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0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HYPERLINK("https://dl.dropboxusercontent.com/scl/fi/4siv3nvzdng5l0v9s7kxb/screenshot-2024-07-01-at-8.44.37pm.png?rlkey=zsmvwhtuslo4dvwuoa65tph41&amp;dl=0","Click to download Image")</f>
      </c>
      <c r="B2" s="0">
        <f>HYPERLINK("https://dl.dropboxusercontent.com/scl/fi/0arncyw2vhwmwipoazy82/verae-size-charts-priah.jpg?rlkey=90mfxaoki3v4ermdeaqj0zrpk&amp;dl=0","Click to download SizeChart")</f>
      </c>
      <c r="C2" s="0" t="inlineStr">
        <is>
          <t>Priah Women's Scuba Dress</t>
        </is>
      </c>
      <c r="D2" s="0" t="inlineStr">
        <is>
          <t>125382</t>
        </is>
      </c>
      <c r="E2" s="0" t="inlineStr">
        <is>
          <t>BLANK PRIAH W BK:125382AA-XS</t>
        </is>
      </c>
      <c r="F2" s="0" t="inlineStr">
        <is>
          <t>899125382036</t>
        </is>
      </c>
      <c r="G2" s="0" t="inlineStr">
        <is>
          <t>WOMENS</t>
        </is>
      </c>
      <c r="H2" s="0" t="inlineStr">
        <is>
          <t>XS</t>
        </is>
      </c>
      <c r="I2" s="0">
        <v>56</v>
      </c>
      <c r="J2" s="0">
        <v>14</v>
      </c>
    </row>
    <row r="3" spans="1:10" customHeight="0">
      <c r="A3" s="0">
        <f>HYPERLINK("https://dl.dropboxusercontent.com/scl/fi/4siv3nvzdng5l0v9s7kxb/screenshot-2024-07-01-at-8.44.37pm.png?rlkey=zsmvwhtuslo4dvwuoa65tph41&amp;dl=0","Click to download Image")</f>
      </c>
      <c r="B3" s="0">
        <f>HYPERLINK("https://dl.dropboxusercontent.com/scl/fi/0arncyw2vhwmwipoazy82/verae-size-charts-priah.jpg?rlkey=90mfxaoki3v4ermdeaqj0zrpk&amp;dl=0","Click to download SizeChart")</f>
      </c>
      <c r="C3" s="0" t="inlineStr">
        <is>
          <t>Priah Women's Scuba Dress</t>
        </is>
      </c>
      <c r="D3" s="0" t="inlineStr">
        <is>
          <t>125382</t>
        </is>
      </c>
      <c r="E3" s="0" t="inlineStr">
        <is>
          <t>BLANK PRIAH W BK:125382A-S</t>
        </is>
      </c>
      <c r="F3" s="0" t="inlineStr">
        <is>
          <t>899125382043</t>
        </is>
      </c>
      <c r="G3" s="0" t="inlineStr">
        <is>
          <t>WOMENS</t>
        </is>
      </c>
      <c r="H3" s="0" t="inlineStr">
        <is>
          <t>S</t>
        </is>
      </c>
      <c r="I3" s="0">
        <v>56</v>
      </c>
      <c r="J3" s="0">
        <v>18</v>
      </c>
    </row>
    <row r="4" spans="1:10" customHeight="0">
      <c r="A4" s="0">
        <f>HYPERLINK("https://dl.dropboxusercontent.com/scl/fi/4siv3nvzdng5l0v9s7kxb/screenshot-2024-07-01-at-8.44.37pm.png?rlkey=zsmvwhtuslo4dvwuoa65tph41&amp;dl=0","Click to download Image")</f>
      </c>
      <c r="B4" s="0">
        <f>HYPERLINK("https://dl.dropboxusercontent.com/scl/fi/0arncyw2vhwmwipoazy82/verae-size-charts-priah.jpg?rlkey=90mfxaoki3v4ermdeaqj0zrpk&amp;dl=0","Click to download SizeChart")</f>
      </c>
      <c r="C4" s="0" t="inlineStr">
        <is>
          <t>Priah Women's Scuba Dress</t>
        </is>
      </c>
      <c r="D4" s="0" t="inlineStr">
        <is>
          <t>125382</t>
        </is>
      </c>
      <c r="E4" s="0" t="inlineStr">
        <is>
          <t>BLANK PRIAH W BK:125382B-M</t>
        </is>
      </c>
      <c r="F4" s="0" t="inlineStr">
        <is>
          <t>899125382050</t>
        </is>
      </c>
      <c r="G4" s="0" t="inlineStr">
        <is>
          <t>WOMENS</t>
        </is>
      </c>
      <c r="H4" s="0" t="inlineStr">
        <is>
          <t>M</t>
        </is>
      </c>
      <c r="I4" s="0">
        <v>56</v>
      </c>
      <c r="J4" s="0">
        <v>39</v>
      </c>
    </row>
    <row r="5" spans="1:10" customHeight="0">
      <c r="A5" s="0">
        <f>HYPERLINK("https://dl.dropboxusercontent.com/scl/fi/4siv3nvzdng5l0v9s7kxb/screenshot-2024-07-01-at-8.44.37pm.png?rlkey=zsmvwhtuslo4dvwuoa65tph41&amp;dl=0","Click to download Image")</f>
      </c>
      <c r="B5" s="0">
        <f>HYPERLINK("https://dl.dropboxusercontent.com/scl/fi/0arncyw2vhwmwipoazy82/verae-size-charts-priah.jpg?rlkey=90mfxaoki3v4ermdeaqj0zrpk&amp;dl=0","Click to download SizeChart")</f>
      </c>
      <c r="C5" s="0" t="inlineStr">
        <is>
          <t>Priah Women's Scuba Dress</t>
        </is>
      </c>
      <c r="D5" s="0" t="inlineStr">
        <is>
          <t>125382</t>
        </is>
      </c>
      <c r="E5" s="0" t="inlineStr">
        <is>
          <t>BLANK PRIAH W BK:125382C-L</t>
        </is>
      </c>
      <c r="F5" s="0" t="inlineStr">
        <is>
          <t>899125382067</t>
        </is>
      </c>
      <c r="G5" s="0" t="inlineStr">
        <is>
          <t>WOMENS</t>
        </is>
      </c>
      <c r="H5" s="0" t="inlineStr">
        <is>
          <t>L</t>
        </is>
      </c>
      <c r="I5" s="0">
        <v>56</v>
      </c>
      <c r="J5" s="0">
        <v>40</v>
      </c>
    </row>
    <row r="6" spans="1:10" customHeight="0">
      <c r="A6" s="0">
        <f>HYPERLINK("https://dl.dropboxusercontent.com/scl/fi/4siv3nvzdng5l0v9s7kxb/screenshot-2024-07-01-at-8.44.37pm.png?rlkey=zsmvwhtuslo4dvwuoa65tph41&amp;dl=0","Click to download Image")</f>
      </c>
      <c r="B6" s="0">
        <f>HYPERLINK("https://dl.dropboxusercontent.com/scl/fi/0arncyw2vhwmwipoazy82/verae-size-charts-priah.jpg?rlkey=90mfxaoki3v4ermdeaqj0zrpk&amp;dl=0","Click to download SizeChart")</f>
      </c>
      <c r="C6" s="0" t="inlineStr">
        <is>
          <t>Priah Women's Scuba Dress</t>
        </is>
      </c>
      <c r="D6" s="0" t="inlineStr">
        <is>
          <t>125382</t>
        </is>
      </c>
      <c r="E6" s="0" t="inlineStr">
        <is>
          <t>BLANK PRIAH W BK:125382D-XL</t>
        </is>
      </c>
      <c r="F6" s="0" t="inlineStr">
        <is>
          <t>899125382074</t>
        </is>
      </c>
      <c r="G6" s="0" t="inlineStr">
        <is>
          <t>WOMENS</t>
        </is>
      </c>
      <c r="H6" s="0" t="inlineStr">
        <is>
          <t>XL</t>
        </is>
      </c>
      <c r="I6" s="0">
        <v>56</v>
      </c>
      <c r="J6" s="0">
        <v>45</v>
      </c>
    </row>
    <row r="7" spans="1:10" customHeight="0">
      <c r="A7" s="0">
        <f>HYPERLINK("https://dl.dropboxusercontent.com/scl/fi/4siv3nvzdng5l0v9s7kxb/screenshot-2024-07-01-at-8.44.37pm.png?rlkey=zsmvwhtuslo4dvwuoa65tph41&amp;dl=0","Click to download Image")</f>
      </c>
      <c r="B7" s="0">
        <f>HYPERLINK("https://dl.dropboxusercontent.com/scl/fi/0arncyw2vhwmwipoazy82/verae-size-charts-priah.jpg?rlkey=90mfxaoki3v4ermdeaqj0zrpk&amp;dl=0","Click to download SizeChart")</f>
      </c>
      <c r="C7" s="0" t="inlineStr">
        <is>
          <t>Priah Women's Scuba Dress</t>
        </is>
      </c>
      <c r="D7" s="0" t="inlineStr">
        <is>
          <t>125382</t>
        </is>
      </c>
      <c r="E7" s="0" t="inlineStr">
        <is>
          <t>BLANK PRIAH W BK:125382E-2XL</t>
        </is>
      </c>
      <c r="F7" s="0" t="inlineStr">
        <is>
          <t>899125382081</t>
        </is>
      </c>
      <c r="G7" s="0" t="inlineStr">
        <is>
          <t>WOMENS</t>
        </is>
      </c>
      <c r="H7" s="0" t="inlineStr">
        <is>
          <t>2XL</t>
        </is>
      </c>
      <c r="I7" s="0">
        <v>58</v>
      </c>
      <c r="J7" s="0">
        <v>26</v>
      </c>
    </row>
    <row r="8" spans="1:10" customHeight="0">
      <c r="A8" s="0">
        <f>HYPERLINK("https://dl.dropboxusercontent.com/scl/fi/4siv3nvzdng5l0v9s7kxb/screenshot-2024-07-01-at-8.44.37pm.png?rlkey=zsmvwhtuslo4dvwuoa65tph41&amp;dl=0","Click to download Image")</f>
      </c>
      <c r="B8" s="0">
        <f>HYPERLINK("https://dl.dropboxusercontent.com/scl/fi/0arncyw2vhwmwipoazy82/verae-size-charts-priah.jpg?rlkey=90mfxaoki3v4ermdeaqj0zrpk&amp;dl=0","Click to download SizeChart")</f>
      </c>
      <c r="C8" s="0" t="inlineStr">
        <is>
          <t>Priah Women's Scuba Dress</t>
        </is>
      </c>
      <c r="D8" s="0" t="inlineStr">
        <is>
          <t>125382</t>
        </is>
      </c>
      <c r="E8" s="0" t="inlineStr">
        <is>
          <t>BLANK PRIAH W BK:125382F-3XL</t>
        </is>
      </c>
      <c r="F8" s="0" t="inlineStr">
        <is>
          <t>899125382098</t>
        </is>
      </c>
      <c r="G8" s="0" t="inlineStr">
        <is>
          <t>WOMENS</t>
        </is>
      </c>
      <c r="H8" s="0" t="inlineStr">
        <is>
          <t>3XL</t>
        </is>
      </c>
      <c r="I8" s="0">
        <v>58</v>
      </c>
      <c r="J8" s="0">
        <v>17</v>
      </c>
    </row>
    <row r="9" spans="1:10" customHeight="0">
      <c r="A9" s="0">
        <f>HYPERLINK("https://dl.dropboxusercontent.com/scl/fi/zqebj4g8sg50p5wf7o2t3/screenshot-2024-07-01-at-8.52.19pm.png?rlkey=060110p2zzsrttnaoujfn9stu&amp;dl=0","Click to download Image")</f>
      </c>
      <c r="B9" s="0">
        <f>HYPERLINK("https://dl.dropboxusercontent.com/scl/fi/4ut1ggmlacis4zfowk9wq/verae-size-charts-rylee.jpg?rlkey=e4qgmks7gdggnzev09nfouxrx&amp;dl=0","Click to download SizeChart")</f>
      </c>
      <c r="C9" s="0" t="inlineStr">
        <is>
          <t>Rylee Women's Jumpsuit</t>
        </is>
      </c>
      <c r="D9" s="0" t="inlineStr">
        <is>
          <t>125400</t>
        </is>
      </c>
      <c r="E9" s="0" t="inlineStr">
        <is>
          <t>BLANK RYLEE W BK:125400AA-XS</t>
        </is>
      </c>
      <c r="F9" s="0" t="inlineStr">
        <is>
          <t>899125400037</t>
        </is>
      </c>
      <c r="G9" s="0" t="inlineStr">
        <is>
          <t>WOMENS</t>
        </is>
      </c>
      <c r="H9" s="0" t="inlineStr">
        <is>
          <t>XS</t>
        </is>
      </c>
      <c r="I9" s="0">
        <v>49</v>
      </c>
      <c r="J9" s="0">
        <v>14</v>
      </c>
    </row>
    <row r="10" spans="1:10" customHeight="0">
      <c r="A10" s="0">
        <f>HYPERLINK("https://dl.dropboxusercontent.com/scl/fi/zqebj4g8sg50p5wf7o2t3/screenshot-2024-07-01-at-8.52.19pm.png?rlkey=060110p2zzsrttnaoujfn9stu&amp;dl=0","Click to download Image")</f>
      </c>
      <c r="B10" s="0">
        <f>HYPERLINK("https://dl.dropboxusercontent.com/scl/fi/4ut1ggmlacis4zfowk9wq/verae-size-charts-rylee.jpg?rlkey=e4qgmks7gdggnzev09nfouxrx&amp;dl=0","Click to download SizeChart")</f>
      </c>
      <c r="C10" s="0" t="inlineStr">
        <is>
          <t>Rylee Women's Jumpsuit</t>
        </is>
      </c>
      <c r="D10" s="0" t="inlineStr">
        <is>
          <t>125400</t>
        </is>
      </c>
      <c r="E10" s="0" t="inlineStr">
        <is>
          <t>BLANK RYLEE W BK:125400A-S</t>
        </is>
      </c>
      <c r="F10" s="0" t="inlineStr">
        <is>
          <t>899125400044</t>
        </is>
      </c>
      <c r="G10" s="0" t="inlineStr">
        <is>
          <t>WOMENS</t>
        </is>
      </c>
      <c r="H10" s="0" t="inlineStr">
        <is>
          <t>S</t>
        </is>
      </c>
      <c r="I10" s="0">
        <v>49</v>
      </c>
      <c r="J10" s="0">
        <v>0</v>
      </c>
    </row>
    <row r="11" spans="1:10" customHeight="0">
      <c r="A11" s="0">
        <f>HYPERLINK("https://dl.dropboxusercontent.com/scl/fi/zqebj4g8sg50p5wf7o2t3/screenshot-2024-07-01-at-8.52.19pm.png?rlkey=060110p2zzsrttnaoujfn9stu&amp;dl=0","Click to download Image")</f>
      </c>
      <c r="B11" s="0">
        <f>HYPERLINK("https://dl.dropboxusercontent.com/scl/fi/4ut1ggmlacis4zfowk9wq/verae-size-charts-rylee.jpg?rlkey=e4qgmks7gdggnzev09nfouxrx&amp;dl=0","Click to download SizeChart")</f>
      </c>
      <c r="C11" s="0" t="inlineStr">
        <is>
          <t>Rylee Women's Jumpsuit</t>
        </is>
      </c>
      <c r="D11" s="0" t="inlineStr">
        <is>
          <t>125400</t>
        </is>
      </c>
      <c r="E11" s="0" t="inlineStr">
        <is>
          <t>BLANK RYLEE W BK:125400B-M</t>
        </is>
      </c>
      <c r="F11" s="0" t="inlineStr">
        <is>
          <t>899125400051</t>
        </is>
      </c>
      <c r="G11" s="0" t="inlineStr">
        <is>
          <t>WOMENS</t>
        </is>
      </c>
      <c r="H11" s="0" t="inlineStr">
        <is>
          <t>M</t>
        </is>
      </c>
      <c r="I11" s="0">
        <v>49</v>
      </c>
      <c r="J11" s="0">
        <v>0</v>
      </c>
    </row>
    <row r="12" spans="1:10" customHeight="0">
      <c r="A12" s="0">
        <f>HYPERLINK("https://dl.dropboxusercontent.com/scl/fi/zqebj4g8sg50p5wf7o2t3/screenshot-2024-07-01-at-8.52.19pm.png?rlkey=060110p2zzsrttnaoujfn9stu&amp;dl=0","Click to download Image")</f>
      </c>
      <c r="B12" s="0">
        <f>HYPERLINK("https://dl.dropboxusercontent.com/scl/fi/4ut1ggmlacis4zfowk9wq/verae-size-charts-rylee.jpg?rlkey=e4qgmks7gdggnzev09nfouxrx&amp;dl=0","Click to download SizeChart")</f>
      </c>
      <c r="C12" s="0" t="inlineStr">
        <is>
          <t>Rylee Women's Jumpsuit</t>
        </is>
      </c>
      <c r="D12" s="0" t="inlineStr">
        <is>
          <t>125400</t>
        </is>
      </c>
      <c r="E12" s="0" t="inlineStr">
        <is>
          <t>BLANK RYLEE W BK:125400C-L</t>
        </is>
      </c>
      <c r="F12" s="0" t="inlineStr">
        <is>
          <t>899125400068</t>
        </is>
      </c>
      <c r="G12" s="0" t="inlineStr">
        <is>
          <t>WOMENS</t>
        </is>
      </c>
      <c r="H12" s="0" t="inlineStr">
        <is>
          <t>L</t>
        </is>
      </c>
      <c r="I12" s="0">
        <v>49</v>
      </c>
      <c r="J12" s="0">
        <v>0</v>
      </c>
    </row>
    <row r="13" spans="1:10" customHeight="0">
      <c r="A13" s="0">
        <f>HYPERLINK("https://dl.dropboxusercontent.com/scl/fi/zqebj4g8sg50p5wf7o2t3/screenshot-2024-07-01-at-8.52.19pm.png?rlkey=060110p2zzsrttnaoujfn9stu&amp;dl=0","Click to download Image")</f>
      </c>
      <c r="B13" s="0">
        <f>HYPERLINK("https://dl.dropboxusercontent.com/scl/fi/4ut1ggmlacis4zfowk9wq/verae-size-charts-rylee.jpg?rlkey=e4qgmks7gdggnzev09nfouxrx&amp;dl=0","Click to download SizeChart")</f>
      </c>
      <c r="C13" s="0" t="inlineStr">
        <is>
          <t>Rylee Women's Jumpsuit</t>
        </is>
      </c>
      <c r="D13" s="0" t="inlineStr">
        <is>
          <t>125400</t>
        </is>
      </c>
      <c r="E13" s="0" t="inlineStr">
        <is>
          <t>BLANK RYLEE W BK:125400D-XL</t>
        </is>
      </c>
      <c r="F13" s="0" t="inlineStr">
        <is>
          <t>899125400075</t>
        </is>
      </c>
      <c r="G13" s="0" t="inlineStr">
        <is>
          <t>WOMENS</t>
        </is>
      </c>
      <c r="H13" s="0" t="inlineStr">
        <is>
          <t>XL</t>
        </is>
      </c>
      <c r="I13" s="0">
        <v>49</v>
      </c>
      <c r="J13" s="0">
        <v>10</v>
      </c>
    </row>
    <row r="14" spans="1:10" customHeight="0">
      <c r="A14" s="0">
        <f>HYPERLINK("https://dl.dropboxusercontent.com/scl/fi/zqebj4g8sg50p5wf7o2t3/screenshot-2024-07-01-at-8.52.19pm.png?rlkey=060110p2zzsrttnaoujfn9stu&amp;dl=0","Click to download Image")</f>
      </c>
      <c r="B14" s="0">
        <f>HYPERLINK("https://dl.dropboxusercontent.com/scl/fi/4ut1ggmlacis4zfowk9wq/verae-size-charts-rylee.jpg?rlkey=e4qgmks7gdggnzev09nfouxrx&amp;dl=0","Click to download SizeChart")</f>
      </c>
      <c r="C14" s="0" t="inlineStr">
        <is>
          <t>Rylee Women's Jumpsuit</t>
        </is>
      </c>
      <c r="D14" s="0" t="inlineStr">
        <is>
          <t>125400</t>
        </is>
      </c>
      <c r="E14" s="0" t="inlineStr">
        <is>
          <t>BLANK RYLEE W BK:125400E-2XL</t>
        </is>
      </c>
      <c r="F14" s="0" t="inlineStr">
        <is>
          <t>899125400082</t>
        </is>
      </c>
      <c r="G14" s="0" t="inlineStr">
        <is>
          <t>WOMENS</t>
        </is>
      </c>
      <c r="H14" s="0" t="inlineStr">
        <is>
          <t>2XL</t>
        </is>
      </c>
      <c r="I14" s="0">
        <v>51</v>
      </c>
      <c r="J14" s="0">
        <v>0</v>
      </c>
    </row>
    <row r="15" spans="1:10" customHeight="0">
      <c r="A15" s="0">
        <f>HYPERLINK("https://dl.dropboxusercontent.com/scl/fi/zqebj4g8sg50p5wf7o2t3/screenshot-2024-07-01-at-8.52.19pm.png?rlkey=060110p2zzsrttnaoujfn9stu&amp;dl=0","Click to download Image")</f>
      </c>
      <c r="B15" s="0">
        <f>HYPERLINK("https://dl.dropboxusercontent.com/scl/fi/4ut1ggmlacis4zfowk9wq/verae-size-charts-rylee.jpg?rlkey=e4qgmks7gdggnzev09nfouxrx&amp;dl=0","Click to download SizeChart")</f>
      </c>
      <c r="C15" s="0" t="inlineStr">
        <is>
          <t>Rylee Women's Jumpsuit</t>
        </is>
      </c>
      <c r="D15" s="0" t="inlineStr">
        <is>
          <t>125400</t>
        </is>
      </c>
      <c r="E15" s="0" t="inlineStr">
        <is>
          <t>BLANK RYLEE W BK:125400F-3XL</t>
        </is>
      </c>
      <c r="F15" s="0" t="inlineStr">
        <is>
          <t>899125400099</t>
        </is>
      </c>
      <c r="G15" s="0" t="inlineStr">
        <is>
          <t>WOMENS</t>
        </is>
      </c>
      <c r="H15" s="0" t="inlineStr">
        <is>
          <t>3XL</t>
        </is>
      </c>
      <c r="I15" s="0">
        <v>51</v>
      </c>
      <c r="J15" s="0">
        <v>18</v>
      </c>
    </row>
    <row r="16" spans="1:10" customHeight="0">
      <c r="A16" s="0">
        <f>HYPERLINK("https://dl.dropboxusercontent.com/scl/fi/c139s3hb7u8ts2hooieit/chesney-04.jpg?rlkey=wvvfx8hdcjlld7z9nk2be5cdy&amp;dl=0","Click to download Image")</f>
      </c>
      <c r="B16" s="0">
        <f>HYPERLINK("https://dl.dropboxusercontent.com/scl/fi/kp1i349m2fbcgpysmxwp0/verae-size-charts-chesney.jpg?rlkey=n8pv2iz80es4ae0xdfvxfswgb&amp;dl=0","Click to download SizeChart")</f>
      </c>
      <c r="C16" s="0" t="inlineStr">
        <is>
          <t>Chesney Women's Bamboo Tank Top</t>
        </is>
      </c>
      <c r="D16" s="0" t="inlineStr">
        <is>
          <t>125383</t>
        </is>
      </c>
      <c r="E16" s="0" t="inlineStr">
        <is>
          <t>BLANK CHESNEY W BK:125383AA-XS</t>
        </is>
      </c>
      <c r="F16" s="0" t="inlineStr">
        <is>
          <t>899125383033</t>
        </is>
      </c>
      <c r="G16" s="0" t="inlineStr">
        <is>
          <t>WOMENS</t>
        </is>
      </c>
      <c r="H16" s="0" t="inlineStr">
        <is>
          <t>XS</t>
        </is>
      </c>
      <c r="I16" s="0">
        <v>42</v>
      </c>
      <c r="J16" s="0">
        <v>9</v>
      </c>
    </row>
    <row r="17" spans="1:10" customHeight="0">
      <c r="A17" s="0">
        <f>HYPERLINK("https://dl.dropboxusercontent.com/scl/fi/c139s3hb7u8ts2hooieit/chesney-04.jpg?rlkey=wvvfx8hdcjlld7z9nk2be5cdy&amp;dl=0","Click to download Image")</f>
      </c>
      <c r="B17" s="0">
        <f>HYPERLINK("https://dl.dropboxusercontent.com/scl/fi/kp1i349m2fbcgpysmxwp0/verae-size-charts-chesney.jpg?rlkey=n8pv2iz80es4ae0xdfvxfswgb&amp;dl=0","Click to download SizeChart")</f>
      </c>
      <c r="C17" s="0" t="inlineStr">
        <is>
          <t>Chesney Women's Bamboo Tank Top</t>
        </is>
      </c>
      <c r="D17" s="0" t="inlineStr">
        <is>
          <t>125383</t>
        </is>
      </c>
      <c r="E17" s="0" t="inlineStr">
        <is>
          <t>BLANK CHESNEY W BK:125383A-S</t>
        </is>
      </c>
      <c r="F17" s="0" t="inlineStr">
        <is>
          <t>899125383040</t>
        </is>
      </c>
      <c r="G17" s="0" t="inlineStr">
        <is>
          <t>WOMENS</t>
        </is>
      </c>
      <c r="H17" s="0" t="inlineStr">
        <is>
          <t>S</t>
        </is>
      </c>
      <c r="I17" s="0">
        <v>42</v>
      </c>
      <c r="J17" s="0">
        <v>24</v>
      </c>
    </row>
    <row r="18" spans="1:10" customHeight="0">
      <c r="A18" s="0">
        <f>HYPERLINK("https://dl.dropboxusercontent.com/scl/fi/c139s3hb7u8ts2hooieit/chesney-04.jpg?rlkey=wvvfx8hdcjlld7z9nk2be5cdy&amp;dl=0","Click to download Image")</f>
      </c>
      <c r="B18" s="0">
        <f>HYPERLINK("https://dl.dropboxusercontent.com/scl/fi/kp1i349m2fbcgpysmxwp0/verae-size-charts-chesney.jpg?rlkey=n8pv2iz80es4ae0xdfvxfswgb&amp;dl=0","Click to download SizeChart")</f>
      </c>
      <c r="C18" s="0" t="inlineStr">
        <is>
          <t>Chesney Women's Bamboo Tank Top</t>
        </is>
      </c>
      <c r="D18" s="0" t="inlineStr">
        <is>
          <t>125383</t>
        </is>
      </c>
      <c r="E18" s="0" t="inlineStr">
        <is>
          <t>BLANK CHESNEY W BK:125383B-M</t>
        </is>
      </c>
      <c r="F18" s="0" t="inlineStr">
        <is>
          <t>899125383057</t>
        </is>
      </c>
      <c r="G18" s="0" t="inlineStr">
        <is>
          <t>WOMENS</t>
        </is>
      </c>
      <c r="H18" s="0" t="inlineStr">
        <is>
          <t>M</t>
        </is>
      </c>
      <c r="I18" s="0">
        <v>42</v>
      </c>
      <c r="J18" s="0">
        <v>13</v>
      </c>
    </row>
    <row r="19" spans="1:10" customHeight="0">
      <c r="A19" s="0">
        <f>HYPERLINK("https://dl.dropboxusercontent.com/scl/fi/c139s3hb7u8ts2hooieit/chesney-04.jpg?rlkey=wvvfx8hdcjlld7z9nk2be5cdy&amp;dl=0","Click to download Image")</f>
      </c>
      <c r="B19" s="0">
        <f>HYPERLINK("https://dl.dropboxusercontent.com/scl/fi/kp1i349m2fbcgpysmxwp0/verae-size-charts-chesney.jpg?rlkey=n8pv2iz80es4ae0xdfvxfswgb&amp;dl=0","Click to download SizeChart")</f>
      </c>
      <c r="C19" s="0" t="inlineStr">
        <is>
          <t>Chesney Women's Bamboo Tank Top</t>
        </is>
      </c>
      <c r="D19" s="0" t="inlineStr">
        <is>
          <t>125383</t>
        </is>
      </c>
      <c r="E19" s="0" t="inlineStr">
        <is>
          <t>BLANK CHESNEY W BK:125383C-L</t>
        </is>
      </c>
      <c r="F19" s="0" t="inlineStr">
        <is>
          <t>899125383064</t>
        </is>
      </c>
      <c r="G19" s="0" t="inlineStr">
        <is>
          <t>WOMENS</t>
        </is>
      </c>
      <c r="H19" s="0" t="inlineStr">
        <is>
          <t>L</t>
        </is>
      </c>
      <c r="I19" s="0">
        <v>42</v>
      </c>
      <c r="J19" s="0">
        <v>23</v>
      </c>
    </row>
    <row r="20" spans="1:10" customHeight="0">
      <c r="A20" s="0">
        <f>HYPERLINK("https://dl.dropboxusercontent.com/scl/fi/c139s3hb7u8ts2hooieit/chesney-04.jpg?rlkey=wvvfx8hdcjlld7z9nk2be5cdy&amp;dl=0","Click to download Image")</f>
      </c>
      <c r="B20" s="0">
        <f>HYPERLINK("https://dl.dropboxusercontent.com/scl/fi/kp1i349m2fbcgpysmxwp0/verae-size-charts-chesney.jpg?rlkey=n8pv2iz80es4ae0xdfvxfswgb&amp;dl=0","Click to download SizeChart")</f>
      </c>
      <c r="C20" s="0" t="inlineStr">
        <is>
          <t>Chesney Women's Bamboo Tank Top</t>
        </is>
      </c>
      <c r="D20" s="0" t="inlineStr">
        <is>
          <t>125383</t>
        </is>
      </c>
      <c r="E20" s="0" t="inlineStr">
        <is>
          <t>BLANK CHESNEY W BK:125383D-XL</t>
        </is>
      </c>
      <c r="F20" s="0" t="inlineStr">
        <is>
          <t>899125383071</t>
        </is>
      </c>
      <c r="G20" s="0" t="inlineStr">
        <is>
          <t>WOMENS</t>
        </is>
      </c>
      <c r="H20" s="0" t="inlineStr">
        <is>
          <t>XL</t>
        </is>
      </c>
      <c r="I20" s="0">
        <v>42</v>
      </c>
      <c r="J20" s="0">
        <v>33</v>
      </c>
    </row>
    <row r="21" spans="1:10" customHeight="0">
      <c r="A21" s="0">
        <f>HYPERLINK("https://dl.dropboxusercontent.com/scl/fi/c139s3hb7u8ts2hooieit/chesney-04.jpg?rlkey=wvvfx8hdcjlld7z9nk2be5cdy&amp;dl=0","Click to download Image")</f>
      </c>
      <c r="B21" s="0">
        <f>HYPERLINK("https://dl.dropboxusercontent.com/scl/fi/kp1i349m2fbcgpysmxwp0/verae-size-charts-chesney.jpg?rlkey=n8pv2iz80es4ae0xdfvxfswgb&amp;dl=0","Click to download SizeChart")</f>
      </c>
      <c r="C21" s="0" t="inlineStr">
        <is>
          <t>Chesney Women's Bamboo Tank Top</t>
        </is>
      </c>
      <c r="D21" s="0" t="inlineStr">
        <is>
          <t>125383</t>
        </is>
      </c>
      <c r="E21" s="0" t="inlineStr">
        <is>
          <t>BLANK CHESNEY W BK:125383E-2XL</t>
        </is>
      </c>
      <c r="F21" s="0" t="inlineStr">
        <is>
          <t>899125383088</t>
        </is>
      </c>
      <c r="G21" s="0" t="inlineStr">
        <is>
          <t>WOMENS</t>
        </is>
      </c>
      <c r="H21" s="0" t="inlineStr">
        <is>
          <t>2XL</t>
        </is>
      </c>
      <c r="I21" s="0">
        <v>44</v>
      </c>
      <c r="J21" s="0">
        <v>24</v>
      </c>
    </row>
    <row r="22" spans="1:10" customHeight="0">
      <c r="A22" s="0">
        <f>HYPERLINK("https://dl.dropboxusercontent.com/scl/fi/c139s3hb7u8ts2hooieit/chesney-04.jpg?rlkey=wvvfx8hdcjlld7z9nk2be5cdy&amp;dl=0","Click to download Image")</f>
      </c>
      <c r="B22" s="0">
        <f>HYPERLINK("https://dl.dropboxusercontent.com/scl/fi/kp1i349m2fbcgpysmxwp0/verae-size-charts-chesney.jpg?rlkey=n8pv2iz80es4ae0xdfvxfswgb&amp;dl=0","Click to download SizeChart")</f>
      </c>
      <c r="C22" s="0" t="inlineStr">
        <is>
          <t>Chesney Women's Bamboo Tank Top</t>
        </is>
      </c>
      <c r="D22" s="0" t="inlineStr">
        <is>
          <t>125383</t>
        </is>
      </c>
      <c r="E22" s="0" t="inlineStr">
        <is>
          <t>BLANK CHESNEY W BK:125383F-3XL</t>
        </is>
      </c>
      <c r="F22" s="0" t="inlineStr">
        <is>
          <t>899125383095</t>
        </is>
      </c>
      <c r="G22" s="0" t="inlineStr">
        <is>
          <t>WOMENS</t>
        </is>
      </c>
      <c r="H22" s="0" t="inlineStr">
        <is>
          <t>3XL</t>
        </is>
      </c>
      <c r="I22" s="0">
        <v>44</v>
      </c>
      <c r="J22" s="0">
        <v>18</v>
      </c>
    </row>
    <row r="23" spans="1:10" customHeight="0">
      <c r="A23" s="0">
        <f>HYPERLINK("https://dl.dropboxusercontent.com/scl/fi/df7pwt9r12syjm59omzxi/chesney-06.jpg?rlkey=w5b0qihjcsolv1ppcbnflwytq&amp;dl=0","Click to download Image")</f>
      </c>
      <c r="B23" s="0">
        <f>HYPERLINK("https://dl.dropboxusercontent.com/scl/fi/kp1i349m2fbcgpysmxwp0/verae-size-charts-chesney.jpg?rlkey=n8pv2iz80es4ae0xdfvxfswgb&amp;dl=0","Click to download SizeChart")</f>
      </c>
      <c r="C23" s="0" t="inlineStr">
        <is>
          <t>Chesney Women's Bamboo Tank Top</t>
        </is>
      </c>
      <c r="D23" s="0" t="inlineStr">
        <is>
          <t>126477</t>
        </is>
      </c>
      <c r="E23" s="0" t="inlineStr">
        <is>
          <t>BLANK CHESNEY W ND:126477AA-XS</t>
        </is>
      </c>
      <c r="F23" s="0" t="inlineStr">
        <is>
          <t>899126477038</t>
        </is>
      </c>
      <c r="G23" s="0" t="inlineStr">
        <is>
          <t>WOMENS</t>
        </is>
      </c>
      <c r="H23" s="0" t="inlineStr">
        <is>
          <t>XS</t>
        </is>
      </c>
      <c r="I23" s="0">
        <v>42</v>
      </c>
      <c r="J23" s="0">
        <v>15</v>
      </c>
    </row>
    <row r="24" spans="1:10" customHeight="0">
      <c r="A24" s="0">
        <f>HYPERLINK("https://dl.dropboxusercontent.com/scl/fi/df7pwt9r12syjm59omzxi/chesney-06.jpg?rlkey=w5b0qihjcsolv1ppcbnflwytq&amp;dl=0","Click to download Image")</f>
      </c>
      <c r="B24" s="0">
        <f>HYPERLINK("https://dl.dropboxusercontent.com/scl/fi/kp1i349m2fbcgpysmxwp0/verae-size-charts-chesney.jpg?rlkey=n8pv2iz80es4ae0xdfvxfswgb&amp;dl=0","Click to download SizeChart")</f>
      </c>
      <c r="C24" s="0" t="inlineStr">
        <is>
          <t>Chesney Women's Bamboo Tank Top</t>
        </is>
      </c>
      <c r="D24" s="0" t="inlineStr">
        <is>
          <t>126477</t>
        </is>
      </c>
      <c r="E24" s="0" t="inlineStr">
        <is>
          <t>BLANK CHESNEY W ND:126477A-S</t>
        </is>
      </c>
      <c r="F24" s="0" t="inlineStr">
        <is>
          <t>899126477045</t>
        </is>
      </c>
      <c r="G24" s="0" t="inlineStr">
        <is>
          <t>WOMENS</t>
        </is>
      </c>
      <c r="H24" s="0" t="inlineStr">
        <is>
          <t>S</t>
        </is>
      </c>
      <c r="I24" s="0">
        <v>42</v>
      </c>
      <c r="J24" s="0">
        <v>20</v>
      </c>
    </row>
    <row r="25" spans="1:10" customHeight="0">
      <c r="A25" s="0">
        <f>HYPERLINK("https://dl.dropboxusercontent.com/scl/fi/df7pwt9r12syjm59omzxi/chesney-06.jpg?rlkey=w5b0qihjcsolv1ppcbnflwytq&amp;dl=0","Click to download Image")</f>
      </c>
      <c r="B25" s="0">
        <f>HYPERLINK("https://dl.dropboxusercontent.com/scl/fi/kp1i349m2fbcgpysmxwp0/verae-size-charts-chesney.jpg?rlkey=n8pv2iz80es4ae0xdfvxfswgb&amp;dl=0","Click to download SizeChart")</f>
      </c>
      <c r="C25" s="0" t="inlineStr">
        <is>
          <t>Chesney Women's Bamboo Tank Top</t>
        </is>
      </c>
      <c r="D25" s="0" t="inlineStr">
        <is>
          <t>126477</t>
        </is>
      </c>
      <c r="E25" s="0" t="inlineStr">
        <is>
          <t>BLANK CHESNEY W ND:126477B-M</t>
        </is>
      </c>
      <c r="F25" s="0" t="inlineStr">
        <is>
          <t>899125383057</t>
        </is>
      </c>
      <c r="G25" s="0" t="inlineStr">
        <is>
          <t>WOMENS</t>
        </is>
      </c>
      <c r="H25" s="0" t="inlineStr">
        <is>
          <t>M</t>
        </is>
      </c>
      <c r="I25" s="0">
        <v>42</v>
      </c>
      <c r="J25" s="0">
        <v>42</v>
      </c>
    </row>
    <row r="26" spans="1:10" customHeight="0">
      <c r="A26" s="0">
        <f>HYPERLINK("https://dl.dropboxusercontent.com/scl/fi/df7pwt9r12syjm59omzxi/chesney-06.jpg?rlkey=w5b0qihjcsolv1ppcbnflwytq&amp;dl=0","Click to download Image")</f>
      </c>
      <c r="B26" s="0">
        <f>HYPERLINK("https://dl.dropboxusercontent.com/scl/fi/kp1i349m2fbcgpysmxwp0/verae-size-charts-chesney.jpg?rlkey=n8pv2iz80es4ae0xdfvxfswgb&amp;dl=0","Click to download SizeChart")</f>
      </c>
      <c r="C26" s="0" t="inlineStr">
        <is>
          <t>Chesney Women's Bamboo Tank Top</t>
        </is>
      </c>
      <c r="D26" s="0" t="inlineStr">
        <is>
          <t>126477</t>
        </is>
      </c>
      <c r="E26" s="0" t="inlineStr">
        <is>
          <t>BLANK CHESNEY W ND:126477C-L</t>
        </is>
      </c>
      <c r="F26" s="0" t="inlineStr">
        <is>
          <t>899126477069</t>
        </is>
      </c>
      <c r="G26" s="0" t="inlineStr">
        <is>
          <t>WOMENS</t>
        </is>
      </c>
      <c r="H26" s="0" t="inlineStr">
        <is>
          <t>L</t>
        </is>
      </c>
      <c r="I26" s="0">
        <v>42</v>
      </c>
      <c r="J26" s="0">
        <v>43</v>
      </c>
    </row>
    <row r="27" spans="1:10" customHeight="0">
      <c r="A27" s="0">
        <f>HYPERLINK("https://dl.dropboxusercontent.com/scl/fi/df7pwt9r12syjm59omzxi/chesney-06.jpg?rlkey=w5b0qihjcsolv1ppcbnflwytq&amp;dl=0","Click to download Image")</f>
      </c>
      <c r="B27" s="0">
        <f>HYPERLINK("https://dl.dropboxusercontent.com/scl/fi/kp1i349m2fbcgpysmxwp0/verae-size-charts-chesney.jpg?rlkey=n8pv2iz80es4ae0xdfvxfswgb&amp;dl=0","Click to download SizeChart")</f>
      </c>
      <c r="C27" s="0" t="inlineStr">
        <is>
          <t>Chesney Women's Bamboo Tank Top</t>
        </is>
      </c>
      <c r="D27" s="0" t="inlineStr">
        <is>
          <t>126477</t>
        </is>
      </c>
      <c r="E27" s="0" t="inlineStr">
        <is>
          <t>BLANK CHESNEY W ND:126477D-XL</t>
        </is>
      </c>
      <c r="F27" s="0" t="inlineStr">
        <is>
          <t>899126477076</t>
        </is>
      </c>
      <c r="G27" s="0" t="inlineStr">
        <is>
          <t>WOMENS</t>
        </is>
      </c>
      <c r="H27" s="0" t="inlineStr">
        <is>
          <t>XL</t>
        </is>
      </c>
      <c r="I27" s="0">
        <v>42</v>
      </c>
      <c r="J27" s="0">
        <v>42</v>
      </c>
    </row>
    <row r="28" spans="1:10" customHeight="0">
      <c r="A28" s="0">
        <f>HYPERLINK("https://dl.dropboxusercontent.com/scl/fi/df7pwt9r12syjm59omzxi/chesney-06.jpg?rlkey=w5b0qihjcsolv1ppcbnflwytq&amp;dl=0","Click to download Image")</f>
      </c>
      <c r="B28" s="0">
        <f>HYPERLINK("https://dl.dropboxusercontent.com/scl/fi/kp1i349m2fbcgpysmxwp0/verae-size-charts-chesney.jpg?rlkey=n8pv2iz80es4ae0xdfvxfswgb&amp;dl=0","Click to download SizeChart")</f>
      </c>
      <c r="C28" s="0" t="inlineStr">
        <is>
          <t>Chesney Women's Bamboo Tank Top</t>
        </is>
      </c>
      <c r="D28" s="0" t="inlineStr">
        <is>
          <t>126477</t>
        </is>
      </c>
      <c r="E28" s="0" t="inlineStr">
        <is>
          <t>BLANK CHESNEY W ND:126477E-2XL</t>
        </is>
      </c>
      <c r="F28" s="0" t="inlineStr">
        <is>
          <t>899126477083</t>
        </is>
      </c>
      <c r="G28" s="0" t="inlineStr">
        <is>
          <t>WOMENS</t>
        </is>
      </c>
      <c r="H28" s="0" t="inlineStr">
        <is>
          <t>2XL</t>
        </is>
      </c>
      <c r="I28" s="0">
        <v>44</v>
      </c>
      <c r="J28" s="0">
        <v>26</v>
      </c>
    </row>
    <row r="29" spans="1:10" customHeight="0">
      <c r="A29" s="0">
        <f>HYPERLINK("https://dl.dropboxusercontent.com/scl/fi/df7pwt9r12syjm59omzxi/chesney-06.jpg?rlkey=w5b0qihjcsolv1ppcbnflwytq&amp;dl=0","Click to download Image")</f>
      </c>
      <c r="B29" s="0">
        <f>HYPERLINK("https://dl.dropboxusercontent.com/scl/fi/kp1i349m2fbcgpysmxwp0/verae-size-charts-chesney.jpg?rlkey=n8pv2iz80es4ae0xdfvxfswgb&amp;dl=0","Click to download SizeChart")</f>
      </c>
      <c r="C29" s="0" t="inlineStr">
        <is>
          <t>Chesney Women's Bamboo Tank Top</t>
        </is>
      </c>
      <c r="D29" s="0" t="inlineStr">
        <is>
          <t>126477</t>
        </is>
      </c>
      <c r="E29" s="0" t="inlineStr">
        <is>
          <t>BLANK CHESNEY W ND:126477F-3XL</t>
        </is>
      </c>
      <c r="F29" s="0" t="inlineStr">
        <is>
          <t>899126477090</t>
        </is>
      </c>
      <c r="G29" s="0" t="inlineStr">
        <is>
          <t>WOMENS</t>
        </is>
      </c>
      <c r="H29" s="0" t="inlineStr">
        <is>
          <t>3XL</t>
        </is>
      </c>
      <c r="I29" s="0">
        <v>44</v>
      </c>
      <c r="J29" s="0">
        <v>17</v>
      </c>
    </row>
    <row r="30" spans="1:10" customHeight="0">
      <c r="A30" s="0">
        <f>HYPERLINK("https://dl.dropboxusercontent.com/scl/fi/mqaj7bt9n2hqunf3djtn5/chesney-05.jpg?rlkey=xwvi5ogr27wpm78fn1tpo7j6k&amp;dl=0","Click to download Image")</f>
      </c>
      <c r="B30" s="0">
        <f>HYPERLINK("https://dl.dropboxusercontent.com/scl/fi/kp1i349m2fbcgpysmxwp0/verae-size-charts-chesney.jpg?rlkey=n8pv2iz80es4ae0xdfvxfswgb&amp;dl=0","Click to download SizeChart")</f>
      </c>
      <c r="C30" s="0" t="inlineStr">
        <is>
          <t>Chesney Women's Bamboo Tank Top</t>
        </is>
      </c>
      <c r="D30" s="0" t="inlineStr">
        <is>
          <t>126474</t>
        </is>
      </c>
      <c r="E30" s="0" t="inlineStr">
        <is>
          <t>BLANK CHESNEY W DG:126474AA-XS</t>
        </is>
      </c>
      <c r="F30" s="0" t="inlineStr">
        <is>
          <t>899126474037</t>
        </is>
      </c>
      <c r="G30" s="0" t="inlineStr">
        <is>
          <t>WOMENS</t>
        </is>
      </c>
      <c r="H30" s="0" t="inlineStr">
        <is>
          <t>XS</t>
        </is>
      </c>
      <c r="I30" s="0">
        <v>42</v>
      </c>
      <c r="J30" s="0">
        <v>17</v>
      </c>
    </row>
    <row r="31" spans="1:10" customHeight="0">
      <c r="A31" s="0">
        <f>HYPERLINK("https://dl.dropboxusercontent.com/scl/fi/mqaj7bt9n2hqunf3djtn5/chesney-05.jpg?rlkey=xwvi5ogr27wpm78fn1tpo7j6k&amp;dl=0","Click to download Image")</f>
      </c>
      <c r="B31" s="0">
        <f>HYPERLINK("https://dl.dropboxusercontent.com/scl/fi/kp1i349m2fbcgpysmxwp0/verae-size-charts-chesney.jpg?rlkey=n8pv2iz80es4ae0xdfvxfswgb&amp;dl=0","Click to download SizeChart")</f>
      </c>
      <c r="C31" s="0" t="inlineStr">
        <is>
          <t>Chesney Women's Bamboo Tank Top</t>
        </is>
      </c>
      <c r="D31" s="0" t="inlineStr">
        <is>
          <t>126474</t>
        </is>
      </c>
      <c r="E31" s="0" t="inlineStr">
        <is>
          <t>BLANK CHESNEY W DG:126474A-S</t>
        </is>
      </c>
      <c r="F31" s="0" t="inlineStr">
        <is>
          <t>899126474044</t>
        </is>
      </c>
      <c r="G31" s="0" t="inlineStr">
        <is>
          <t>WOMENS</t>
        </is>
      </c>
      <c r="H31" s="0" t="inlineStr">
        <is>
          <t>S</t>
        </is>
      </c>
      <c r="I31" s="0">
        <v>42</v>
      </c>
      <c r="J31" s="0">
        <v>16</v>
      </c>
    </row>
    <row r="32" spans="1:10" customHeight="0">
      <c r="A32" s="0">
        <f>HYPERLINK("https://dl.dropboxusercontent.com/scl/fi/mqaj7bt9n2hqunf3djtn5/chesney-05.jpg?rlkey=xwvi5ogr27wpm78fn1tpo7j6k&amp;dl=0","Click to download Image")</f>
      </c>
      <c r="B32" s="0">
        <f>HYPERLINK("https://dl.dropboxusercontent.com/scl/fi/kp1i349m2fbcgpysmxwp0/verae-size-charts-chesney.jpg?rlkey=n8pv2iz80es4ae0xdfvxfswgb&amp;dl=0","Click to download SizeChart")</f>
      </c>
      <c r="C32" s="0" t="inlineStr">
        <is>
          <t>Chesney Women's Bamboo Tank Top</t>
        </is>
      </c>
      <c r="D32" s="0" t="inlineStr">
        <is>
          <t>126474</t>
        </is>
      </c>
      <c r="E32" s="0" t="inlineStr">
        <is>
          <t>BLANK CHESNEY W DG:126474B-M</t>
        </is>
      </c>
      <c r="F32" s="0" t="inlineStr">
        <is>
          <t>899126474051</t>
        </is>
      </c>
      <c r="G32" s="0" t="inlineStr">
        <is>
          <t>WOMENS</t>
        </is>
      </c>
      <c r="H32" s="0" t="inlineStr">
        <is>
          <t>M</t>
        </is>
      </c>
      <c r="I32" s="0">
        <v>42</v>
      </c>
      <c r="J32" s="0">
        <v>37</v>
      </c>
    </row>
    <row r="33" spans="1:10" customHeight="0">
      <c r="A33" s="0">
        <f>HYPERLINK("https://dl.dropboxusercontent.com/scl/fi/mqaj7bt9n2hqunf3djtn5/chesney-05.jpg?rlkey=xwvi5ogr27wpm78fn1tpo7j6k&amp;dl=0","Click to download Image")</f>
      </c>
      <c r="B33" s="0">
        <f>HYPERLINK("https://dl.dropboxusercontent.com/scl/fi/kp1i349m2fbcgpysmxwp0/verae-size-charts-chesney.jpg?rlkey=n8pv2iz80es4ae0xdfvxfswgb&amp;dl=0","Click to download SizeChart")</f>
      </c>
      <c r="C33" s="0" t="inlineStr">
        <is>
          <t>Chesney Women's Bamboo Tank Top</t>
        </is>
      </c>
      <c r="D33" s="0" t="inlineStr">
        <is>
          <t>126474</t>
        </is>
      </c>
      <c r="E33" s="0" t="inlineStr">
        <is>
          <t>BLANK CHESNEY W DG:126474C-L</t>
        </is>
      </c>
      <c r="F33" s="0" t="inlineStr">
        <is>
          <t>899126474068</t>
        </is>
      </c>
      <c r="G33" s="0" t="inlineStr">
        <is>
          <t>WOMENS</t>
        </is>
      </c>
      <c r="H33" s="0" t="inlineStr">
        <is>
          <t>L</t>
        </is>
      </c>
      <c r="I33" s="0">
        <v>42</v>
      </c>
      <c r="J33" s="0">
        <v>39</v>
      </c>
    </row>
    <row r="34" spans="1:10" customHeight="0">
      <c r="A34" s="0">
        <f>HYPERLINK("https://dl.dropboxusercontent.com/scl/fi/mqaj7bt9n2hqunf3djtn5/chesney-05.jpg?rlkey=xwvi5ogr27wpm78fn1tpo7j6k&amp;dl=0","Click to download Image")</f>
      </c>
      <c r="B34" s="0">
        <f>HYPERLINK("https://dl.dropboxusercontent.com/scl/fi/kp1i349m2fbcgpysmxwp0/verae-size-charts-chesney.jpg?rlkey=n8pv2iz80es4ae0xdfvxfswgb&amp;dl=0","Click to download SizeChart")</f>
      </c>
      <c r="C34" s="0" t="inlineStr">
        <is>
          <t>Chesney Women's Bamboo Tank Top</t>
        </is>
      </c>
      <c r="D34" s="0" t="inlineStr">
        <is>
          <t>126474</t>
        </is>
      </c>
      <c r="E34" s="0" t="inlineStr">
        <is>
          <t>BLANK CHESNEY W DG:126474D-XL</t>
        </is>
      </c>
      <c r="F34" s="0" t="inlineStr">
        <is>
          <t>899126474075</t>
        </is>
      </c>
      <c r="G34" s="0" t="inlineStr">
        <is>
          <t>WOMENS</t>
        </is>
      </c>
      <c r="H34" s="0" t="inlineStr">
        <is>
          <t>XL</t>
        </is>
      </c>
      <c r="I34" s="0">
        <v>42</v>
      </c>
      <c r="J34" s="0">
        <v>43</v>
      </c>
    </row>
    <row r="35" spans="1:10" customHeight="0">
      <c r="A35" s="0">
        <f>HYPERLINK("https://dl.dropboxusercontent.com/scl/fi/mqaj7bt9n2hqunf3djtn5/chesney-05.jpg?rlkey=xwvi5ogr27wpm78fn1tpo7j6k&amp;dl=0","Click to download Image")</f>
      </c>
      <c r="B35" s="0">
        <f>HYPERLINK("https://dl.dropboxusercontent.com/scl/fi/kp1i349m2fbcgpysmxwp0/verae-size-charts-chesney.jpg?rlkey=n8pv2iz80es4ae0xdfvxfswgb&amp;dl=0","Click to download SizeChart")</f>
      </c>
      <c r="C35" s="0" t="inlineStr">
        <is>
          <t>Chesney Women's Bamboo Tank Top</t>
        </is>
      </c>
      <c r="D35" s="0" t="inlineStr">
        <is>
          <t>126474</t>
        </is>
      </c>
      <c r="E35" s="0" t="inlineStr">
        <is>
          <t>BLANK CHESNEY W DG:126474E-2XL</t>
        </is>
      </c>
      <c r="F35" s="0" t="inlineStr">
        <is>
          <t>899126474082</t>
        </is>
      </c>
      <c r="G35" s="0" t="inlineStr">
        <is>
          <t>WOMENS</t>
        </is>
      </c>
      <c r="H35" s="0" t="inlineStr">
        <is>
          <t>2XL</t>
        </is>
      </c>
      <c r="I35" s="0">
        <v>44</v>
      </c>
      <c r="J35" s="0">
        <v>27</v>
      </c>
    </row>
    <row r="36" spans="1:10" customHeight="0">
      <c r="A36" s="0">
        <f>HYPERLINK("https://dl.dropboxusercontent.com/scl/fi/mqaj7bt9n2hqunf3djtn5/chesney-05.jpg?rlkey=xwvi5ogr27wpm78fn1tpo7j6k&amp;dl=0","Click to download Image")</f>
      </c>
      <c r="B36" s="0">
        <f>HYPERLINK("https://dl.dropboxusercontent.com/scl/fi/kp1i349m2fbcgpysmxwp0/verae-size-charts-chesney.jpg?rlkey=n8pv2iz80es4ae0xdfvxfswgb&amp;dl=0","Click to download SizeChart")</f>
      </c>
      <c r="C36" s="0" t="inlineStr">
        <is>
          <t>Chesney Women's Bamboo Tank Top</t>
        </is>
      </c>
      <c r="D36" s="0" t="inlineStr">
        <is>
          <t>126474</t>
        </is>
      </c>
      <c r="E36" s="0" t="inlineStr">
        <is>
          <t>BLANK CHESNEY W DG:126474F-3XL</t>
        </is>
      </c>
      <c r="F36" s="0" t="inlineStr">
        <is>
          <t>899126474099</t>
        </is>
      </c>
      <c r="G36" s="0" t="inlineStr">
        <is>
          <t>WOMENS</t>
        </is>
      </c>
      <c r="H36" s="0" t="inlineStr">
        <is>
          <t>3XL</t>
        </is>
      </c>
      <c r="I36" s="0">
        <v>44</v>
      </c>
      <c r="J36" s="0">
        <v>20</v>
      </c>
    </row>
    <row r="37" spans="1:10" customHeight="0">
      <c r="A37" s="0">
        <f>HYPERLINK("https://dl.dropboxusercontent.com/scl/fi/7i78juurojssf3aav207l/chesney-01.jpg?rlkey=9u9ubzshro6f191wtcbfbhez8&amp;dl=0","Click to download Image")</f>
      </c>
      <c r="B37" s="0">
        <f>HYPERLINK("https://dl.dropboxusercontent.com/scl/fi/kp1i349m2fbcgpysmxwp0/verae-size-charts-chesney.jpg?rlkey=n8pv2iz80es4ae0xdfvxfswgb&amp;dl=0","Click to download SizeChart")</f>
      </c>
      <c r="C37" s="0" t="inlineStr">
        <is>
          <t>Chesney Women's Bamboo Tank Top</t>
        </is>
      </c>
      <c r="D37" s="0" t="inlineStr">
        <is>
          <t>126476</t>
        </is>
      </c>
      <c r="E37" s="0" t="inlineStr">
        <is>
          <t>BLANK CHESNEY W GN:126476AA-XS</t>
        </is>
      </c>
      <c r="F37" s="0" t="inlineStr">
        <is>
          <t>899126476031</t>
        </is>
      </c>
      <c r="G37" s="0" t="inlineStr">
        <is>
          <t>WOMENS</t>
        </is>
      </c>
      <c r="H37" s="0" t="inlineStr">
        <is>
          <t>XS</t>
        </is>
      </c>
      <c r="I37" s="0">
        <v>42</v>
      </c>
      <c r="J37" s="0">
        <v>13</v>
      </c>
    </row>
    <row r="38" spans="1:10" customHeight="0">
      <c r="A38" s="0">
        <f>HYPERLINK("https://dl.dropboxusercontent.com/scl/fi/7i78juurojssf3aav207l/chesney-01.jpg?rlkey=9u9ubzshro6f191wtcbfbhez8&amp;dl=0","Click to download Image")</f>
      </c>
      <c r="B38" s="0">
        <f>HYPERLINK("https://dl.dropboxusercontent.com/scl/fi/kp1i349m2fbcgpysmxwp0/verae-size-charts-chesney.jpg?rlkey=n8pv2iz80es4ae0xdfvxfswgb&amp;dl=0","Click to download SizeChart")</f>
      </c>
      <c r="C38" s="0" t="inlineStr">
        <is>
          <t>Chesney Women's Bamboo Tank Top</t>
        </is>
      </c>
      <c r="D38" s="0" t="inlineStr">
        <is>
          <t>126476</t>
        </is>
      </c>
      <c r="E38" s="0" t="inlineStr">
        <is>
          <t>BLANK CHESNEY W GN:126476A-S</t>
        </is>
      </c>
      <c r="F38" s="0" t="inlineStr">
        <is>
          <t>899126476048</t>
        </is>
      </c>
      <c r="G38" s="0" t="inlineStr">
        <is>
          <t>WOMENS</t>
        </is>
      </c>
      <c r="H38" s="0" t="inlineStr">
        <is>
          <t>S</t>
        </is>
      </c>
      <c r="I38" s="0">
        <v>42</v>
      </c>
      <c r="J38" s="0">
        <v>11</v>
      </c>
    </row>
    <row r="39" spans="1:10" customHeight="0">
      <c r="A39" s="0">
        <f>HYPERLINK("https://dl.dropboxusercontent.com/scl/fi/7i78juurojssf3aav207l/chesney-01.jpg?rlkey=9u9ubzshro6f191wtcbfbhez8&amp;dl=0","Click to download Image")</f>
      </c>
      <c r="B39" s="0">
        <f>HYPERLINK("https://dl.dropboxusercontent.com/scl/fi/kp1i349m2fbcgpysmxwp0/verae-size-charts-chesney.jpg?rlkey=n8pv2iz80es4ae0xdfvxfswgb&amp;dl=0","Click to download SizeChart")</f>
      </c>
      <c r="C39" s="0" t="inlineStr">
        <is>
          <t>Chesney Women's Bamboo Tank Top</t>
        </is>
      </c>
      <c r="D39" s="0" t="inlineStr">
        <is>
          <t>126476</t>
        </is>
      </c>
      <c r="E39" s="0" t="inlineStr">
        <is>
          <t>BLANK CHESNEY W GN:126476B-M</t>
        </is>
      </c>
      <c r="F39" s="0" t="inlineStr">
        <is>
          <t>899126476055</t>
        </is>
      </c>
      <c r="G39" s="0" t="inlineStr">
        <is>
          <t>WOMENS</t>
        </is>
      </c>
      <c r="H39" s="0" t="inlineStr">
        <is>
          <t>M</t>
        </is>
      </c>
      <c r="I39" s="0">
        <v>42</v>
      </c>
      <c r="J39" s="0">
        <v>34</v>
      </c>
    </row>
    <row r="40" spans="1:10" customHeight="0">
      <c r="A40" s="0">
        <f>HYPERLINK("https://dl.dropboxusercontent.com/scl/fi/7i78juurojssf3aav207l/chesney-01.jpg?rlkey=9u9ubzshro6f191wtcbfbhez8&amp;dl=0","Click to download Image")</f>
      </c>
      <c r="B40" s="0">
        <f>HYPERLINK("https://dl.dropboxusercontent.com/scl/fi/kp1i349m2fbcgpysmxwp0/verae-size-charts-chesney.jpg?rlkey=n8pv2iz80es4ae0xdfvxfswgb&amp;dl=0","Click to download SizeChart")</f>
      </c>
      <c r="C40" s="0" t="inlineStr">
        <is>
          <t>Chesney Women's Bamboo Tank Top</t>
        </is>
      </c>
      <c r="D40" s="0" t="inlineStr">
        <is>
          <t>126476</t>
        </is>
      </c>
      <c r="E40" s="0" t="inlineStr">
        <is>
          <t>BLANK CHESNEY W GN:126476C-L</t>
        </is>
      </c>
      <c r="F40" s="0" t="inlineStr">
        <is>
          <t>899126476062</t>
        </is>
      </c>
      <c r="G40" s="0" t="inlineStr">
        <is>
          <t>WOMENS</t>
        </is>
      </c>
      <c r="H40" s="0" t="inlineStr">
        <is>
          <t>L</t>
        </is>
      </c>
      <c r="I40" s="0">
        <v>42</v>
      </c>
      <c r="J40" s="0">
        <v>36</v>
      </c>
    </row>
    <row r="41" spans="1:10" customHeight="0">
      <c r="A41" s="0">
        <f>HYPERLINK("https://dl.dropboxusercontent.com/scl/fi/7i78juurojssf3aav207l/chesney-01.jpg?rlkey=9u9ubzshro6f191wtcbfbhez8&amp;dl=0","Click to download Image")</f>
      </c>
      <c r="B41" s="0">
        <f>HYPERLINK("https://dl.dropboxusercontent.com/scl/fi/kp1i349m2fbcgpysmxwp0/verae-size-charts-chesney.jpg?rlkey=n8pv2iz80es4ae0xdfvxfswgb&amp;dl=0","Click to download SizeChart")</f>
      </c>
      <c r="C41" s="0" t="inlineStr">
        <is>
          <t>Chesney Women's Bamboo Tank Top</t>
        </is>
      </c>
      <c r="D41" s="0" t="inlineStr">
        <is>
          <t>126476</t>
        </is>
      </c>
      <c r="E41" s="0" t="inlineStr">
        <is>
          <t>BLANK CHESNEY W GN:126476D-XL</t>
        </is>
      </c>
      <c r="F41" s="0" t="inlineStr">
        <is>
          <t>899126476079</t>
        </is>
      </c>
      <c r="G41" s="0" t="inlineStr">
        <is>
          <t>WOMENS</t>
        </is>
      </c>
      <c r="H41" s="0" t="inlineStr">
        <is>
          <t>XL</t>
        </is>
      </c>
      <c r="I41" s="0">
        <v>42</v>
      </c>
      <c r="J41" s="0">
        <v>40</v>
      </c>
    </row>
    <row r="42" spans="1:10" customHeight="0">
      <c r="A42" s="0">
        <f>HYPERLINK("https://dl.dropboxusercontent.com/scl/fi/7i78juurojssf3aav207l/chesney-01.jpg?rlkey=9u9ubzshro6f191wtcbfbhez8&amp;dl=0","Click to download Image")</f>
      </c>
      <c r="B42" s="0">
        <f>HYPERLINK("https://dl.dropboxusercontent.com/scl/fi/kp1i349m2fbcgpysmxwp0/verae-size-charts-chesney.jpg?rlkey=n8pv2iz80es4ae0xdfvxfswgb&amp;dl=0","Click to download SizeChart")</f>
      </c>
      <c r="C42" s="0" t="inlineStr">
        <is>
          <t>Chesney Women's Bamboo Tank Top</t>
        </is>
      </c>
      <c r="D42" s="0" t="inlineStr">
        <is>
          <t>126476</t>
        </is>
      </c>
      <c r="E42" s="0" t="inlineStr">
        <is>
          <t>BLANK CHESNEY W GN:126476E-2XL</t>
        </is>
      </c>
      <c r="F42" s="0" t="inlineStr">
        <is>
          <t>899126476086</t>
        </is>
      </c>
      <c r="G42" s="0" t="inlineStr">
        <is>
          <t>WOMENS</t>
        </is>
      </c>
      <c r="H42" s="0" t="inlineStr">
        <is>
          <t>2XL</t>
        </is>
      </c>
      <c r="I42" s="0">
        <v>44</v>
      </c>
      <c r="J42" s="0">
        <v>26</v>
      </c>
    </row>
    <row r="43" spans="1:10" customHeight="0">
      <c r="A43" s="0">
        <f>HYPERLINK("https://dl.dropboxusercontent.com/scl/fi/7i78juurojssf3aav207l/chesney-01.jpg?rlkey=9u9ubzshro6f191wtcbfbhez8&amp;dl=0","Click to download Image")</f>
      </c>
      <c r="B43" s="0">
        <f>HYPERLINK("https://dl.dropboxusercontent.com/scl/fi/kp1i349m2fbcgpysmxwp0/verae-size-charts-chesney.jpg?rlkey=n8pv2iz80es4ae0xdfvxfswgb&amp;dl=0","Click to download SizeChart")</f>
      </c>
      <c r="C43" s="0" t="inlineStr">
        <is>
          <t>Chesney Women's Bamboo Tank Top</t>
        </is>
      </c>
      <c r="D43" s="0" t="inlineStr">
        <is>
          <t>126476</t>
        </is>
      </c>
      <c r="E43" s="0" t="inlineStr">
        <is>
          <t>BLANK CHESNEY W GN:126476F-3XL</t>
        </is>
      </c>
      <c r="F43" s="0" t="inlineStr">
        <is>
          <t>899126476093</t>
        </is>
      </c>
      <c r="G43" s="0" t="inlineStr">
        <is>
          <t>WOMENS</t>
        </is>
      </c>
      <c r="H43" s="0" t="inlineStr">
        <is>
          <t>3XL</t>
        </is>
      </c>
      <c r="I43" s="0">
        <v>44</v>
      </c>
      <c r="J43" s="0">
        <v>15</v>
      </c>
    </row>
    <row r="44" spans="1:10" customHeight="0">
      <c r="A44" s="0">
        <f>HYPERLINK("https://dl.dropboxusercontent.com/scl/fi/19krz542cjalxhshxas0n/chesney-02.jpg?rlkey=z67zwrr3n2vgdlzzohl6w8qib&amp;dl=0","Click to download Image")</f>
      </c>
      <c r="B44" s="0">
        <f>HYPERLINK("https://dl.dropboxusercontent.com/scl/fi/kp1i349m2fbcgpysmxwp0/verae-size-charts-chesney.jpg?rlkey=n8pv2iz80es4ae0xdfvxfswgb&amp;dl=0","Click to download SizeChart")</f>
      </c>
      <c r="C44" s="0" t="inlineStr">
        <is>
          <t>Chesney Women's Bamboo Tank Top</t>
        </is>
      </c>
      <c r="D44" s="0" t="inlineStr">
        <is>
          <t>126479</t>
        </is>
      </c>
      <c r="E44" s="0" t="inlineStr">
        <is>
          <t>BLANK CHESNEY W LG:126479AA-XS</t>
        </is>
      </c>
      <c r="F44" s="0" t="inlineStr">
        <is>
          <t>899126479032</t>
        </is>
      </c>
      <c r="G44" s="0" t="inlineStr">
        <is>
          <t>WOMENS</t>
        </is>
      </c>
      <c r="H44" s="0" t="inlineStr">
        <is>
          <t>XS</t>
        </is>
      </c>
      <c r="I44" s="0">
        <v>42</v>
      </c>
      <c r="J44" s="0">
        <v>5</v>
      </c>
    </row>
    <row r="45" spans="1:10" customHeight="0">
      <c r="A45" s="0">
        <f>HYPERLINK("https://dl.dropboxusercontent.com/scl/fi/19krz542cjalxhshxas0n/chesney-02.jpg?rlkey=z67zwrr3n2vgdlzzohl6w8qib&amp;dl=0","Click to download Image")</f>
      </c>
      <c r="B45" s="0">
        <f>HYPERLINK("https://dl.dropboxusercontent.com/scl/fi/kp1i349m2fbcgpysmxwp0/verae-size-charts-chesney.jpg?rlkey=n8pv2iz80es4ae0xdfvxfswgb&amp;dl=0","Click to download SizeChart")</f>
      </c>
      <c r="C45" s="0" t="inlineStr">
        <is>
          <t>Chesney Women's Bamboo Tank Top</t>
        </is>
      </c>
      <c r="D45" s="0" t="inlineStr">
        <is>
          <t>126479</t>
        </is>
      </c>
      <c r="E45" s="0" t="inlineStr">
        <is>
          <t>BLANK CHESNEY W LG:126479A-S</t>
        </is>
      </c>
      <c r="F45" s="0" t="inlineStr">
        <is>
          <t>899126479049</t>
        </is>
      </c>
      <c r="G45" s="0" t="inlineStr">
        <is>
          <t>WOMENS</t>
        </is>
      </c>
      <c r="H45" s="0" t="inlineStr">
        <is>
          <t>S</t>
        </is>
      </c>
      <c r="I45" s="0">
        <v>42</v>
      </c>
      <c r="J45" s="0">
        <v>7</v>
      </c>
    </row>
    <row r="46" spans="1:10" customHeight="0">
      <c r="A46" s="0">
        <f>HYPERLINK("https://dl.dropboxusercontent.com/scl/fi/19krz542cjalxhshxas0n/chesney-02.jpg?rlkey=z67zwrr3n2vgdlzzohl6w8qib&amp;dl=0","Click to download Image")</f>
      </c>
      <c r="B46" s="0">
        <f>HYPERLINK("https://dl.dropboxusercontent.com/scl/fi/kp1i349m2fbcgpysmxwp0/verae-size-charts-chesney.jpg?rlkey=n8pv2iz80es4ae0xdfvxfswgb&amp;dl=0","Click to download SizeChart")</f>
      </c>
      <c r="C46" s="0" t="inlineStr">
        <is>
          <t>Chesney Women's Bamboo Tank Top</t>
        </is>
      </c>
      <c r="D46" s="0" t="inlineStr">
        <is>
          <t>126479</t>
        </is>
      </c>
      <c r="E46" s="0" t="inlineStr">
        <is>
          <t>BLANK CHESNEY W LG:126479B-M</t>
        </is>
      </c>
      <c r="F46" s="0" t="inlineStr">
        <is>
          <t>899126479056</t>
        </is>
      </c>
      <c r="G46" s="0" t="inlineStr">
        <is>
          <t>WOMENS</t>
        </is>
      </c>
      <c r="H46" s="0" t="inlineStr">
        <is>
          <t>M</t>
        </is>
      </c>
      <c r="I46" s="0">
        <v>42</v>
      </c>
      <c r="J46" s="0">
        <v>20</v>
      </c>
    </row>
    <row r="47" spans="1:10" customHeight="0">
      <c r="A47" s="0">
        <f>HYPERLINK("https://dl.dropboxusercontent.com/scl/fi/19krz542cjalxhshxas0n/chesney-02.jpg?rlkey=z67zwrr3n2vgdlzzohl6w8qib&amp;dl=0","Click to download Image")</f>
      </c>
      <c r="B47" s="0">
        <f>HYPERLINK("https://dl.dropboxusercontent.com/scl/fi/kp1i349m2fbcgpysmxwp0/verae-size-charts-chesney.jpg?rlkey=n8pv2iz80es4ae0xdfvxfswgb&amp;dl=0","Click to download SizeChart")</f>
      </c>
      <c r="C47" s="0" t="inlineStr">
        <is>
          <t>Chesney Women's Bamboo Tank Top</t>
        </is>
      </c>
      <c r="D47" s="0" t="inlineStr">
        <is>
          <t>126479</t>
        </is>
      </c>
      <c r="E47" s="0" t="inlineStr">
        <is>
          <t>BLANK CHESNEY W LG:126479C-L</t>
        </is>
      </c>
      <c r="F47" s="0" t="inlineStr">
        <is>
          <t>899126479063</t>
        </is>
      </c>
      <c r="G47" s="0" t="inlineStr">
        <is>
          <t>WOMENS</t>
        </is>
      </c>
      <c r="H47" s="0" t="inlineStr">
        <is>
          <t>L</t>
        </is>
      </c>
      <c r="I47" s="0">
        <v>42</v>
      </c>
      <c r="J47" s="0">
        <v>25</v>
      </c>
    </row>
    <row r="48" spans="1:10" customHeight="0">
      <c r="A48" s="0">
        <f>HYPERLINK("https://dl.dropboxusercontent.com/scl/fi/19krz542cjalxhshxas0n/chesney-02.jpg?rlkey=z67zwrr3n2vgdlzzohl6w8qib&amp;dl=0","Click to download Image")</f>
      </c>
      <c r="B48" s="0">
        <f>HYPERLINK("https://dl.dropboxusercontent.com/scl/fi/kp1i349m2fbcgpysmxwp0/verae-size-charts-chesney.jpg?rlkey=n8pv2iz80es4ae0xdfvxfswgb&amp;dl=0","Click to download SizeChart")</f>
      </c>
      <c r="C48" s="0" t="inlineStr">
        <is>
          <t>Chesney Women's Bamboo Tank Top</t>
        </is>
      </c>
      <c r="D48" s="0" t="inlineStr">
        <is>
          <t>126479</t>
        </is>
      </c>
      <c r="E48" s="0" t="inlineStr">
        <is>
          <t>BLANK CHESNEY W LG:126479D-XL</t>
        </is>
      </c>
      <c r="F48" s="0" t="inlineStr">
        <is>
          <t>899126479070</t>
        </is>
      </c>
      <c r="G48" s="0" t="inlineStr">
        <is>
          <t>WOMENS</t>
        </is>
      </c>
      <c r="H48" s="0" t="inlineStr">
        <is>
          <t>XL</t>
        </is>
      </c>
      <c r="I48" s="0">
        <v>42</v>
      </c>
      <c r="J48" s="0">
        <v>24</v>
      </c>
    </row>
    <row r="49" spans="1:10" customHeight="0">
      <c r="A49" s="0">
        <f>HYPERLINK("https://dl.dropboxusercontent.com/scl/fi/19krz542cjalxhshxas0n/chesney-02.jpg?rlkey=z67zwrr3n2vgdlzzohl6w8qib&amp;dl=0","Click to download Image")</f>
      </c>
      <c r="B49" s="0">
        <f>HYPERLINK("https://dl.dropboxusercontent.com/scl/fi/kp1i349m2fbcgpysmxwp0/verae-size-charts-chesney.jpg?rlkey=n8pv2iz80es4ae0xdfvxfswgb&amp;dl=0","Click to download SizeChart")</f>
      </c>
      <c r="C49" s="0" t="inlineStr">
        <is>
          <t>Chesney Women's Bamboo Tank Top</t>
        </is>
      </c>
      <c r="D49" s="0" t="inlineStr">
        <is>
          <t>126479</t>
        </is>
      </c>
      <c r="E49" s="0" t="inlineStr">
        <is>
          <t>BLANK CHESNEY W LG:126479E-2XL</t>
        </is>
      </c>
      <c r="F49" s="0" t="inlineStr">
        <is>
          <t>899126479087</t>
        </is>
      </c>
      <c r="G49" s="0" t="inlineStr">
        <is>
          <t>WOMENS</t>
        </is>
      </c>
      <c r="H49" s="0" t="inlineStr">
        <is>
          <t>2XL</t>
        </is>
      </c>
      <c r="I49" s="0">
        <v>44</v>
      </c>
      <c r="J49" s="0">
        <v>12</v>
      </c>
    </row>
    <row r="50" spans="1:10" customHeight="0">
      <c r="A50" s="0">
        <f>HYPERLINK("https://dl.dropboxusercontent.com/scl/fi/19krz542cjalxhshxas0n/chesney-02.jpg?rlkey=z67zwrr3n2vgdlzzohl6w8qib&amp;dl=0","Click to download Image")</f>
      </c>
      <c r="B50" s="0">
        <f>HYPERLINK("https://dl.dropboxusercontent.com/scl/fi/kp1i349m2fbcgpysmxwp0/verae-size-charts-chesney.jpg?rlkey=n8pv2iz80es4ae0xdfvxfswgb&amp;dl=0","Click to download SizeChart")</f>
      </c>
      <c r="C50" s="0" t="inlineStr">
        <is>
          <t>Chesney Women's Bamboo Tank Top</t>
        </is>
      </c>
      <c r="D50" s="0" t="inlineStr">
        <is>
          <t>126479</t>
        </is>
      </c>
      <c r="E50" s="0" t="inlineStr">
        <is>
          <t>BLANK CHESNEY W LG:126479F-3XL</t>
        </is>
      </c>
      <c r="F50" s="0" t="inlineStr">
        <is>
          <t>899126479094</t>
        </is>
      </c>
      <c r="G50" s="0" t="inlineStr">
        <is>
          <t>WOMENS</t>
        </is>
      </c>
      <c r="H50" s="0" t="inlineStr">
        <is>
          <t>3XL</t>
        </is>
      </c>
      <c r="I50" s="0">
        <v>44</v>
      </c>
      <c r="J50" s="0">
        <v>5</v>
      </c>
    </row>
    <row r="51" spans="1:10" customHeight="0">
      <c r="A51" s="0">
        <f>HYPERLINK("https://dl.dropboxusercontent.com/scl/fi/pkvgacce2fjni342wcltp/chesney-07.jpg?rlkey=0nslh31vc4dlgwmhfkcpf3j94&amp;dl=0","Click to download Image")</f>
      </c>
      <c r="B51" s="0">
        <f>HYPERLINK("https://dl.dropboxusercontent.com/scl/fi/kp1i349m2fbcgpysmxwp0/verae-size-charts-chesney.jpg?rlkey=n8pv2iz80es4ae0xdfvxfswgb&amp;dl=0","Click to download SizeChart")</f>
      </c>
      <c r="C51" s="0" t="inlineStr">
        <is>
          <t>Chesney Women's Bamboo Tank Top</t>
        </is>
      </c>
      <c r="D51" s="0" t="inlineStr">
        <is>
          <t>126478</t>
        </is>
      </c>
      <c r="E51" s="0" t="inlineStr">
        <is>
          <t>BLANK CHESNEY W WE:126478AA-XS</t>
        </is>
      </c>
      <c r="F51" s="0" t="inlineStr">
        <is>
          <t>899126478035</t>
        </is>
      </c>
      <c r="G51" s="0" t="inlineStr">
        <is>
          <t>WOMENS</t>
        </is>
      </c>
      <c r="H51" s="0" t="inlineStr">
        <is>
          <t>XS</t>
        </is>
      </c>
      <c r="I51" s="0">
        <v>42</v>
      </c>
      <c r="J51" s="0">
        <v>14</v>
      </c>
    </row>
    <row r="52" spans="1:10" customHeight="0">
      <c r="A52" s="0">
        <f>HYPERLINK("https://dl.dropboxusercontent.com/scl/fi/pkvgacce2fjni342wcltp/chesney-07.jpg?rlkey=0nslh31vc4dlgwmhfkcpf3j94&amp;dl=0","Click to download Image")</f>
      </c>
      <c r="B52" s="0">
        <f>HYPERLINK("https://dl.dropboxusercontent.com/scl/fi/kp1i349m2fbcgpysmxwp0/verae-size-charts-chesney.jpg?rlkey=n8pv2iz80es4ae0xdfvxfswgb&amp;dl=0","Click to download SizeChart")</f>
      </c>
      <c r="C52" s="0" t="inlineStr">
        <is>
          <t>Chesney Women's Bamboo Tank Top</t>
        </is>
      </c>
      <c r="D52" s="0" t="inlineStr">
        <is>
          <t>126478</t>
        </is>
      </c>
      <c r="E52" s="0" t="inlineStr">
        <is>
          <t>BLANK CHESNEY W WE:126478A-S</t>
        </is>
      </c>
      <c r="F52" s="0" t="inlineStr">
        <is>
          <t>899126478042</t>
        </is>
      </c>
      <c r="G52" s="0" t="inlineStr">
        <is>
          <t>WOMENS</t>
        </is>
      </c>
      <c r="H52" s="0" t="inlineStr">
        <is>
          <t>S</t>
        </is>
      </c>
      <c r="I52" s="0">
        <v>42</v>
      </c>
      <c r="J52" s="0">
        <v>13</v>
      </c>
    </row>
    <row r="53" spans="1:10" customHeight="0">
      <c r="A53" s="0">
        <f>HYPERLINK("https://dl.dropboxusercontent.com/scl/fi/pkvgacce2fjni342wcltp/chesney-07.jpg?rlkey=0nslh31vc4dlgwmhfkcpf3j94&amp;dl=0","Click to download Image")</f>
      </c>
      <c r="B53" s="0">
        <f>HYPERLINK("https://dl.dropboxusercontent.com/scl/fi/kp1i349m2fbcgpysmxwp0/verae-size-charts-chesney.jpg?rlkey=n8pv2iz80es4ae0xdfvxfswgb&amp;dl=0","Click to download SizeChart")</f>
      </c>
      <c r="C53" s="0" t="inlineStr">
        <is>
          <t>Chesney Women's Bamboo Tank Top</t>
        </is>
      </c>
      <c r="D53" s="0" t="inlineStr">
        <is>
          <t>126478</t>
        </is>
      </c>
      <c r="E53" s="0" t="inlineStr">
        <is>
          <t>BLANK CHESNEY W WE:126478B-M</t>
        </is>
      </c>
      <c r="F53" s="0" t="inlineStr">
        <is>
          <t>899126478059</t>
        </is>
      </c>
      <c r="G53" s="0" t="inlineStr">
        <is>
          <t>WOMENS</t>
        </is>
      </c>
      <c r="H53" s="0" t="inlineStr">
        <is>
          <t>M</t>
        </is>
      </c>
      <c r="I53" s="0">
        <v>42</v>
      </c>
      <c r="J53" s="0">
        <v>31</v>
      </c>
    </row>
    <row r="54" spans="1:10" customHeight="0">
      <c r="A54" s="0">
        <f>HYPERLINK("https://dl.dropboxusercontent.com/scl/fi/pkvgacce2fjni342wcltp/chesney-07.jpg?rlkey=0nslh31vc4dlgwmhfkcpf3j94&amp;dl=0","Click to download Image")</f>
      </c>
      <c r="B54" s="0">
        <f>HYPERLINK("https://dl.dropboxusercontent.com/scl/fi/kp1i349m2fbcgpysmxwp0/verae-size-charts-chesney.jpg?rlkey=n8pv2iz80es4ae0xdfvxfswgb&amp;dl=0","Click to download SizeChart")</f>
      </c>
      <c r="C54" s="0" t="inlineStr">
        <is>
          <t>Chesney Women's Bamboo Tank Top</t>
        </is>
      </c>
      <c r="D54" s="0" t="inlineStr">
        <is>
          <t>126478</t>
        </is>
      </c>
      <c r="E54" s="0" t="inlineStr">
        <is>
          <t>BLANK CHESNEY W WE:126478C-L</t>
        </is>
      </c>
      <c r="F54" s="0" t="inlineStr">
        <is>
          <t>899126478066</t>
        </is>
      </c>
      <c r="G54" s="0" t="inlineStr">
        <is>
          <t>WOMENS</t>
        </is>
      </c>
      <c r="H54" s="0" t="inlineStr">
        <is>
          <t>L</t>
        </is>
      </c>
      <c r="I54" s="0">
        <v>42</v>
      </c>
      <c r="J54" s="0">
        <v>32</v>
      </c>
    </row>
    <row r="55" spans="1:10" customHeight="0">
      <c r="A55" s="0">
        <f>HYPERLINK("https://dl.dropboxusercontent.com/scl/fi/pkvgacce2fjni342wcltp/chesney-07.jpg?rlkey=0nslh31vc4dlgwmhfkcpf3j94&amp;dl=0","Click to download Image")</f>
      </c>
      <c r="B55" s="0">
        <f>HYPERLINK("https://dl.dropboxusercontent.com/scl/fi/kp1i349m2fbcgpysmxwp0/verae-size-charts-chesney.jpg?rlkey=n8pv2iz80es4ae0xdfvxfswgb&amp;dl=0","Click to download SizeChart")</f>
      </c>
      <c r="C55" s="0" t="inlineStr">
        <is>
          <t>Chesney Women's Bamboo Tank Top</t>
        </is>
      </c>
      <c r="D55" s="0" t="inlineStr">
        <is>
          <t>126478</t>
        </is>
      </c>
      <c r="E55" s="0" t="inlineStr">
        <is>
          <t>BLANK CHESNEY W WE:126478D-XL</t>
        </is>
      </c>
      <c r="F55" s="0" t="inlineStr">
        <is>
          <t>899126478073</t>
        </is>
      </c>
      <c r="G55" s="0" t="inlineStr">
        <is>
          <t>WOMENS</t>
        </is>
      </c>
      <c r="H55" s="0" t="inlineStr">
        <is>
          <t>XL</t>
        </is>
      </c>
      <c r="I55" s="0">
        <v>42</v>
      </c>
      <c r="J55" s="0">
        <v>32</v>
      </c>
    </row>
    <row r="56" spans="1:10" customHeight="0">
      <c r="A56" s="0">
        <f>HYPERLINK("https://dl.dropboxusercontent.com/scl/fi/pkvgacce2fjni342wcltp/chesney-07.jpg?rlkey=0nslh31vc4dlgwmhfkcpf3j94&amp;dl=0","Click to download Image")</f>
      </c>
      <c r="B56" s="0">
        <f>HYPERLINK("https://dl.dropboxusercontent.com/scl/fi/kp1i349m2fbcgpysmxwp0/verae-size-charts-chesney.jpg?rlkey=n8pv2iz80es4ae0xdfvxfswgb&amp;dl=0","Click to download SizeChart")</f>
      </c>
      <c r="C56" s="0" t="inlineStr">
        <is>
          <t>Chesney Women's Bamboo Tank Top</t>
        </is>
      </c>
      <c r="D56" s="0" t="inlineStr">
        <is>
          <t>126478</t>
        </is>
      </c>
      <c r="E56" s="0" t="inlineStr">
        <is>
          <t>BLANK CHESNEY W WE:126478E-2XL</t>
        </is>
      </c>
      <c r="F56" s="0" t="inlineStr">
        <is>
          <t>899126478080</t>
        </is>
      </c>
      <c r="G56" s="0" t="inlineStr">
        <is>
          <t>WOMENS</t>
        </is>
      </c>
      <c r="H56" s="0" t="inlineStr">
        <is>
          <t>2XL</t>
        </is>
      </c>
      <c r="I56" s="0">
        <v>44</v>
      </c>
      <c r="J56" s="0">
        <v>22</v>
      </c>
    </row>
    <row r="57" spans="1:10" customHeight="0">
      <c r="A57" s="0">
        <f>HYPERLINK("https://dl.dropboxusercontent.com/scl/fi/pkvgacce2fjni342wcltp/chesney-07.jpg?rlkey=0nslh31vc4dlgwmhfkcpf3j94&amp;dl=0","Click to download Image")</f>
      </c>
      <c r="B57" s="0">
        <f>HYPERLINK("https://dl.dropboxusercontent.com/scl/fi/kp1i349m2fbcgpysmxwp0/verae-size-charts-chesney.jpg?rlkey=n8pv2iz80es4ae0xdfvxfswgb&amp;dl=0","Click to download SizeChart")</f>
      </c>
      <c r="C57" s="0" t="inlineStr">
        <is>
          <t>Chesney Women's Bamboo Tank Top</t>
        </is>
      </c>
      <c r="D57" s="0" t="inlineStr">
        <is>
          <t>126478</t>
        </is>
      </c>
      <c r="E57" s="0" t="inlineStr">
        <is>
          <t>BLANK CHESNEY W WE:126478F-3XL</t>
        </is>
      </c>
      <c r="F57" s="0" t="inlineStr">
        <is>
          <t>899126478097</t>
        </is>
      </c>
      <c r="G57" s="0" t="inlineStr">
        <is>
          <t>WOMENS</t>
        </is>
      </c>
      <c r="H57" s="0" t="inlineStr">
        <is>
          <t>3XL</t>
        </is>
      </c>
      <c r="I57" s="0">
        <v>44</v>
      </c>
      <c r="J57" s="0">
        <v>16</v>
      </c>
    </row>
    <row r="58" spans="1:10" customHeight="0">
      <c r="A58" s="0">
        <f>HYPERLINK("https://dl.dropboxusercontent.com/scl/fi/f1zwz0pl3y82enn73d4b8/chesney-03.jpg?rlkey=s0z5kmbslddkumm1g9chu5dbo&amp;dl=0","Click to download Image")</f>
      </c>
      <c r="B58" s="0">
        <f>HYPERLINK("https://dl.dropboxusercontent.com/scl/fi/kp1i349m2fbcgpysmxwp0/verae-size-charts-chesney.jpg?rlkey=n8pv2iz80es4ae0xdfvxfswgb&amp;dl=0","Click to download SizeChart")</f>
      </c>
      <c r="C58" s="0" t="inlineStr">
        <is>
          <t>Chesney Women's Bamboo Tank Top</t>
        </is>
      </c>
      <c r="D58" s="0" t="inlineStr">
        <is>
          <t>126480</t>
        </is>
      </c>
      <c r="E58" s="0" t="inlineStr">
        <is>
          <t>BLANK CHESNEY W BC:126480AA-XS</t>
        </is>
      </c>
      <c r="F58" s="0" t="inlineStr">
        <is>
          <t>899126480038</t>
        </is>
      </c>
      <c r="G58" s="0" t="inlineStr">
        <is>
          <t>WOMENS</t>
        </is>
      </c>
      <c r="H58" s="0" t="inlineStr">
        <is>
          <t>XS</t>
        </is>
      </c>
      <c r="I58" s="0">
        <v>42</v>
      </c>
      <c r="J58" s="0">
        <v>18</v>
      </c>
    </row>
    <row r="59" spans="1:10" customHeight="0">
      <c r="A59" s="0">
        <f>HYPERLINK("https://dl.dropboxusercontent.com/scl/fi/f1zwz0pl3y82enn73d4b8/chesney-03.jpg?rlkey=s0z5kmbslddkumm1g9chu5dbo&amp;dl=0","Click to download Image")</f>
      </c>
      <c r="B59" s="0">
        <f>HYPERLINK("https://dl.dropboxusercontent.com/scl/fi/kp1i349m2fbcgpysmxwp0/verae-size-charts-chesney.jpg?rlkey=n8pv2iz80es4ae0xdfvxfswgb&amp;dl=0","Click to download SizeChart")</f>
      </c>
      <c r="C59" s="0" t="inlineStr">
        <is>
          <t>Chesney Women's Bamboo Tank Top</t>
        </is>
      </c>
      <c r="D59" s="0" t="inlineStr">
        <is>
          <t>126480</t>
        </is>
      </c>
      <c r="E59" s="0" t="inlineStr">
        <is>
          <t>BLANK CHESNEY W BC:126480A-S</t>
        </is>
      </c>
      <c r="F59" s="0" t="inlineStr">
        <is>
          <t>899126480045</t>
        </is>
      </c>
      <c r="G59" s="0" t="inlineStr">
        <is>
          <t>WOMENS</t>
        </is>
      </c>
      <c r="H59" s="0" t="inlineStr">
        <is>
          <t>S</t>
        </is>
      </c>
      <c r="I59" s="0">
        <v>42</v>
      </c>
      <c r="J59" s="0">
        <v>26</v>
      </c>
    </row>
    <row r="60" spans="1:10" customHeight="0">
      <c r="A60" s="0">
        <f>HYPERLINK("https://dl.dropboxusercontent.com/scl/fi/f1zwz0pl3y82enn73d4b8/chesney-03.jpg?rlkey=s0z5kmbslddkumm1g9chu5dbo&amp;dl=0","Click to download Image")</f>
      </c>
      <c r="B60" s="0">
        <f>HYPERLINK("https://dl.dropboxusercontent.com/scl/fi/kp1i349m2fbcgpysmxwp0/verae-size-charts-chesney.jpg?rlkey=n8pv2iz80es4ae0xdfvxfswgb&amp;dl=0","Click to download SizeChart")</f>
      </c>
      <c r="C60" s="0" t="inlineStr">
        <is>
          <t>Chesney Women's Bamboo Tank Top</t>
        </is>
      </c>
      <c r="D60" s="0" t="inlineStr">
        <is>
          <t>126480</t>
        </is>
      </c>
      <c r="E60" s="0" t="inlineStr">
        <is>
          <t>BLANK CHESNEY W BC:126480B-M</t>
        </is>
      </c>
      <c r="F60" s="0" t="inlineStr">
        <is>
          <t>899126480052</t>
        </is>
      </c>
      <c r="G60" s="0" t="inlineStr">
        <is>
          <t>WOMENS</t>
        </is>
      </c>
      <c r="H60" s="0" t="inlineStr">
        <is>
          <t>M</t>
        </is>
      </c>
      <c r="I60" s="0">
        <v>42</v>
      </c>
      <c r="J60" s="0">
        <v>44</v>
      </c>
    </row>
    <row r="61" spans="1:10" customHeight="0">
      <c r="A61" s="0">
        <f>HYPERLINK("https://dl.dropboxusercontent.com/scl/fi/f1zwz0pl3y82enn73d4b8/chesney-03.jpg?rlkey=s0z5kmbslddkumm1g9chu5dbo&amp;dl=0","Click to download Image")</f>
      </c>
      <c r="B61" s="0">
        <f>HYPERLINK("https://dl.dropboxusercontent.com/scl/fi/kp1i349m2fbcgpysmxwp0/verae-size-charts-chesney.jpg?rlkey=n8pv2iz80es4ae0xdfvxfswgb&amp;dl=0","Click to download SizeChart")</f>
      </c>
      <c r="C61" s="0" t="inlineStr">
        <is>
          <t>Chesney Women's Bamboo Tank Top</t>
        </is>
      </c>
      <c r="D61" s="0" t="inlineStr">
        <is>
          <t>126480</t>
        </is>
      </c>
      <c r="E61" s="0" t="inlineStr">
        <is>
          <t>BLANK CHESNEY W BC:126480C-L</t>
        </is>
      </c>
      <c r="F61" s="0" t="inlineStr">
        <is>
          <t>899126480069</t>
        </is>
      </c>
      <c r="G61" s="0" t="inlineStr">
        <is>
          <t>WOMENS</t>
        </is>
      </c>
      <c r="H61" s="0" t="inlineStr">
        <is>
          <t>L</t>
        </is>
      </c>
      <c r="I61" s="0">
        <v>42</v>
      </c>
      <c r="J61" s="0">
        <v>43</v>
      </c>
    </row>
    <row r="62" spans="1:10" customHeight="0">
      <c r="A62" s="0">
        <f>HYPERLINK("https://dl.dropboxusercontent.com/scl/fi/f1zwz0pl3y82enn73d4b8/chesney-03.jpg?rlkey=s0z5kmbslddkumm1g9chu5dbo&amp;dl=0","Click to download Image")</f>
      </c>
      <c r="B62" s="0">
        <f>HYPERLINK("https://dl.dropboxusercontent.com/scl/fi/kp1i349m2fbcgpysmxwp0/verae-size-charts-chesney.jpg?rlkey=n8pv2iz80es4ae0xdfvxfswgb&amp;dl=0","Click to download SizeChart")</f>
      </c>
      <c r="C62" s="0" t="inlineStr">
        <is>
          <t>Chesney Women's Bamboo Tank Top</t>
        </is>
      </c>
      <c r="D62" s="0" t="inlineStr">
        <is>
          <t>126480</t>
        </is>
      </c>
      <c r="E62" s="0" t="inlineStr">
        <is>
          <t>BLANK CHESNEY W BC:126480D-XL</t>
        </is>
      </c>
      <c r="F62" s="0" t="inlineStr">
        <is>
          <t>899126480076</t>
        </is>
      </c>
      <c r="G62" s="0" t="inlineStr">
        <is>
          <t>WOMENS</t>
        </is>
      </c>
      <c r="H62" s="0" t="inlineStr">
        <is>
          <t>XL</t>
        </is>
      </c>
      <c r="I62" s="0">
        <v>42</v>
      </c>
      <c r="J62" s="0">
        <v>47</v>
      </c>
    </row>
    <row r="63" spans="1:10" customHeight="0">
      <c r="A63" s="0">
        <f>HYPERLINK("https://dl.dropboxusercontent.com/scl/fi/f1zwz0pl3y82enn73d4b8/chesney-03.jpg?rlkey=s0z5kmbslddkumm1g9chu5dbo&amp;dl=0","Click to download Image")</f>
      </c>
      <c r="B63" s="0">
        <f>HYPERLINK("https://dl.dropboxusercontent.com/scl/fi/kp1i349m2fbcgpysmxwp0/verae-size-charts-chesney.jpg?rlkey=n8pv2iz80es4ae0xdfvxfswgb&amp;dl=0","Click to download SizeChart")</f>
      </c>
      <c r="C63" s="0" t="inlineStr">
        <is>
          <t>Chesney Women's Bamboo Tank Top</t>
        </is>
      </c>
      <c r="D63" s="0" t="inlineStr">
        <is>
          <t>126480</t>
        </is>
      </c>
      <c r="E63" s="0" t="inlineStr">
        <is>
          <t>BLANK CHESNEY W BC:126480E-2XL</t>
        </is>
      </c>
      <c r="F63" s="0" t="inlineStr">
        <is>
          <t>899126480083</t>
        </is>
      </c>
      <c r="G63" s="0" t="inlineStr">
        <is>
          <t>WOMENS</t>
        </is>
      </c>
      <c r="H63" s="0" t="inlineStr">
        <is>
          <t>2XL</t>
        </is>
      </c>
      <c r="I63" s="0">
        <v>44</v>
      </c>
      <c r="J63" s="0">
        <v>29</v>
      </c>
    </row>
    <row r="64" spans="1:10" customHeight="0">
      <c r="A64" s="0">
        <f>HYPERLINK("https://dl.dropboxusercontent.com/scl/fi/f1zwz0pl3y82enn73d4b8/chesney-03.jpg?rlkey=s0z5kmbslddkumm1g9chu5dbo&amp;dl=0","Click to download Image")</f>
      </c>
      <c r="B64" s="0">
        <f>HYPERLINK("https://dl.dropboxusercontent.com/scl/fi/kp1i349m2fbcgpysmxwp0/verae-size-charts-chesney.jpg?rlkey=n8pv2iz80es4ae0xdfvxfswgb&amp;dl=0","Click to download SizeChart")</f>
      </c>
      <c r="C64" s="0" t="inlineStr">
        <is>
          <t>Chesney Women's Bamboo Tank Top</t>
        </is>
      </c>
      <c r="D64" s="0" t="inlineStr">
        <is>
          <t>126480</t>
        </is>
      </c>
      <c r="E64" s="0" t="inlineStr">
        <is>
          <t>BLANK CHESNEY W BC:126480F-3XL</t>
        </is>
      </c>
      <c r="F64" s="0" t="inlineStr">
        <is>
          <t>899126480090</t>
        </is>
      </c>
      <c r="G64" s="0" t="inlineStr">
        <is>
          <t>WOMENS</t>
        </is>
      </c>
      <c r="H64" s="0" t="inlineStr">
        <is>
          <t>3XL</t>
        </is>
      </c>
      <c r="I64" s="0">
        <v>44</v>
      </c>
      <c r="J64" s="0">
        <v>19</v>
      </c>
    </row>
    <row r="65" spans="1:10" customHeight="0">
      <c r="A65" s="0">
        <f>HYPERLINK("https://dl.dropboxusercontent.com/scl/fi/wgeh8db2x2xssy512jnqq/8986fg237044.jpg?rlkey=x1s1o02drrum9yg8e4m9by8d5&amp;dl=0","Click to download Image")</f>
      </c>
      <c r="B65" s="0">
        <f>HYPERLINK("https://dl.dropboxusercontent.com/scl/fi/t4yyqid2wb2la2n575foi/verae-size-charts-paxton.jpg?rlkey=dku0rl7dmwei9ihn2x9hy83rq&amp;dl=0","Click to download SizeChart")</f>
      </c>
      <c r="C65" s="0" t="inlineStr">
        <is>
          <t>Paxton Women's Viscose Long Sleeve</t>
        </is>
      </c>
      <c r="D65" s="0" t="inlineStr">
        <is>
          <t>125426</t>
        </is>
      </c>
      <c r="E65" s="0" t="inlineStr">
        <is>
          <t>BLANK PAXTON W BK:125426AA-XS</t>
        </is>
      </c>
      <c r="F65" s="0" t="inlineStr">
        <is>
          <t>899125426037</t>
        </is>
      </c>
      <c r="G65" s="0" t="inlineStr">
        <is>
          <t>WOMENS</t>
        </is>
      </c>
      <c r="H65" s="0" t="inlineStr">
        <is>
          <t>XS</t>
        </is>
      </c>
      <c r="I65" s="0">
        <v>54</v>
      </c>
      <c r="J65" s="0">
        <v>15</v>
      </c>
    </row>
    <row r="66" spans="1:10" customHeight="0">
      <c r="A66" s="0">
        <f>HYPERLINK("https://dl.dropboxusercontent.com/scl/fi/wgeh8db2x2xssy512jnqq/8986fg237044.jpg?rlkey=x1s1o02drrum9yg8e4m9by8d5&amp;dl=0","Click to download Image")</f>
      </c>
      <c r="B66" s="0">
        <f>HYPERLINK("https://dl.dropboxusercontent.com/scl/fi/t4yyqid2wb2la2n575foi/verae-size-charts-paxton.jpg?rlkey=dku0rl7dmwei9ihn2x9hy83rq&amp;dl=0","Click to download SizeChart")</f>
      </c>
      <c r="C66" s="0" t="inlineStr">
        <is>
          <t>Paxton Women's Viscose Long Sleeve</t>
        </is>
      </c>
      <c r="D66" s="0" t="inlineStr">
        <is>
          <t>125426</t>
        </is>
      </c>
      <c r="E66" s="0" t="inlineStr">
        <is>
          <t>BLANK PAXTON W BK:125426A-S</t>
        </is>
      </c>
      <c r="F66" s="0" t="inlineStr">
        <is>
          <t>899125426044</t>
        </is>
      </c>
      <c r="G66" s="0" t="inlineStr">
        <is>
          <t>WOMENS</t>
        </is>
      </c>
      <c r="H66" s="0" t="inlineStr">
        <is>
          <t>S</t>
        </is>
      </c>
      <c r="I66" s="0">
        <v>54</v>
      </c>
      <c r="J66" s="0">
        <v>16</v>
      </c>
    </row>
    <row r="67" spans="1:10" customHeight="0">
      <c r="A67" s="0">
        <f>HYPERLINK("https://dl.dropboxusercontent.com/scl/fi/wgeh8db2x2xssy512jnqq/8986fg237044.jpg?rlkey=x1s1o02drrum9yg8e4m9by8d5&amp;dl=0","Click to download Image")</f>
      </c>
      <c r="B67" s="0">
        <f>HYPERLINK("https://dl.dropboxusercontent.com/scl/fi/t4yyqid2wb2la2n575foi/verae-size-charts-paxton.jpg?rlkey=dku0rl7dmwei9ihn2x9hy83rq&amp;dl=0","Click to download SizeChart")</f>
      </c>
      <c r="C67" s="0" t="inlineStr">
        <is>
          <t>Paxton Women's Viscose Long Sleeve</t>
        </is>
      </c>
      <c r="D67" s="0" t="inlineStr">
        <is>
          <t>125426</t>
        </is>
      </c>
      <c r="E67" s="0" t="inlineStr">
        <is>
          <t>BLANK PAXTON W BK:125426B-M</t>
        </is>
      </c>
      <c r="F67" s="0" t="inlineStr">
        <is>
          <t>899125426051</t>
        </is>
      </c>
      <c r="G67" s="0" t="inlineStr">
        <is>
          <t>WOMENS</t>
        </is>
      </c>
      <c r="H67" s="0" t="inlineStr">
        <is>
          <t>M</t>
        </is>
      </c>
      <c r="I67" s="0">
        <v>54</v>
      </c>
      <c r="J67" s="0">
        <v>26</v>
      </c>
    </row>
    <row r="68" spans="1:10" customHeight="0">
      <c r="A68" s="0">
        <f>HYPERLINK("https://dl.dropboxusercontent.com/scl/fi/wgeh8db2x2xssy512jnqq/8986fg237044.jpg?rlkey=x1s1o02drrum9yg8e4m9by8d5&amp;dl=0","Click to download Image")</f>
      </c>
      <c r="B68" s="0">
        <f>HYPERLINK("https://dl.dropboxusercontent.com/scl/fi/t4yyqid2wb2la2n575foi/verae-size-charts-paxton.jpg?rlkey=dku0rl7dmwei9ihn2x9hy83rq&amp;dl=0","Click to download SizeChart")</f>
      </c>
      <c r="C68" s="0" t="inlineStr">
        <is>
          <t>Paxton Women's Viscose Long Sleeve</t>
        </is>
      </c>
      <c r="D68" s="0" t="inlineStr">
        <is>
          <t>125426</t>
        </is>
      </c>
      <c r="E68" s="0" t="inlineStr">
        <is>
          <t>BLANK PAXTON W BK:125426C-L</t>
        </is>
      </c>
      <c r="F68" s="0" t="inlineStr">
        <is>
          <t>899125426068</t>
        </is>
      </c>
      <c r="G68" s="0" t="inlineStr">
        <is>
          <t>WOMENS</t>
        </is>
      </c>
      <c r="H68" s="0" t="inlineStr">
        <is>
          <t>L</t>
        </is>
      </c>
      <c r="I68" s="0">
        <v>54</v>
      </c>
      <c r="J68" s="0">
        <v>35</v>
      </c>
    </row>
    <row r="69" spans="1:10" customHeight="0">
      <c r="A69" s="0">
        <f>HYPERLINK("https://dl.dropboxusercontent.com/scl/fi/wgeh8db2x2xssy512jnqq/8986fg237044.jpg?rlkey=x1s1o02drrum9yg8e4m9by8d5&amp;dl=0","Click to download Image")</f>
      </c>
      <c r="B69" s="0">
        <f>HYPERLINK("https://dl.dropboxusercontent.com/scl/fi/t4yyqid2wb2la2n575foi/verae-size-charts-paxton.jpg?rlkey=dku0rl7dmwei9ihn2x9hy83rq&amp;dl=0","Click to download SizeChart")</f>
      </c>
      <c r="C69" s="0" t="inlineStr">
        <is>
          <t>Paxton Women's Viscose Long Sleeve</t>
        </is>
      </c>
      <c r="D69" s="0" t="inlineStr">
        <is>
          <t>125426</t>
        </is>
      </c>
      <c r="E69" s="0" t="inlineStr">
        <is>
          <t>BLANK PAXTON W BK:125426D-XL</t>
        </is>
      </c>
      <c r="F69" s="0" t="inlineStr">
        <is>
          <t>899125426075</t>
        </is>
      </c>
      <c r="G69" s="0" t="inlineStr">
        <is>
          <t>WOMENS</t>
        </is>
      </c>
      <c r="H69" s="0" t="inlineStr">
        <is>
          <t>XL</t>
        </is>
      </c>
      <c r="I69" s="0">
        <v>54</v>
      </c>
      <c r="J69" s="0">
        <v>43</v>
      </c>
    </row>
    <row r="70" spans="1:10" customHeight="0">
      <c r="A70" s="0">
        <f>HYPERLINK("https://dl.dropboxusercontent.com/scl/fi/wgeh8db2x2xssy512jnqq/8986fg237044.jpg?rlkey=x1s1o02drrum9yg8e4m9by8d5&amp;dl=0","Click to download Image")</f>
      </c>
      <c r="B70" s="0">
        <f>HYPERLINK("https://dl.dropboxusercontent.com/scl/fi/t4yyqid2wb2la2n575foi/verae-size-charts-paxton.jpg?rlkey=dku0rl7dmwei9ihn2x9hy83rq&amp;dl=0","Click to download SizeChart")</f>
      </c>
      <c r="C70" s="0" t="inlineStr">
        <is>
          <t>Paxton Women's Viscose Long Sleeve</t>
        </is>
      </c>
      <c r="D70" s="0" t="inlineStr">
        <is>
          <t>125426</t>
        </is>
      </c>
      <c r="E70" s="0" t="inlineStr">
        <is>
          <t>BLANK PAXTON W BK:125426E-2XL</t>
        </is>
      </c>
      <c r="F70" s="0" t="inlineStr">
        <is>
          <t>899125426082</t>
        </is>
      </c>
      <c r="G70" s="0" t="inlineStr">
        <is>
          <t>WOMENS</t>
        </is>
      </c>
      <c r="H70" s="0" t="inlineStr">
        <is>
          <t>2XL</t>
        </is>
      </c>
      <c r="I70" s="0">
        <v>54</v>
      </c>
      <c r="J70" s="0">
        <v>28</v>
      </c>
    </row>
    <row r="71" spans="1:10" customHeight="0">
      <c r="A71" s="0">
        <f>HYPERLINK("https://dl.dropboxusercontent.com/scl/fi/wgeh8db2x2xssy512jnqq/8986fg237044.jpg?rlkey=x1s1o02drrum9yg8e4m9by8d5&amp;dl=0","Click to download Image")</f>
      </c>
      <c r="B71" s="0">
        <f>HYPERLINK("https://dl.dropboxusercontent.com/scl/fi/t4yyqid2wb2la2n575foi/verae-size-charts-paxton.jpg?rlkey=dku0rl7dmwei9ihn2x9hy83rq&amp;dl=0","Click to download SizeChart")</f>
      </c>
      <c r="C71" s="0" t="inlineStr">
        <is>
          <t>Paxton Women's Viscose Long Sleeve</t>
        </is>
      </c>
      <c r="D71" s="0" t="inlineStr">
        <is>
          <t>125426</t>
        </is>
      </c>
      <c r="E71" s="0" t="inlineStr">
        <is>
          <t>BLANK PAXTON W BK:125426F-3XL</t>
        </is>
      </c>
      <c r="F71" s="0" t="inlineStr">
        <is>
          <t>899125426099</t>
        </is>
      </c>
      <c r="G71" s="0" t="inlineStr">
        <is>
          <t>WOMENS</t>
        </is>
      </c>
      <c r="H71" s="0" t="inlineStr">
        <is>
          <t>3XL</t>
        </is>
      </c>
      <c r="I71" s="0">
        <v>54</v>
      </c>
      <c r="J71" s="0">
        <v>20</v>
      </c>
    </row>
    <row r="72" spans="1:10" customHeight="0">
      <c r="A72" s="0">
        <f>HYPERLINK("https://dl.dropboxusercontent.com/scl/fi/y2z0p6hhlcbnorq50pjv0/8959greenfg92908.jpg?rlkey=enfrg2p147i1e6bgwmo0us3e4&amp;dl=0","Click to download Image")</f>
      </c>
      <c r="B72" s="0">
        <f>HYPERLINK("https://dl.dropboxusercontent.com/scl/fi/t4yyqid2wb2la2n575foi/verae-size-charts-paxton.jpg?rlkey=dku0rl7dmwei9ihn2x9hy83rq&amp;dl=0","Click to download SizeChart")</f>
      </c>
      <c r="C72" s="0" t="inlineStr">
        <is>
          <t>Paxton Women's Viscose Long Sleeve</t>
        </is>
      </c>
      <c r="D72" s="0" t="inlineStr">
        <is>
          <t>126487</t>
        </is>
      </c>
      <c r="E72" s="0" t="inlineStr">
        <is>
          <t>BLANK PAXTON W GN:126487AA-XS</t>
        </is>
      </c>
      <c r="F72" s="0" t="inlineStr">
        <is>
          <t>899126487037</t>
        </is>
      </c>
      <c r="G72" s="0" t="inlineStr">
        <is>
          <t>WOMENS</t>
        </is>
      </c>
      <c r="H72" s="0" t="inlineStr">
        <is>
          <t>XS</t>
        </is>
      </c>
      <c r="I72" s="0">
        <v>54</v>
      </c>
      <c r="J72" s="0">
        <v>16</v>
      </c>
    </row>
    <row r="73" spans="1:10" customHeight="0">
      <c r="A73" s="0">
        <f>HYPERLINK("https://dl.dropboxusercontent.com/scl/fi/y2z0p6hhlcbnorq50pjv0/8959greenfg92908.jpg?rlkey=enfrg2p147i1e6bgwmo0us3e4&amp;dl=0","Click to download Image")</f>
      </c>
      <c r="B73" s="0">
        <f>HYPERLINK("https://dl.dropboxusercontent.com/scl/fi/t4yyqid2wb2la2n575foi/verae-size-charts-paxton.jpg?rlkey=dku0rl7dmwei9ihn2x9hy83rq&amp;dl=0","Click to download SizeChart")</f>
      </c>
      <c r="C73" s="0" t="inlineStr">
        <is>
          <t>Paxton Women's Viscose Long Sleeve</t>
        </is>
      </c>
      <c r="D73" s="0" t="inlineStr">
        <is>
          <t>126487</t>
        </is>
      </c>
      <c r="E73" s="0" t="inlineStr">
        <is>
          <t>BLANK PAXTON W GN:126487A-S</t>
        </is>
      </c>
      <c r="F73" s="0" t="inlineStr">
        <is>
          <t>899126487044</t>
        </is>
      </c>
      <c r="G73" s="0" t="inlineStr">
        <is>
          <t>WOMENS</t>
        </is>
      </c>
      <c r="H73" s="0" t="inlineStr">
        <is>
          <t>S</t>
        </is>
      </c>
      <c r="I73" s="0">
        <v>54</v>
      </c>
      <c r="J73" s="0">
        <v>20</v>
      </c>
    </row>
    <row r="74" spans="1:10" customHeight="0">
      <c r="A74" s="0">
        <f>HYPERLINK("https://dl.dropboxusercontent.com/scl/fi/y2z0p6hhlcbnorq50pjv0/8959greenfg92908.jpg?rlkey=enfrg2p147i1e6bgwmo0us3e4&amp;dl=0","Click to download Image")</f>
      </c>
      <c r="B74" s="0">
        <f>HYPERLINK("https://dl.dropboxusercontent.com/scl/fi/t4yyqid2wb2la2n575foi/verae-size-charts-paxton.jpg?rlkey=dku0rl7dmwei9ihn2x9hy83rq&amp;dl=0","Click to download SizeChart")</f>
      </c>
      <c r="C74" s="0" t="inlineStr">
        <is>
          <t>Paxton Women's Viscose Long Sleeve</t>
        </is>
      </c>
      <c r="D74" s="0" t="inlineStr">
        <is>
          <t>126487</t>
        </is>
      </c>
      <c r="E74" s="0" t="inlineStr">
        <is>
          <t>BLANK PAXTON W GN:126487B-M</t>
        </is>
      </c>
      <c r="F74" s="0" t="inlineStr">
        <is>
          <t>899126487051</t>
        </is>
      </c>
      <c r="G74" s="0" t="inlineStr">
        <is>
          <t>WOMENS</t>
        </is>
      </c>
      <c r="H74" s="0" t="inlineStr">
        <is>
          <t>M</t>
        </is>
      </c>
      <c r="I74" s="0">
        <v>54</v>
      </c>
      <c r="J74" s="0">
        <v>44</v>
      </c>
    </row>
    <row r="75" spans="1:10" customHeight="0">
      <c r="A75" s="0">
        <f>HYPERLINK("https://dl.dropboxusercontent.com/scl/fi/y2z0p6hhlcbnorq50pjv0/8959greenfg92908.jpg?rlkey=enfrg2p147i1e6bgwmo0us3e4&amp;dl=0","Click to download Image")</f>
      </c>
      <c r="B75" s="0">
        <f>HYPERLINK("https://dl.dropboxusercontent.com/scl/fi/t4yyqid2wb2la2n575foi/verae-size-charts-paxton.jpg?rlkey=dku0rl7dmwei9ihn2x9hy83rq&amp;dl=0","Click to download SizeChart")</f>
      </c>
      <c r="C75" s="0" t="inlineStr">
        <is>
          <t>Paxton Women's Viscose Long Sleeve</t>
        </is>
      </c>
      <c r="D75" s="0" t="inlineStr">
        <is>
          <t>126487</t>
        </is>
      </c>
      <c r="E75" s="0" t="inlineStr">
        <is>
          <t>BLANK PAXTON W GN:126487C-L</t>
        </is>
      </c>
      <c r="F75" s="0" t="inlineStr">
        <is>
          <t>899126487068</t>
        </is>
      </c>
      <c r="G75" s="0" t="inlineStr">
        <is>
          <t>WOMENS</t>
        </is>
      </c>
      <c r="H75" s="0" t="inlineStr">
        <is>
          <t>L</t>
        </is>
      </c>
      <c r="I75" s="0">
        <v>54</v>
      </c>
      <c r="J75" s="0">
        <v>42</v>
      </c>
    </row>
    <row r="76" spans="1:10" customHeight="0">
      <c r="A76" s="0">
        <f>HYPERLINK("https://dl.dropboxusercontent.com/scl/fi/y2z0p6hhlcbnorq50pjv0/8959greenfg92908.jpg?rlkey=enfrg2p147i1e6bgwmo0us3e4&amp;dl=0","Click to download Image")</f>
      </c>
      <c r="B76" s="0">
        <f>HYPERLINK("https://dl.dropboxusercontent.com/scl/fi/t4yyqid2wb2la2n575foi/verae-size-charts-paxton.jpg?rlkey=dku0rl7dmwei9ihn2x9hy83rq&amp;dl=0","Click to download SizeChart")</f>
      </c>
      <c r="C76" s="0" t="inlineStr">
        <is>
          <t>Paxton Women's Viscose Long Sleeve</t>
        </is>
      </c>
      <c r="D76" s="0" t="inlineStr">
        <is>
          <t>126487</t>
        </is>
      </c>
      <c r="E76" s="0" t="inlineStr">
        <is>
          <t>BLANK PAXTON W GN:126487D-XL</t>
        </is>
      </c>
      <c r="F76" s="0" t="inlineStr">
        <is>
          <t>899126487075</t>
        </is>
      </c>
      <c r="G76" s="0" t="inlineStr">
        <is>
          <t>WOMENS</t>
        </is>
      </c>
      <c r="H76" s="0" t="inlineStr">
        <is>
          <t>XL</t>
        </is>
      </c>
      <c r="I76" s="0">
        <v>54</v>
      </c>
      <c r="J76" s="0">
        <v>46</v>
      </c>
    </row>
    <row r="77" spans="1:10" customHeight="0">
      <c r="A77" s="0">
        <f>HYPERLINK("https://dl.dropboxusercontent.com/scl/fi/y2z0p6hhlcbnorq50pjv0/8959greenfg92908.jpg?rlkey=enfrg2p147i1e6bgwmo0us3e4&amp;dl=0","Click to download Image")</f>
      </c>
      <c r="B77" s="0">
        <f>HYPERLINK("https://dl.dropboxusercontent.com/scl/fi/t4yyqid2wb2la2n575foi/verae-size-charts-paxton.jpg?rlkey=dku0rl7dmwei9ihn2x9hy83rq&amp;dl=0","Click to download SizeChart")</f>
      </c>
      <c r="C77" s="0" t="inlineStr">
        <is>
          <t>Paxton Women's Viscose Long Sleeve</t>
        </is>
      </c>
      <c r="D77" s="0" t="inlineStr">
        <is>
          <t>126487</t>
        </is>
      </c>
      <c r="E77" s="0" t="inlineStr">
        <is>
          <t>BLANK PAXTON W GN:126487E-2XL</t>
        </is>
      </c>
      <c r="F77" s="0" t="inlineStr">
        <is>
          <t>899126487082</t>
        </is>
      </c>
      <c r="G77" s="0" t="inlineStr">
        <is>
          <t>WOMENS</t>
        </is>
      </c>
      <c r="H77" s="0" t="inlineStr">
        <is>
          <t>2XL</t>
        </is>
      </c>
      <c r="I77" s="0">
        <v>54</v>
      </c>
      <c r="J77" s="0">
        <v>29</v>
      </c>
    </row>
    <row r="78" spans="1:10" customHeight="0">
      <c r="A78" s="0">
        <f>HYPERLINK("https://dl.dropboxusercontent.com/scl/fi/y2z0p6hhlcbnorq50pjv0/8959greenfg92908.jpg?rlkey=enfrg2p147i1e6bgwmo0us3e4&amp;dl=0","Click to download Image")</f>
      </c>
      <c r="B78" s="0">
        <f>HYPERLINK("https://dl.dropboxusercontent.com/scl/fi/t4yyqid2wb2la2n575foi/verae-size-charts-paxton.jpg?rlkey=dku0rl7dmwei9ihn2x9hy83rq&amp;dl=0","Click to download SizeChart")</f>
      </c>
      <c r="C78" s="0" t="inlineStr">
        <is>
          <t>Paxton Women's Viscose Long Sleeve</t>
        </is>
      </c>
      <c r="D78" s="0" t="inlineStr">
        <is>
          <t>126487</t>
        </is>
      </c>
      <c r="E78" s="0" t="inlineStr">
        <is>
          <t>BLANK PAXTON W GN:126487F-3XL</t>
        </is>
      </c>
      <c r="F78" s="0" t="inlineStr">
        <is>
          <t>899126487099</t>
        </is>
      </c>
      <c r="G78" s="0" t="inlineStr">
        <is>
          <t>WOMENS</t>
        </is>
      </c>
      <c r="H78" s="0" t="inlineStr">
        <is>
          <t>3XL</t>
        </is>
      </c>
      <c r="I78" s="0">
        <v>54</v>
      </c>
      <c r="J78" s="0">
        <v>20</v>
      </c>
    </row>
    <row r="79" spans="1:10" customHeight="0">
      <c r="A79" s="0">
        <f>HYPERLINK("https://dl.dropboxusercontent.com/scl/fi/gflhdho0payuzyqb8vhl3/8975greyfg232237.jpg?rlkey=6y3pk84l0dj24udhdn7qei2r7&amp;dl=0","Click to download Image")</f>
      </c>
      <c r="B79" s="0">
        <f>HYPERLINK("https://dl.dropboxusercontent.com/scl/fi/t4yyqid2wb2la2n575foi/verae-size-charts-paxton.jpg?rlkey=dku0rl7dmwei9ihn2x9hy83rq&amp;dl=0","Click to download SizeChart")</f>
      </c>
      <c r="C79" s="0" t="inlineStr">
        <is>
          <t>Paxton Women's Viscose Long Sleeve</t>
        </is>
      </c>
      <c r="D79" s="0" t="inlineStr">
        <is>
          <t>126486</t>
        </is>
      </c>
      <c r="E79" s="0" t="inlineStr">
        <is>
          <t>BLANK PAXTON W DG:126486AA-XS</t>
        </is>
      </c>
      <c r="F79" s="0" t="inlineStr">
        <is>
          <t>899126486030</t>
        </is>
      </c>
      <c r="G79" s="0" t="inlineStr">
        <is>
          <t>WOMENS</t>
        </is>
      </c>
      <c r="H79" s="0" t="inlineStr">
        <is>
          <t>XS</t>
        </is>
      </c>
      <c r="I79" s="0">
        <v>54</v>
      </c>
      <c r="J79" s="0">
        <v>19</v>
      </c>
    </row>
    <row r="80" spans="1:10" customHeight="0">
      <c r="A80" s="0">
        <f>HYPERLINK("https://dl.dropboxusercontent.com/scl/fi/gflhdho0payuzyqb8vhl3/8975greyfg232237.jpg?rlkey=6y3pk84l0dj24udhdn7qei2r7&amp;dl=0","Click to download Image")</f>
      </c>
      <c r="B80" s="0">
        <f>HYPERLINK("https://dl.dropboxusercontent.com/scl/fi/t4yyqid2wb2la2n575foi/verae-size-charts-paxton.jpg?rlkey=dku0rl7dmwei9ihn2x9hy83rq&amp;dl=0","Click to download SizeChart")</f>
      </c>
      <c r="C80" s="0" t="inlineStr">
        <is>
          <t>Paxton Women's Viscose Long Sleeve</t>
        </is>
      </c>
      <c r="D80" s="0" t="inlineStr">
        <is>
          <t>126486</t>
        </is>
      </c>
      <c r="E80" s="0" t="inlineStr">
        <is>
          <t>BLANK PAXTON W DG:126486A-S</t>
        </is>
      </c>
      <c r="F80" s="0" t="inlineStr">
        <is>
          <t>899126486047</t>
        </is>
      </c>
      <c r="G80" s="0" t="inlineStr">
        <is>
          <t>WOMENS</t>
        </is>
      </c>
      <c r="H80" s="0" t="inlineStr">
        <is>
          <t>S</t>
        </is>
      </c>
      <c r="I80" s="0">
        <v>54</v>
      </c>
      <c r="J80" s="0">
        <v>27</v>
      </c>
    </row>
    <row r="81" spans="1:10" customHeight="0">
      <c r="A81" s="0">
        <f>HYPERLINK("https://dl.dropboxusercontent.com/scl/fi/gflhdho0payuzyqb8vhl3/8975greyfg232237.jpg?rlkey=6y3pk84l0dj24udhdn7qei2r7&amp;dl=0","Click to download Image")</f>
      </c>
      <c r="B81" s="0">
        <f>HYPERLINK("https://dl.dropboxusercontent.com/scl/fi/t4yyqid2wb2la2n575foi/verae-size-charts-paxton.jpg?rlkey=dku0rl7dmwei9ihn2x9hy83rq&amp;dl=0","Click to download SizeChart")</f>
      </c>
      <c r="C81" s="0" t="inlineStr">
        <is>
          <t>Paxton Women's Viscose Long Sleeve</t>
        </is>
      </c>
      <c r="D81" s="0" t="inlineStr">
        <is>
          <t>126486</t>
        </is>
      </c>
      <c r="E81" s="0" t="inlineStr">
        <is>
          <t>BLANK PAXTON W DG:126486B-M</t>
        </is>
      </c>
      <c r="F81" s="0" t="inlineStr">
        <is>
          <t>899126486054</t>
        </is>
      </c>
      <c r="G81" s="0" t="inlineStr">
        <is>
          <t>WOMENS</t>
        </is>
      </c>
      <c r="H81" s="0" t="inlineStr">
        <is>
          <t>M</t>
        </is>
      </c>
      <c r="I81" s="0">
        <v>54</v>
      </c>
      <c r="J81" s="0">
        <v>43</v>
      </c>
    </row>
    <row r="82" spans="1:10" customHeight="0">
      <c r="A82" s="0">
        <f>HYPERLINK("https://dl.dropboxusercontent.com/scl/fi/gflhdho0payuzyqb8vhl3/8975greyfg232237.jpg?rlkey=6y3pk84l0dj24udhdn7qei2r7&amp;dl=0","Click to download Image")</f>
      </c>
      <c r="B82" s="0">
        <f>HYPERLINK("https://dl.dropboxusercontent.com/scl/fi/t4yyqid2wb2la2n575foi/verae-size-charts-paxton.jpg?rlkey=dku0rl7dmwei9ihn2x9hy83rq&amp;dl=0","Click to download SizeChart")</f>
      </c>
      <c r="C82" s="0" t="inlineStr">
        <is>
          <t>Paxton Women's Viscose Long Sleeve</t>
        </is>
      </c>
      <c r="D82" s="0" t="inlineStr">
        <is>
          <t>126486</t>
        </is>
      </c>
      <c r="E82" s="0" t="inlineStr">
        <is>
          <t>BLANK PAXTON W DG:126486C-L</t>
        </is>
      </c>
      <c r="F82" s="0" t="inlineStr">
        <is>
          <t>899126486061</t>
        </is>
      </c>
      <c r="G82" s="0" t="inlineStr">
        <is>
          <t>WOMENS</t>
        </is>
      </c>
      <c r="H82" s="0" t="inlineStr">
        <is>
          <t>L</t>
        </is>
      </c>
      <c r="I82" s="0">
        <v>54</v>
      </c>
      <c r="J82" s="0">
        <v>48</v>
      </c>
    </row>
    <row r="83" spans="1:10" customHeight="0">
      <c r="A83" s="0">
        <f>HYPERLINK("https://dl.dropboxusercontent.com/scl/fi/gflhdho0payuzyqb8vhl3/8975greyfg232237.jpg?rlkey=6y3pk84l0dj24udhdn7qei2r7&amp;dl=0","Click to download Image")</f>
      </c>
      <c r="B83" s="0">
        <f>HYPERLINK("https://dl.dropboxusercontent.com/scl/fi/t4yyqid2wb2la2n575foi/verae-size-charts-paxton.jpg?rlkey=dku0rl7dmwei9ihn2x9hy83rq&amp;dl=0","Click to download SizeChart")</f>
      </c>
      <c r="C83" s="0" t="inlineStr">
        <is>
          <t>Paxton Women's Viscose Long Sleeve</t>
        </is>
      </c>
      <c r="D83" s="0" t="inlineStr">
        <is>
          <t>126486</t>
        </is>
      </c>
      <c r="E83" s="0" t="inlineStr">
        <is>
          <t>BLANK PAXTON W DG:126486D-XL</t>
        </is>
      </c>
      <c r="F83" s="0" t="inlineStr">
        <is>
          <t>899126486078</t>
        </is>
      </c>
      <c r="G83" s="0" t="inlineStr">
        <is>
          <t>WOMENS</t>
        </is>
      </c>
      <c r="H83" s="0" t="inlineStr">
        <is>
          <t>XL</t>
        </is>
      </c>
      <c r="I83" s="0">
        <v>54</v>
      </c>
      <c r="J83" s="0">
        <v>48</v>
      </c>
    </row>
    <row r="84" spans="1:10" customHeight="0">
      <c r="A84" s="0">
        <f>HYPERLINK("https://dl.dropboxusercontent.com/scl/fi/gflhdho0payuzyqb8vhl3/8975greyfg232237.jpg?rlkey=6y3pk84l0dj24udhdn7qei2r7&amp;dl=0","Click to download Image")</f>
      </c>
      <c r="B84" s="0">
        <f>HYPERLINK("https://dl.dropboxusercontent.com/scl/fi/t4yyqid2wb2la2n575foi/verae-size-charts-paxton.jpg?rlkey=dku0rl7dmwei9ihn2x9hy83rq&amp;dl=0","Click to download SizeChart")</f>
      </c>
      <c r="C84" s="0" t="inlineStr">
        <is>
          <t>Paxton Women's Viscose Long Sleeve</t>
        </is>
      </c>
      <c r="D84" s="0" t="inlineStr">
        <is>
          <t>126486</t>
        </is>
      </c>
      <c r="E84" s="0" t="inlineStr">
        <is>
          <t>BLANK PAXTON W DG:126486E-2XL</t>
        </is>
      </c>
      <c r="F84" s="0" t="inlineStr">
        <is>
          <t>899126486085</t>
        </is>
      </c>
      <c r="G84" s="0" t="inlineStr">
        <is>
          <t>WOMENS</t>
        </is>
      </c>
      <c r="H84" s="0" t="inlineStr">
        <is>
          <t>2XL</t>
        </is>
      </c>
      <c r="I84" s="0">
        <v>54</v>
      </c>
      <c r="J84" s="0">
        <v>26</v>
      </c>
    </row>
    <row r="85" spans="1:10" customHeight="0">
      <c r="A85" s="0">
        <f>HYPERLINK("https://dl.dropboxusercontent.com/scl/fi/gflhdho0payuzyqb8vhl3/8975greyfg232237.jpg?rlkey=6y3pk84l0dj24udhdn7qei2r7&amp;dl=0","Click to download Image")</f>
      </c>
      <c r="B85" s="0">
        <f>HYPERLINK("https://dl.dropboxusercontent.com/scl/fi/t4yyqid2wb2la2n575foi/verae-size-charts-paxton.jpg?rlkey=dku0rl7dmwei9ihn2x9hy83rq&amp;dl=0","Click to download SizeChart")</f>
      </c>
      <c r="C85" s="0" t="inlineStr">
        <is>
          <t>Paxton Women's Viscose Long Sleeve</t>
        </is>
      </c>
      <c r="D85" s="0" t="inlineStr">
        <is>
          <t>126486</t>
        </is>
      </c>
      <c r="E85" s="0" t="inlineStr">
        <is>
          <t>BLANK PAXTON W DG:126486F-3XL</t>
        </is>
      </c>
      <c r="F85" s="0" t="inlineStr">
        <is>
          <t>899126486092</t>
        </is>
      </c>
      <c r="G85" s="0" t="inlineStr">
        <is>
          <t>WOMENS</t>
        </is>
      </c>
      <c r="H85" s="0" t="inlineStr">
        <is>
          <t>3XL</t>
        </is>
      </c>
      <c r="I85" s="0">
        <v>54</v>
      </c>
      <c r="J85" s="0">
        <v>19</v>
      </c>
    </row>
    <row r="86" spans="1:10" customHeight="0">
      <c r="A86" s="0">
        <f>HYPERLINK("https://dl.dropboxusercontent.com/scl/fi/ffak1ax1uscf9kulfz77e/editdsc3520.jpg?rlkey=hju0u4e4wpsralvc3pcfzj5zs&amp;dl=0","Click to download Image")</f>
      </c>
      <c r="B86" s="0">
        <f>HYPERLINK("https://dl.dropboxusercontent.com/scl/fi/t4yyqid2wb2la2n575foi/verae-size-charts-paxton.jpg?rlkey=dku0rl7dmwei9ihn2x9hy83rq&amp;dl=0","Click to download SizeChart")</f>
      </c>
      <c r="C86" s="0" t="inlineStr">
        <is>
          <t>Paxton Women's Viscose Long Sleeve</t>
        </is>
      </c>
      <c r="D86" s="0" t="inlineStr">
        <is>
          <t>126489</t>
        </is>
      </c>
      <c r="E86" s="0" t="inlineStr">
        <is>
          <t>BLANK PAXTON W LG:126489AA-XS</t>
        </is>
      </c>
      <c r="F86" s="0" t="inlineStr">
        <is>
          <t>899126489031</t>
        </is>
      </c>
      <c r="G86" s="0" t="inlineStr">
        <is>
          <t>WOMENS</t>
        </is>
      </c>
      <c r="H86" s="0" t="inlineStr">
        <is>
          <t>XS</t>
        </is>
      </c>
      <c r="I86" s="0">
        <v>54</v>
      </c>
      <c r="J86" s="0">
        <v>19</v>
      </c>
    </row>
    <row r="87" spans="1:10" customHeight="0">
      <c r="A87" s="0">
        <f>HYPERLINK("https://dl.dropboxusercontent.com/scl/fi/ffak1ax1uscf9kulfz77e/editdsc3520.jpg?rlkey=hju0u4e4wpsralvc3pcfzj5zs&amp;dl=0","Click to download Image")</f>
      </c>
      <c r="B87" s="0">
        <f>HYPERLINK("https://dl.dropboxusercontent.com/scl/fi/t4yyqid2wb2la2n575foi/verae-size-charts-paxton.jpg?rlkey=dku0rl7dmwei9ihn2x9hy83rq&amp;dl=0","Click to download SizeChart")</f>
      </c>
      <c r="C87" s="0" t="inlineStr">
        <is>
          <t>Paxton Women's Viscose Long Sleeve</t>
        </is>
      </c>
      <c r="D87" s="0" t="inlineStr">
        <is>
          <t>126489</t>
        </is>
      </c>
      <c r="E87" s="0" t="inlineStr">
        <is>
          <t>BLANK PAXTON W LG:126489A-S</t>
        </is>
      </c>
      <c r="F87" s="0" t="inlineStr">
        <is>
          <t>899126489048</t>
        </is>
      </c>
      <c r="G87" s="0" t="inlineStr">
        <is>
          <t>WOMENS</t>
        </is>
      </c>
      <c r="H87" s="0" t="inlineStr">
        <is>
          <t>S</t>
        </is>
      </c>
      <c r="I87" s="0">
        <v>54</v>
      </c>
      <c r="J87" s="0">
        <v>26</v>
      </c>
    </row>
    <row r="88" spans="1:10" customHeight="0">
      <c r="A88" s="0">
        <f>HYPERLINK("https://dl.dropboxusercontent.com/scl/fi/ffak1ax1uscf9kulfz77e/editdsc3520.jpg?rlkey=hju0u4e4wpsralvc3pcfzj5zs&amp;dl=0","Click to download Image")</f>
      </c>
      <c r="B88" s="0">
        <f>HYPERLINK("https://dl.dropboxusercontent.com/scl/fi/t4yyqid2wb2la2n575foi/verae-size-charts-paxton.jpg?rlkey=dku0rl7dmwei9ihn2x9hy83rq&amp;dl=0","Click to download SizeChart")</f>
      </c>
      <c r="C88" s="0" t="inlineStr">
        <is>
          <t>Paxton Women's Viscose Long Sleeve</t>
        </is>
      </c>
      <c r="D88" s="0" t="inlineStr">
        <is>
          <t>126489</t>
        </is>
      </c>
      <c r="E88" s="0" t="inlineStr">
        <is>
          <t>BLANK PAXTON W LG:126489B-M</t>
        </is>
      </c>
      <c r="F88" s="0" t="inlineStr">
        <is>
          <t>899126489055</t>
        </is>
      </c>
      <c r="G88" s="0" t="inlineStr">
        <is>
          <t>WOMENS</t>
        </is>
      </c>
      <c r="H88" s="0" t="inlineStr">
        <is>
          <t>M</t>
        </is>
      </c>
      <c r="I88" s="0">
        <v>54</v>
      </c>
      <c r="J88" s="0">
        <v>47</v>
      </c>
    </row>
    <row r="89" spans="1:10" customHeight="0">
      <c r="A89" s="0">
        <f>HYPERLINK("https://dl.dropboxusercontent.com/scl/fi/ffak1ax1uscf9kulfz77e/editdsc3520.jpg?rlkey=hju0u4e4wpsralvc3pcfzj5zs&amp;dl=0","Click to download Image")</f>
      </c>
      <c r="B89" s="0">
        <f>HYPERLINK("https://dl.dropboxusercontent.com/scl/fi/t4yyqid2wb2la2n575foi/verae-size-charts-paxton.jpg?rlkey=dku0rl7dmwei9ihn2x9hy83rq&amp;dl=0","Click to download SizeChart")</f>
      </c>
      <c r="C89" s="0" t="inlineStr">
        <is>
          <t>Paxton Women's Viscose Long Sleeve</t>
        </is>
      </c>
      <c r="D89" s="0" t="inlineStr">
        <is>
          <t>126489</t>
        </is>
      </c>
      <c r="E89" s="0" t="inlineStr">
        <is>
          <t>BLANK PAXTON W LG:126489C-L</t>
        </is>
      </c>
      <c r="F89" s="0" t="inlineStr">
        <is>
          <t>899126489062</t>
        </is>
      </c>
      <c r="G89" s="0" t="inlineStr">
        <is>
          <t>WOMENS</t>
        </is>
      </c>
      <c r="H89" s="0" t="inlineStr">
        <is>
          <t>L</t>
        </is>
      </c>
      <c r="I89" s="0">
        <v>54</v>
      </c>
      <c r="J89" s="0">
        <v>45</v>
      </c>
    </row>
    <row r="90" spans="1:10" customHeight="0">
      <c r="A90" s="0">
        <f>HYPERLINK("https://dl.dropboxusercontent.com/scl/fi/ffak1ax1uscf9kulfz77e/editdsc3520.jpg?rlkey=hju0u4e4wpsralvc3pcfzj5zs&amp;dl=0","Click to download Image")</f>
      </c>
      <c r="B90" s="0">
        <f>HYPERLINK("https://dl.dropboxusercontent.com/scl/fi/t4yyqid2wb2la2n575foi/verae-size-charts-paxton.jpg?rlkey=dku0rl7dmwei9ihn2x9hy83rq&amp;dl=0","Click to download SizeChart")</f>
      </c>
      <c r="C90" s="0" t="inlineStr">
        <is>
          <t>Paxton Women's Viscose Long Sleeve</t>
        </is>
      </c>
      <c r="D90" s="0" t="inlineStr">
        <is>
          <t>126489</t>
        </is>
      </c>
      <c r="E90" s="0" t="inlineStr">
        <is>
          <t>BLANK PAXTON W LG:126489D-XL</t>
        </is>
      </c>
      <c r="F90" s="0" t="inlineStr">
        <is>
          <t>899126489079</t>
        </is>
      </c>
      <c r="G90" s="0" t="inlineStr">
        <is>
          <t>WOMENS</t>
        </is>
      </c>
      <c r="H90" s="0" t="inlineStr">
        <is>
          <t>XL</t>
        </is>
      </c>
      <c r="I90" s="0">
        <v>54</v>
      </c>
      <c r="J90" s="0">
        <v>46</v>
      </c>
    </row>
    <row r="91" spans="1:10" customHeight="0">
      <c r="A91" s="0">
        <f>HYPERLINK("https://dl.dropboxusercontent.com/scl/fi/ffak1ax1uscf9kulfz77e/editdsc3520.jpg?rlkey=hju0u4e4wpsralvc3pcfzj5zs&amp;dl=0","Click to download Image")</f>
      </c>
      <c r="B91" s="0">
        <f>HYPERLINK("https://dl.dropboxusercontent.com/scl/fi/t4yyqid2wb2la2n575foi/verae-size-charts-paxton.jpg?rlkey=dku0rl7dmwei9ihn2x9hy83rq&amp;dl=0","Click to download SizeChart")</f>
      </c>
      <c r="C91" s="0" t="inlineStr">
        <is>
          <t>Paxton Women's Viscose Long Sleeve</t>
        </is>
      </c>
      <c r="D91" s="0" t="inlineStr">
        <is>
          <t>126489</t>
        </is>
      </c>
      <c r="E91" s="0" t="inlineStr">
        <is>
          <t>BLANK PAXTON W LG:126489E-2XL</t>
        </is>
      </c>
      <c r="F91" s="0" t="inlineStr">
        <is>
          <t>899126489086</t>
        </is>
      </c>
      <c r="G91" s="0" t="inlineStr">
        <is>
          <t>WOMENS</t>
        </is>
      </c>
      <c r="H91" s="0" t="inlineStr">
        <is>
          <t>2XL</t>
        </is>
      </c>
      <c r="I91" s="0">
        <v>54</v>
      </c>
      <c r="J91" s="0">
        <v>30</v>
      </c>
    </row>
    <row r="92" spans="1:10" customHeight="0">
      <c r="A92" s="0">
        <f>HYPERLINK("https://dl.dropboxusercontent.com/scl/fi/ffak1ax1uscf9kulfz77e/editdsc3520.jpg?rlkey=hju0u4e4wpsralvc3pcfzj5zs&amp;dl=0","Click to download Image")</f>
      </c>
      <c r="B92" s="0">
        <f>HYPERLINK("https://dl.dropboxusercontent.com/scl/fi/t4yyqid2wb2la2n575foi/verae-size-charts-paxton.jpg?rlkey=dku0rl7dmwei9ihn2x9hy83rq&amp;dl=0","Click to download SizeChart")</f>
      </c>
      <c r="C92" s="0" t="inlineStr">
        <is>
          <t>Paxton Women's Viscose Long Sleeve</t>
        </is>
      </c>
      <c r="D92" s="0" t="inlineStr">
        <is>
          <t>126489</t>
        </is>
      </c>
      <c r="E92" s="0" t="inlineStr">
        <is>
          <t>BLANK PAXTON W LG:126489F-3XL</t>
        </is>
      </c>
      <c r="F92" s="0" t="inlineStr">
        <is>
          <t>899126489093</t>
        </is>
      </c>
      <c r="G92" s="0" t="inlineStr">
        <is>
          <t>WOMENS</t>
        </is>
      </c>
      <c r="H92" s="0" t="inlineStr">
        <is>
          <t>3XL</t>
        </is>
      </c>
      <c r="I92" s="0">
        <v>54</v>
      </c>
      <c r="J92" s="0">
        <v>20</v>
      </c>
    </row>
    <row r="93" spans="1:10" customHeight="0">
      <c r="A93" s="0">
        <f>HYPERLINK("https://dl.dropboxusercontent.com/scl/fi/tfqlrytwnc93qpiej712k/126488f266562.jpg?rlkey=ifomow9pz2jetdxiu20az2pib&amp;dl=0","Click to download Image")</f>
      </c>
      <c r="B93" s="0">
        <f>HYPERLINK("https://dl.dropboxusercontent.com/scl/fi/t4yyqid2wb2la2n575foi/verae-size-charts-paxton.jpg?rlkey=dku0rl7dmwei9ihn2x9hy83rq&amp;dl=0","Click to download SizeChart")</f>
      </c>
      <c r="C93" s="0" t="inlineStr">
        <is>
          <t>Paxton Women's Viscose Long Sleeve</t>
        </is>
      </c>
      <c r="D93" s="0" t="inlineStr">
        <is>
          <t>126488</t>
        </is>
      </c>
      <c r="E93" s="0" t="inlineStr">
        <is>
          <t>BLANK PAXTON W BC:126488AA-XS</t>
        </is>
      </c>
      <c r="F93" s="0" t="inlineStr">
        <is>
          <t>899126488034</t>
        </is>
      </c>
      <c r="G93" s="0" t="inlineStr">
        <is>
          <t>WOMENS</t>
        </is>
      </c>
      <c r="H93" s="0" t="inlineStr">
        <is>
          <t>XS</t>
        </is>
      </c>
      <c r="I93" s="0">
        <v>54</v>
      </c>
      <c r="J93" s="0">
        <v>20</v>
      </c>
    </row>
    <row r="94" spans="1:10" customHeight="0">
      <c r="A94" s="0">
        <f>HYPERLINK("https://dl.dropboxusercontent.com/scl/fi/tfqlrytwnc93qpiej712k/126488f266562.jpg?rlkey=ifomow9pz2jetdxiu20az2pib&amp;dl=0","Click to download Image")</f>
      </c>
      <c r="B94" s="0">
        <f>HYPERLINK("https://dl.dropboxusercontent.com/scl/fi/t4yyqid2wb2la2n575foi/verae-size-charts-paxton.jpg?rlkey=dku0rl7dmwei9ihn2x9hy83rq&amp;dl=0","Click to download SizeChart")</f>
      </c>
      <c r="C94" s="0" t="inlineStr">
        <is>
          <t>Paxton Women's Viscose Long Sleeve</t>
        </is>
      </c>
      <c r="D94" s="0" t="inlineStr">
        <is>
          <t>126488</t>
        </is>
      </c>
      <c r="E94" s="0" t="inlineStr">
        <is>
          <t>BLANK PAXTON W BC:126488A-S</t>
        </is>
      </c>
      <c r="F94" s="0" t="inlineStr">
        <is>
          <t>899126488041</t>
        </is>
      </c>
      <c r="G94" s="0" t="inlineStr">
        <is>
          <t>WOMENS</t>
        </is>
      </c>
      <c r="H94" s="0" t="inlineStr">
        <is>
          <t>S</t>
        </is>
      </c>
      <c r="I94" s="0">
        <v>54</v>
      </c>
      <c r="J94" s="0">
        <v>31</v>
      </c>
    </row>
    <row r="95" spans="1:10" customHeight="0">
      <c r="A95" s="0">
        <f>HYPERLINK("https://dl.dropboxusercontent.com/scl/fi/tfqlrytwnc93qpiej712k/126488f266562.jpg?rlkey=ifomow9pz2jetdxiu20az2pib&amp;dl=0","Click to download Image")</f>
      </c>
      <c r="B95" s="0">
        <f>HYPERLINK("https://dl.dropboxusercontent.com/scl/fi/t4yyqid2wb2la2n575foi/verae-size-charts-paxton.jpg?rlkey=dku0rl7dmwei9ihn2x9hy83rq&amp;dl=0","Click to download SizeChart")</f>
      </c>
      <c r="C95" s="0" t="inlineStr">
        <is>
          <t>Paxton Women's Viscose Long Sleeve</t>
        </is>
      </c>
      <c r="D95" s="0" t="inlineStr">
        <is>
          <t>126488</t>
        </is>
      </c>
      <c r="E95" s="0" t="inlineStr">
        <is>
          <t>BLANK PAXTON W BC:126488B-M</t>
        </is>
      </c>
      <c r="F95" s="0" t="inlineStr">
        <is>
          <t>899126488058</t>
        </is>
      </c>
      <c r="G95" s="0" t="inlineStr">
        <is>
          <t>WOMENS</t>
        </is>
      </c>
      <c r="H95" s="0" t="inlineStr">
        <is>
          <t>M</t>
        </is>
      </c>
      <c r="I95" s="0">
        <v>54</v>
      </c>
      <c r="J95" s="0">
        <v>49</v>
      </c>
    </row>
    <row r="96" spans="1:10" customHeight="0">
      <c r="A96" s="0">
        <f>HYPERLINK("https://dl.dropboxusercontent.com/scl/fi/tfqlrytwnc93qpiej712k/126488f266562.jpg?rlkey=ifomow9pz2jetdxiu20az2pib&amp;dl=0","Click to download Image")</f>
      </c>
      <c r="B96" s="0">
        <f>HYPERLINK("https://dl.dropboxusercontent.com/scl/fi/t4yyqid2wb2la2n575foi/verae-size-charts-paxton.jpg?rlkey=dku0rl7dmwei9ihn2x9hy83rq&amp;dl=0","Click to download SizeChart")</f>
      </c>
      <c r="C96" s="0" t="inlineStr">
        <is>
          <t>Paxton Women's Viscose Long Sleeve</t>
        </is>
      </c>
      <c r="D96" s="0" t="inlineStr">
        <is>
          <t>126488</t>
        </is>
      </c>
      <c r="E96" s="0" t="inlineStr">
        <is>
          <t>BLANK PAXTON W BC:126488C-L</t>
        </is>
      </c>
      <c r="F96" s="0" t="inlineStr">
        <is>
          <t>899126488065</t>
        </is>
      </c>
      <c r="G96" s="0" t="inlineStr">
        <is>
          <t>WOMENS</t>
        </is>
      </c>
      <c r="H96" s="0" t="inlineStr">
        <is>
          <t>L</t>
        </is>
      </c>
      <c r="I96" s="0">
        <v>54</v>
      </c>
      <c r="J96" s="0">
        <v>49</v>
      </c>
    </row>
    <row r="97" spans="1:10" customHeight="0">
      <c r="A97" s="0">
        <f>HYPERLINK("https://dl.dropboxusercontent.com/scl/fi/tfqlrytwnc93qpiej712k/126488f266562.jpg?rlkey=ifomow9pz2jetdxiu20az2pib&amp;dl=0","Click to download Image")</f>
      </c>
      <c r="B97" s="0">
        <f>HYPERLINK("https://dl.dropboxusercontent.com/scl/fi/t4yyqid2wb2la2n575foi/verae-size-charts-paxton.jpg?rlkey=dku0rl7dmwei9ihn2x9hy83rq&amp;dl=0","Click to download SizeChart")</f>
      </c>
      <c r="C97" s="0" t="inlineStr">
        <is>
          <t>Paxton Women's Viscose Long Sleeve</t>
        </is>
      </c>
      <c r="D97" s="0" t="inlineStr">
        <is>
          <t>126488</t>
        </is>
      </c>
      <c r="E97" s="0" t="inlineStr">
        <is>
          <t>BLANK PAXTON W BC:126488D-XL</t>
        </is>
      </c>
      <c r="F97" s="0" t="inlineStr">
        <is>
          <t>899126488072</t>
        </is>
      </c>
      <c r="G97" s="0" t="inlineStr">
        <is>
          <t>WOMENS</t>
        </is>
      </c>
      <c r="H97" s="0" t="inlineStr">
        <is>
          <t>XL</t>
        </is>
      </c>
      <c r="I97" s="0">
        <v>54</v>
      </c>
      <c r="J97" s="0">
        <v>49</v>
      </c>
    </row>
    <row r="98" spans="1:10" customHeight="0">
      <c r="A98" s="0">
        <f>HYPERLINK("https://dl.dropboxusercontent.com/scl/fi/tfqlrytwnc93qpiej712k/126488f266562.jpg?rlkey=ifomow9pz2jetdxiu20az2pib&amp;dl=0","Click to download Image")</f>
      </c>
      <c r="B98" s="0">
        <f>HYPERLINK("https://dl.dropboxusercontent.com/scl/fi/t4yyqid2wb2la2n575foi/verae-size-charts-paxton.jpg?rlkey=dku0rl7dmwei9ihn2x9hy83rq&amp;dl=0","Click to download SizeChart")</f>
      </c>
      <c r="C98" s="0" t="inlineStr">
        <is>
          <t>Paxton Women's Viscose Long Sleeve</t>
        </is>
      </c>
      <c r="D98" s="0" t="inlineStr">
        <is>
          <t>126488</t>
        </is>
      </c>
      <c r="E98" s="0" t="inlineStr">
        <is>
          <t>BLANK PAXTON W BC:126488E-2XL</t>
        </is>
      </c>
      <c r="F98" s="0" t="inlineStr">
        <is>
          <t>899126488089</t>
        </is>
      </c>
      <c r="G98" s="0" t="inlineStr">
        <is>
          <t>WOMENS</t>
        </is>
      </c>
      <c r="H98" s="0" t="inlineStr">
        <is>
          <t>2XL</t>
        </is>
      </c>
      <c r="I98" s="0">
        <v>54</v>
      </c>
      <c r="J98" s="0">
        <v>29</v>
      </c>
    </row>
    <row r="99" spans="1:10" customHeight="0">
      <c r="A99" s="0">
        <f>HYPERLINK("https://dl.dropboxusercontent.com/scl/fi/tfqlrytwnc93qpiej712k/126488f266562.jpg?rlkey=ifomow9pz2jetdxiu20az2pib&amp;dl=0","Click to download Image")</f>
      </c>
      <c r="B99" s="0">
        <f>HYPERLINK("https://dl.dropboxusercontent.com/scl/fi/t4yyqid2wb2la2n575foi/verae-size-charts-paxton.jpg?rlkey=dku0rl7dmwei9ihn2x9hy83rq&amp;dl=0","Click to download SizeChart")</f>
      </c>
      <c r="C99" s="0" t="inlineStr">
        <is>
          <t>Paxton Women's Viscose Long Sleeve</t>
        </is>
      </c>
      <c r="D99" s="0" t="inlineStr">
        <is>
          <t>126488</t>
        </is>
      </c>
      <c r="E99" s="0" t="inlineStr">
        <is>
          <t>BLANK PAXTON W BC:126488F-3XL</t>
        </is>
      </c>
      <c r="F99" s="0" t="inlineStr">
        <is>
          <t>899126488096</t>
        </is>
      </c>
      <c r="G99" s="0" t="inlineStr">
        <is>
          <t>WOMENS</t>
        </is>
      </c>
      <c r="H99" s="0" t="inlineStr">
        <is>
          <t>3XL</t>
        </is>
      </c>
      <c r="I99" s="0">
        <v>54</v>
      </c>
      <c r="J99" s="0">
        <v>19</v>
      </c>
    </row>
    <row r="100" spans="1:10" customHeight="0">
      <c r="A100" s="0">
        <f>HYPERLINK("https://dl.dropboxusercontent.com/scl/fi/ohtomgg4bb52y27xjkylp/a7248-21blackfg96281.jpg?rlkey=wxnk7pymi2v6bc2i75wb4u5ot&amp;dl=0","Click to download Image")</f>
      </c>
      <c r="B100" s="0">
        <f>HYPERLINK("https://dl.dropboxusercontent.com/scl/fi/pt42yvd8zozyzjkjoo53u/verae-size-chartsavie.jpg?rlkey=fbujyh9oombyty4w58gzokpxb&amp;dl=0","Click to download SizeChart")</f>
      </c>
      <c r="C100" s="0" t="inlineStr">
        <is>
          <t>Avie Women's Scuba Sweatshirt</t>
        </is>
      </c>
      <c r="D100" s="0" t="inlineStr">
        <is>
          <t>124308</t>
        </is>
      </c>
      <c r="E100" s="0" t="inlineStr">
        <is>
          <t>BLANK AVIE W BK:124308AA-XS</t>
        </is>
      </c>
      <c r="F100" s="0" t="inlineStr">
        <is>
          <t>899124308037</t>
        </is>
      </c>
      <c r="G100" s="0" t="inlineStr">
        <is>
          <t>WOMENS</t>
        </is>
      </c>
      <c r="H100" s="0" t="inlineStr">
        <is>
          <t>XS</t>
        </is>
      </c>
      <c r="I100" s="0">
        <v>58</v>
      </c>
      <c r="J100" s="0">
        <v>20</v>
      </c>
    </row>
    <row r="101" spans="1:10" customHeight="0">
      <c r="A101" s="0">
        <f>HYPERLINK("https://dl.dropboxusercontent.com/scl/fi/ohtomgg4bb52y27xjkylp/a7248-21blackfg96281.jpg?rlkey=wxnk7pymi2v6bc2i75wb4u5ot&amp;dl=0","Click to download Image")</f>
      </c>
      <c r="B101" s="0">
        <f>HYPERLINK("https://dl.dropboxusercontent.com/scl/fi/pt42yvd8zozyzjkjoo53u/verae-size-chartsavie.jpg?rlkey=fbujyh9oombyty4w58gzokpxb&amp;dl=0","Click to download SizeChart")</f>
      </c>
      <c r="C101" s="0" t="inlineStr">
        <is>
          <t>Avie Women's Scuba Sweatshirt</t>
        </is>
      </c>
      <c r="D101" s="0" t="inlineStr">
        <is>
          <t>124308</t>
        </is>
      </c>
      <c r="E101" s="0" t="inlineStr">
        <is>
          <t>BLANK AVIE W BK:124308A-S</t>
        </is>
      </c>
      <c r="F101" s="0" t="inlineStr">
        <is>
          <t>899124308044</t>
        </is>
      </c>
      <c r="G101" s="0" t="inlineStr">
        <is>
          <t>WOMENS</t>
        </is>
      </c>
      <c r="H101" s="0" t="inlineStr">
        <is>
          <t>S</t>
        </is>
      </c>
      <c r="I101" s="0">
        <v>58</v>
      </c>
      <c r="J101" s="0">
        <v>27</v>
      </c>
    </row>
    <row r="102" spans="1:10" customHeight="0">
      <c r="A102" s="0">
        <f>HYPERLINK("https://dl.dropboxusercontent.com/scl/fi/ohtomgg4bb52y27xjkylp/a7248-21blackfg96281.jpg?rlkey=wxnk7pymi2v6bc2i75wb4u5ot&amp;dl=0","Click to download Image")</f>
      </c>
      <c r="B102" s="0">
        <f>HYPERLINK("https://dl.dropboxusercontent.com/scl/fi/pt42yvd8zozyzjkjoo53u/verae-size-chartsavie.jpg?rlkey=fbujyh9oombyty4w58gzokpxb&amp;dl=0","Click to download SizeChart")</f>
      </c>
      <c r="C102" s="0" t="inlineStr">
        <is>
          <t>Avie Women's Scuba Sweatshirt</t>
        </is>
      </c>
      <c r="D102" s="0" t="inlineStr">
        <is>
          <t>124308</t>
        </is>
      </c>
      <c r="E102" s="0" t="inlineStr">
        <is>
          <t>BLANK AVIE W BK:124308B-M</t>
        </is>
      </c>
      <c r="F102" s="0" t="inlineStr">
        <is>
          <t>899124308051</t>
        </is>
      </c>
      <c r="G102" s="0" t="inlineStr">
        <is>
          <t>WOMENS</t>
        </is>
      </c>
      <c r="H102" s="0" t="inlineStr">
        <is>
          <t>M</t>
        </is>
      </c>
      <c r="I102" s="0">
        <v>58</v>
      </c>
      <c r="J102" s="0">
        <v>46</v>
      </c>
    </row>
    <row r="103" spans="1:10" customHeight="0">
      <c r="A103" s="0">
        <f>HYPERLINK("https://dl.dropboxusercontent.com/scl/fi/ohtomgg4bb52y27xjkylp/a7248-21blackfg96281.jpg?rlkey=wxnk7pymi2v6bc2i75wb4u5ot&amp;dl=0","Click to download Image")</f>
      </c>
      <c r="B103" s="0">
        <f>HYPERLINK("https://dl.dropboxusercontent.com/scl/fi/pt42yvd8zozyzjkjoo53u/verae-size-chartsavie.jpg?rlkey=fbujyh9oombyty4w58gzokpxb&amp;dl=0","Click to download SizeChart")</f>
      </c>
      <c r="C103" s="0" t="inlineStr">
        <is>
          <t>Avie Women's Scuba Sweatshirt</t>
        </is>
      </c>
      <c r="D103" s="0" t="inlineStr">
        <is>
          <t>124308</t>
        </is>
      </c>
      <c r="E103" s="0" t="inlineStr">
        <is>
          <t>BLANK AVIE W BK:124308C-L</t>
        </is>
      </c>
      <c r="F103" s="0" t="inlineStr">
        <is>
          <t>899124308068</t>
        </is>
      </c>
      <c r="G103" s="0" t="inlineStr">
        <is>
          <t>WOMENS</t>
        </is>
      </c>
      <c r="H103" s="0" t="inlineStr">
        <is>
          <t>L</t>
        </is>
      </c>
      <c r="I103" s="0">
        <v>58</v>
      </c>
      <c r="J103" s="0">
        <v>47</v>
      </c>
    </row>
    <row r="104" spans="1:10" customHeight="0">
      <c r="A104" s="0">
        <f>HYPERLINK("https://dl.dropboxusercontent.com/scl/fi/ohtomgg4bb52y27xjkylp/a7248-21blackfg96281.jpg?rlkey=wxnk7pymi2v6bc2i75wb4u5ot&amp;dl=0","Click to download Image")</f>
      </c>
      <c r="B104" s="0">
        <f>HYPERLINK("https://dl.dropboxusercontent.com/scl/fi/pt42yvd8zozyzjkjoo53u/verae-size-chartsavie.jpg?rlkey=fbujyh9oombyty4w58gzokpxb&amp;dl=0","Click to download SizeChart")</f>
      </c>
      <c r="C104" s="0" t="inlineStr">
        <is>
          <t>Avie Women's Scuba Sweatshirt</t>
        </is>
      </c>
      <c r="D104" s="0" t="inlineStr">
        <is>
          <t>124308</t>
        </is>
      </c>
      <c r="E104" s="0" t="inlineStr">
        <is>
          <t>BLANK AVIE W BK:124308D-XL</t>
        </is>
      </c>
      <c r="F104" s="0" t="inlineStr">
        <is>
          <t>899124308075</t>
        </is>
      </c>
      <c r="G104" s="0" t="inlineStr">
        <is>
          <t>WOMENS</t>
        </is>
      </c>
      <c r="H104" s="0" t="inlineStr">
        <is>
          <t>XL</t>
        </is>
      </c>
      <c r="I104" s="0">
        <v>58</v>
      </c>
      <c r="J104" s="0">
        <v>47</v>
      </c>
    </row>
    <row r="105" spans="1:10" customHeight="0">
      <c r="A105" s="0">
        <f>HYPERLINK("https://dl.dropboxusercontent.com/scl/fi/ohtomgg4bb52y27xjkylp/a7248-21blackfg96281.jpg?rlkey=wxnk7pymi2v6bc2i75wb4u5ot&amp;dl=0","Click to download Image")</f>
      </c>
      <c r="B105" s="0">
        <f>HYPERLINK("https://dl.dropboxusercontent.com/scl/fi/pt42yvd8zozyzjkjoo53u/verae-size-chartsavie.jpg?rlkey=fbujyh9oombyty4w58gzokpxb&amp;dl=0","Click to download SizeChart")</f>
      </c>
      <c r="C105" s="0" t="inlineStr">
        <is>
          <t>Avie Women's Scuba Sweatshirt</t>
        </is>
      </c>
      <c r="D105" s="0" t="inlineStr">
        <is>
          <t>124308</t>
        </is>
      </c>
      <c r="E105" s="0" t="inlineStr">
        <is>
          <t>BLANK AVIE W BK:124308E-2XL</t>
        </is>
      </c>
      <c r="F105" s="0" t="inlineStr">
        <is>
          <t>899124308082</t>
        </is>
      </c>
      <c r="G105" s="0" t="inlineStr">
        <is>
          <t>WOMENS</t>
        </is>
      </c>
      <c r="H105" s="0" t="inlineStr">
        <is>
          <t>2XL</t>
        </is>
      </c>
      <c r="I105" s="0">
        <v>60</v>
      </c>
      <c r="J105" s="0">
        <v>29</v>
      </c>
    </row>
    <row r="106" spans="1:10" customHeight="0">
      <c r="A106" s="0">
        <f>HYPERLINK("https://dl.dropboxusercontent.com/scl/fi/ohtomgg4bb52y27xjkylp/a7248-21blackfg96281.jpg?rlkey=wxnk7pymi2v6bc2i75wb4u5ot&amp;dl=0","Click to download Image")</f>
      </c>
      <c r="B106" s="0">
        <f>HYPERLINK("https://dl.dropboxusercontent.com/scl/fi/pt42yvd8zozyzjkjoo53u/verae-size-chartsavie.jpg?rlkey=fbujyh9oombyty4w58gzokpxb&amp;dl=0","Click to download SizeChart")</f>
      </c>
      <c r="C106" s="0" t="inlineStr">
        <is>
          <t>Avie Women's Scuba Sweatshirt</t>
        </is>
      </c>
      <c r="D106" s="0" t="inlineStr">
        <is>
          <t>124308</t>
        </is>
      </c>
      <c r="E106" s="0" t="inlineStr">
        <is>
          <t>BLANK AVIE W BK:124308F-3XL</t>
        </is>
      </c>
      <c r="F106" s="0" t="inlineStr">
        <is>
          <t>899124308099</t>
        </is>
      </c>
      <c r="G106" s="0" t="inlineStr">
        <is>
          <t>WOMENS</t>
        </is>
      </c>
      <c r="H106" s="0" t="inlineStr">
        <is>
          <t>3XL</t>
        </is>
      </c>
      <c r="I106" s="0">
        <v>60</v>
      </c>
      <c r="J106" s="0">
        <v>19</v>
      </c>
    </row>
    <row r="107" spans="1:10" customHeight="0">
      <c r="A107" s="0">
        <f>HYPERLINK("https://dl.dropboxusercontent.com/scl/fi/iotqxnteuctuuuskmfs43/a7233-21fg261952.jpg?rlkey=enzpoh62i11ceh5ip9gljm4j8&amp;dl=0","Click to download Image")</f>
      </c>
      <c r="B107" s="0">
        <f>HYPERLINK("https://dl.dropboxusercontent.com/scl/fi/pt42yvd8zozyzjkjoo53u/verae-size-chartsavie.jpg?rlkey=fbujyh9oombyty4w58gzokpxb&amp;dl=0","Click to download SizeChart")</f>
      </c>
      <c r="C107" s="0" t="inlineStr">
        <is>
          <t>Avie Women's Scuba Sweatshirt</t>
        </is>
      </c>
      <c r="D107" s="0" t="inlineStr">
        <is>
          <t>124847</t>
        </is>
      </c>
      <c r="E107" s="0" t="inlineStr">
        <is>
          <t>BLANK AVIE W GY:124847AA-XS</t>
        </is>
      </c>
      <c r="F107" s="0" t="inlineStr">
        <is>
          <t>899124847031</t>
        </is>
      </c>
      <c r="G107" s="0" t="inlineStr">
        <is>
          <t>WOMENS</t>
        </is>
      </c>
      <c r="H107" s="0" t="inlineStr">
        <is>
          <t>XS</t>
        </is>
      </c>
      <c r="I107" s="0">
        <v>58</v>
      </c>
      <c r="J107" s="0">
        <v>20</v>
      </c>
    </row>
    <row r="108" spans="1:10" customHeight="0">
      <c r="A108" s="0">
        <f>HYPERLINK("https://dl.dropboxusercontent.com/scl/fi/iotqxnteuctuuuskmfs43/a7233-21fg261952.jpg?rlkey=enzpoh62i11ceh5ip9gljm4j8&amp;dl=0","Click to download Image")</f>
      </c>
      <c r="B108" s="0">
        <f>HYPERLINK("https://dl.dropboxusercontent.com/scl/fi/pt42yvd8zozyzjkjoo53u/verae-size-chartsavie.jpg?rlkey=fbujyh9oombyty4w58gzokpxb&amp;dl=0","Click to download SizeChart")</f>
      </c>
      <c r="C108" s="0" t="inlineStr">
        <is>
          <t>Avie Women's Scuba Sweatshirt</t>
        </is>
      </c>
      <c r="D108" s="0" t="inlineStr">
        <is>
          <t>124847</t>
        </is>
      </c>
      <c r="E108" s="0" t="inlineStr">
        <is>
          <t>BLANK AVIE W GY:124847A-S</t>
        </is>
      </c>
      <c r="F108" s="0" t="inlineStr">
        <is>
          <t>899124847048</t>
        </is>
      </c>
      <c r="G108" s="0" t="inlineStr">
        <is>
          <t>WOMENS</t>
        </is>
      </c>
      <c r="H108" s="0" t="inlineStr">
        <is>
          <t>S</t>
        </is>
      </c>
      <c r="I108" s="0">
        <v>58</v>
      </c>
      <c r="J108" s="0">
        <v>30</v>
      </c>
    </row>
    <row r="109" spans="1:10" customHeight="0">
      <c r="A109" s="0">
        <f>HYPERLINK("https://dl.dropboxusercontent.com/scl/fi/iotqxnteuctuuuskmfs43/a7233-21fg261952.jpg?rlkey=enzpoh62i11ceh5ip9gljm4j8&amp;dl=0","Click to download Image")</f>
      </c>
      <c r="B109" s="0">
        <f>HYPERLINK("https://dl.dropboxusercontent.com/scl/fi/pt42yvd8zozyzjkjoo53u/verae-size-chartsavie.jpg?rlkey=fbujyh9oombyty4w58gzokpxb&amp;dl=0","Click to download SizeChart")</f>
      </c>
      <c r="C109" s="0" t="inlineStr">
        <is>
          <t>Avie Women's Scuba Sweatshirt</t>
        </is>
      </c>
      <c r="D109" s="0" t="inlineStr">
        <is>
          <t>124847</t>
        </is>
      </c>
      <c r="E109" s="0" t="inlineStr">
        <is>
          <t>BLANK AVIE W GY:124847B-M</t>
        </is>
      </c>
      <c r="F109" s="0" t="inlineStr">
        <is>
          <t>899124847055</t>
        </is>
      </c>
      <c r="G109" s="0" t="inlineStr">
        <is>
          <t>WOMENS</t>
        </is>
      </c>
      <c r="H109" s="0" t="inlineStr">
        <is>
          <t>M</t>
        </is>
      </c>
      <c r="I109" s="0">
        <v>58</v>
      </c>
      <c r="J109" s="0">
        <v>48</v>
      </c>
    </row>
    <row r="110" spans="1:10" customHeight="0">
      <c r="A110" s="0">
        <f>HYPERLINK("https://dl.dropboxusercontent.com/scl/fi/iotqxnteuctuuuskmfs43/a7233-21fg261952.jpg?rlkey=enzpoh62i11ceh5ip9gljm4j8&amp;dl=0","Click to download Image")</f>
      </c>
      <c r="B110" s="0">
        <f>HYPERLINK("https://dl.dropboxusercontent.com/scl/fi/pt42yvd8zozyzjkjoo53u/verae-size-chartsavie.jpg?rlkey=fbujyh9oombyty4w58gzokpxb&amp;dl=0","Click to download SizeChart")</f>
      </c>
      <c r="C110" s="0" t="inlineStr">
        <is>
          <t>Avie Women's Scuba Sweatshirt</t>
        </is>
      </c>
      <c r="D110" s="0" t="inlineStr">
        <is>
          <t>124847</t>
        </is>
      </c>
      <c r="E110" s="0" t="inlineStr">
        <is>
          <t>BLANK AVIE W GY:124847C-L</t>
        </is>
      </c>
      <c r="F110" s="0" t="inlineStr">
        <is>
          <t>899124847062</t>
        </is>
      </c>
      <c r="G110" s="0" t="inlineStr">
        <is>
          <t>WOMENS</t>
        </is>
      </c>
      <c r="H110" s="0" t="inlineStr">
        <is>
          <t>L</t>
        </is>
      </c>
      <c r="I110" s="0">
        <v>58</v>
      </c>
      <c r="J110" s="0">
        <v>50</v>
      </c>
    </row>
    <row r="111" spans="1:10" customHeight="0">
      <c r="A111" s="0">
        <f>HYPERLINK("https://dl.dropboxusercontent.com/scl/fi/iotqxnteuctuuuskmfs43/a7233-21fg261952.jpg?rlkey=enzpoh62i11ceh5ip9gljm4j8&amp;dl=0","Click to download Image")</f>
      </c>
      <c r="B111" s="0">
        <f>HYPERLINK("https://dl.dropboxusercontent.com/scl/fi/pt42yvd8zozyzjkjoo53u/verae-size-chartsavie.jpg?rlkey=fbujyh9oombyty4w58gzokpxb&amp;dl=0","Click to download SizeChart")</f>
      </c>
      <c r="C111" s="0" t="inlineStr">
        <is>
          <t>Avie Women's Scuba Sweatshirt</t>
        </is>
      </c>
      <c r="D111" s="0" t="inlineStr">
        <is>
          <t>124847</t>
        </is>
      </c>
      <c r="E111" s="0" t="inlineStr">
        <is>
          <t>BLANK AVIE W GY:124847D-XL</t>
        </is>
      </c>
      <c r="F111" s="0" t="inlineStr">
        <is>
          <t>899124847079</t>
        </is>
      </c>
      <c r="G111" s="0" t="inlineStr">
        <is>
          <t>WOMENS</t>
        </is>
      </c>
      <c r="H111" s="0" t="inlineStr">
        <is>
          <t>XL</t>
        </is>
      </c>
      <c r="I111" s="0">
        <v>58</v>
      </c>
      <c r="J111" s="0">
        <v>48</v>
      </c>
    </row>
    <row r="112" spans="1:10" customHeight="0">
      <c r="A112" s="0">
        <f>HYPERLINK("https://dl.dropboxusercontent.com/scl/fi/iotqxnteuctuuuskmfs43/a7233-21fg261952.jpg?rlkey=enzpoh62i11ceh5ip9gljm4j8&amp;dl=0","Click to download Image")</f>
      </c>
      <c r="B112" s="0">
        <f>HYPERLINK("https://dl.dropboxusercontent.com/scl/fi/pt42yvd8zozyzjkjoo53u/verae-size-chartsavie.jpg?rlkey=fbujyh9oombyty4w58gzokpxb&amp;dl=0","Click to download SizeChart")</f>
      </c>
      <c r="C112" s="0" t="inlineStr">
        <is>
          <t>Avie Women's Scuba Sweatshirt</t>
        </is>
      </c>
      <c r="D112" s="0" t="inlineStr">
        <is>
          <t>124847</t>
        </is>
      </c>
      <c r="E112" s="0" t="inlineStr">
        <is>
          <t>BLANK AVIE W GY:124847E-2XL</t>
        </is>
      </c>
      <c r="F112" s="0" t="inlineStr">
        <is>
          <t>899124847086</t>
        </is>
      </c>
      <c r="G112" s="0" t="inlineStr">
        <is>
          <t>WOMENS</t>
        </is>
      </c>
      <c r="H112" s="0" t="inlineStr">
        <is>
          <t>2XL</t>
        </is>
      </c>
      <c r="I112" s="0">
        <v>60</v>
      </c>
      <c r="J112" s="0">
        <v>30</v>
      </c>
    </row>
    <row r="113" spans="1:10" customHeight="0">
      <c r="A113" s="0">
        <f>HYPERLINK("https://dl.dropboxusercontent.com/scl/fi/iotqxnteuctuuuskmfs43/a7233-21fg261952.jpg?rlkey=enzpoh62i11ceh5ip9gljm4j8&amp;dl=0","Click to download Image")</f>
      </c>
      <c r="B113" s="0">
        <f>HYPERLINK("https://dl.dropboxusercontent.com/scl/fi/pt42yvd8zozyzjkjoo53u/verae-size-chartsavie.jpg?rlkey=fbujyh9oombyty4w58gzokpxb&amp;dl=0","Click to download SizeChart")</f>
      </c>
      <c r="C113" s="0" t="inlineStr">
        <is>
          <t>Avie Women's Scuba Sweatshirt</t>
        </is>
      </c>
      <c r="D113" s="0" t="inlineStr">
        <is>
          <t>124847</t>
        </is>
      </c>
      <c r="E113" s="0" t="inlineStr">
        <is>
          <t>BLANK AVIE W GY:124847F-3XL</t>
        </is>
      </c>
      <c r="F113" s="0" t="inlineStr">
        <is>
          <t>899124847093</t>
        </is>
      </c>
      <c r="G113" s="0" t="inlineStr">
        <is>
          <t>WOMENS</t>
        </is>
      </c>
      <c r="H113" s="0" t="inlineStr">
        <is>
          <t>3XL</t>
        </is>
      </c>
      <c r="I113" s="0">
        <v>60</v>
      </c>
      <c r="J113" s="0">
        <v>20</v>
      </c>
    </row>
    <row r="114" spans="1:10" customHeight="0">
      <c r="A114" s="0">
        <f>HYPERLINK("https://dl.dropboxusercontent.com/scl/fi/5kwopzm3hsdgz464wfnye/a7261-2greenfg75488.jpg?rlkey=d000fx4z29qhyw1nu4423i2yf&amp;dl=0","Click to download Image")</f>
      </c>
      <c r="B114" s="0">
        <f>HYPERLINK("https://dl.dropboxusercontent.com/scl/fi/pt42yvd8zozyzjkjoo53u/verae-size-chartsavie.jpg?rlkey=fbujyh9oombyty4w58gzokpxb&amp;dl=0","Click to download SizeChart")</f>
      </c>
      <c r="C114" s="0" t="inlineStr">
        <is>
          <t>Avie Women's Scuba Sweatshirt</t>
        </is>
      </c>
      <c r="D114" s="0" t="inlineStr">
        <is>
          <t>124849</t>
        </is>
      </c>
      <c r="E114" s="0" t="inlineStr">
        <is>
          <t>BLANK AVIE W GN:124849AA-XS</t>
        </is>
      </c>
      <c r="F114" s="0" t="inlineStr">
        <is>
          <t>899124849035</t>
        </is>
      </c>
      <c r="G114" s="0" t="inlineStr">
        <is>
          <t>WOMENS</t>
        </is>
      </c>
      <c r="I114" s="0">
        <v>58</v>
      </c>
      <c r="J114" s="0">
        <v>19</v>
      </c>
    </row>
    <row r="115" spans="1:10" customHeight="0">
      <c r="A115" s="0">
        <f>HYPERLINK("https://dl.dropboxusercontent.com/scl/fi/5kwopzm3hsdgz464wfnye/a7261-2greenfg75488.jpg?rlkey=d000fx4z29qhyw1nu4423i2yf&amp;dl=0","Click to download Image")</f>
      </c>
      <c r="B115" s="0">
        <f>HYPERLINK("https://dl.dropboxusercontent.com/scl/fi/pt42yvd8zozyzjkjoo53u/verae-size-chartsavie.jpg?rlkey=fbujyh9oombyty4w58gzokpxb&amp;dl=0","Click to download SizeChart")</f>
      </c>
      <c r="C115" s="0" t="inlineStr">
        <is>
          <t>Avie Women's Scuba Sweatshirt</t>
        </is>
      </c>
      <c r="D115" s="0" t="inlineStr">
        <is>
          <t>124849</t>
        </is>
      </c>
      <c r="E115" s="0" t="inlineStr">
        <is>
          <t>BLANK AVIE W GN:124849A-S</t>
        </is>
      </c>
      <c r="F115" s="0" t="inlineStr">
        <is>
          <t>899124849042</t>
        </is>
      </c>
      <c r="G115" s="0" t="inlineStr">
        <is>
          <t>WOMENS</t>
        </is>
      </c>
      <c r="I115" s="0">
        <v>58</v>
      </c>
      <c r="J115" s="0">
        <v>23</v>
      </c>
    </row>
    <row r="116" spans="1:10" customHeight="0">
      <c r="A116" s="0">
        <f>HYPERLINK("https://dl.dropboxusercontent.com/scl/fi/5kwopzm3hsdgz464wfnye/a7261-2greenfg75488.jpg?rlkey=d000fx4z29qhyw1nu4423i2yf&amp;dl=0","Click to download Image")</f>
      </c>
      <c r="B116" s="0">
        <f>HYPERLINK("https://dl.dropboxusercontent.com/scl/fi/pt42yvd8zozyzjkjoo53u/verae-size-chartsavie.jpg?rlkey=fbujyh9oombyty4w58gzokpxb&amp;dl=0","Click to download SizeChart")</f>
      </c>
      <c r="C116" s="0" t="inlineStr">
        <is>
          <t>Avie Women's Scuba Sweatshirt</t>
        </is>
      </c>
      <c r="D116" s="0" t="inlineStr">
        <is>
          <t>124849</t>
        </is>
      </c>
      <c r="E116" s="0" t="inlineStr">
        <is>
          <t>BLANK AVIE W GN:124849B-M</t>
        </is>
      </c>
      <c r="F116" s="0" t="inlineStr">
        <is>
          <t>899124849059</t>
        </is>
      </c>
      <c r="G116" s="0" t="inlineStr">
        <is>
          <t>WOMENS</t>
        </is>
      </c>
      <c r="I116" s="0">
        <v>58</v>
      </c>
      <c r="J116" s="0">
        <v>44</v>
      </c>
    </row>
    <row r="117" spans="1:10" customHeight="0">
      <c r="A117" s="0">
        <f>HYPERLINK("https://dl.dropboxusercontent.com/scl/fi/5kwopzm3hsdgz464wfnye/a7261-2greenfg75488.jpg?rlkey=d000fx4z29qhyw1nu4423i2yf&amp;dl=0","Click to download Image")</f>
      </c>
      <c r="B117" s="0">
        <f>HYPERLINK("https://dl.dropboxusercontent.com/scl/fi/pt42yvd8zozyzjkjoo53u/verae-size-chartsavie.jpg?rlkey=fbujyh9oombyty4w58gzokpxb&amp;dl=0","Click to download SizeChart")</f>
      </c>
      <c r="C117" s="0" t="inlineStr">
        <is>
          <t>Avie Women's Scuba Sweatshirt</t>
        </is>
      </c>
      <c r="D117" s="0" t="inlineStr">
        <is>
          <t>124849</t>
        </is>
      </c>
      <c r="E117" s="0" t="inlineStr">
        <is>
          <t>BLANK AVIE W GN:124849C-L</t>
        </is>
      </c>
      <c r="F117" s="0" t="inlineStr">
        <is>
          <t>899124849066</t>
        </is>
      </c>
      <c r="G117" s="0" t="inlineStr">
        <is>
          <t>WOMENS</t>
        </is>
      </c>
      <c r="I117" s="0">
        <v>58</v>
      </c>
      <c r="J117" s="0">
        <v>42</v>
      </c>
    </row>
    <row r="118" spans="1:10" customHeight="0">
      <c r="A118" s="0">
        <f>HYPERLINK("https://dl.dropboxusercontent.com/scl/fi/5kwopzm3hsdgz464wfnye/a7261-2greenfg75488.jpg?rlkey=d000fx4z29qhyw1nu4423i2yf&amp;dl=0","Click to download Image")</f>
      </c>
      <c r="B118" s="0">
        <f>HYPERLINK("https://dl.dropboxusercontent.com/scl/fi/pt42yvd8zozyzjkjoo53u/verae-size-chartsavie.jpg?rlkey=fbujyh9oombyty4w58gzokpxb&amp;dl=0","Click to download SizeChart")</f>
      </c>
      <c r="C118" s="0" t="inlineStr">
        <is>
          <t>Avie Women's Scuba Sweatshirt</t>
        </is>
      </c>
      <c r="D118" s="0" t="inlineStr">
        <is>
          <t>124849</t>
        </is>
      </c>
      <c r="E118" s="0" t="inlineStr">
        <is>
          <t>BLANK AVIE W GN:124849D-XL</t>
        </is>
      </c>
      <c r="F118" s="0" t="inlineStr">
        <is>
          <t>899124849073</t>
        </is>
      </c>
      <c r="G118" s="0" t="inlineStr">
        <is>
          <t>WOMENS</t>
        </is>
      </c>
      <c r="I118" s="0">
        <v>58</v>
      </c>
      <c r="J118" s="0">
        <v>47</v>
      </c>
    </row>
    <row r="119" spans="1:10" customHeight="0">
      <c r="A119" s="0">
        <f>HYPERLINK("https://dl.dropboxusercontent.com/scl/fi/5kwopzm3hsdgz464wfnye/a7261-2greenfg75488.jpg?rlkey=d000fx4z29qhyw1nu4423i2yf&amp;dl=0","Click to download Image")</f>
      </c>
      <c r="B119" s="0">
        <f>HYPERLINK("https://dl.dropboxusercontent.com/scl/fi/pt42yvd8zozyzjkjoo53u/verae-size-chartsavie.jpg?rlkey=fbujyh9oombyty4w58gzokpxb&amp;dl=0","Click to download SizeChart")</f>
      </c>
      <c r="C119" s="0" t="inlineStr">
        <is>
          <t>Avie Women's Scuba Sweatshirt</t>
        </is>
      </c>
      <c r="D119" s="0" t="inlineStr">
        <is>
          <t>124849</t>
        </is>
      </c>
      <c r="E119" s="0" t="inlineStr">
        <is>
          <t>BLANK AVIE W GN:124849E-2XL</t>
        </is>
      </c>
      <c r="F119" s="0" t="inlineStr">
        <is>
          <t>899124849080</t>
        </is>
      </c>
      <c r="G119" s="0" t="inlineStr">
        <is>
          <t>WOMENS</t>
        </is>
      </c>
      <c r="I119" s="0">
        <v>58</v>
      </c>
      <c r="J119" s="0">
        <v>29</v>
      </c>
    </row>
    <row r="120" spans="1:10" customHeight="0">
      <c r="A120" s="0">
        <f>HYPERLINK("https://dl.dropboxusercontent.com/scl/fi/5kwopzm3hsdgz464wfnye/a7261-2greenfg75488.jpg?rlkey=d000fx4z29qhyw1nu4423i2yf&amp;dl=0","Click to download Image")</f>
      </c>
      <c r="B120" s="0">
        <f>HYPERLINK("https://dl.dropboxusercontent.com/scl/fi/pt42yvd8zozyzjkjoo53u/verae-size-chartsavie.jpg?rlkey=fbujyh9oombyty4w58gzokpxb&amp;dl=0","Click to download SizeChart")</f>
      </c>
      <c r="C120" s="0" t="inlineStr">
        <is>
          <t>Avie Women's Scuba Sweatshirt</t>
        </is>
      </c>
      <c r="D120" s="0" t="inlineStr">
        <is>
          <t>124849</t>
        </is>
      </c>
      <c r="E120" s="0" t="inlineStr">
        <is>
          <t>BLANK AVIE W GN:124849F-3XL</t>
        </is>
      </c>
      <c r="F120" s="0" t="inlineStr">
        <is>
          <t>899124849097</t>
        </is>
      </c>
      <c r="G120" s="0" t="inlineStr">
        <is>
          <t>WOMENS</t>
        </is>
      </c>
      <c r="I120" s="0">
        <v>58</v>
      </c>
      <c r="J120" s="0">
        <v>19</v>
      </c>
    </row>
    <row r="121" spans="1:10" customHeight="0">
      <c r="A121" s="0">
        <f>HYPERLINK("https://dl.dropboxusercontent.com/scl/fi/5jltygwylfkf1ucb9lw8k/8807-2fg267012.jpg?rlkey=5kihi0zotjrg8t4luxr7et9jn&amp;dl=0","Click to download Image")</f>
      </c>
      <c r="B121" s="0">
        <f>HYPERLINK("https://dl.dropboxusercontent.com/scl/fi/pt42yvd8zozyzjkjoo53u/verae-size-chartsavie.jpg?rlkey=fbujyh9oombyty4w58gzokpxb&amp;dl=0","Click to download SizeChart")</f>
      </c>
      <c r="C121" s="0" t="inlineStr">
        <is>
          <t>Avie Women's Scuba Sweatshirt</t>
        </is>
      </c>
      <c r="D121" s="0" t="inlineStr">
        <is>
          <t>124850</t>
        </is>
      </c>
      <c r="E121" s="0" t="inlineStr">
        <is>
          <t>BLANK AVIE W CO:124850AA-XS</t>
        </is>
      </c>
      <c r="F121" s="0" t="inlineStr">
        <is>
          <t>899124850031</t>
        </is>
      </c>
      <c r="G121" s="0" t="inlineStr">
        <is>
          <t>WOMENS</t>
        </is>
      </c>
      <c r="H121" s="0" t="inlineStr">
        <is>
          <t>XS</t>
        </is>
      </c>
      <c r="I121" s="0">
        <v>58</v>
      </c>
      <c r="J121" s="0">
        <v>20</v>
      </c>
    </row>
    <row r="122" spans="1:10" customHeight="0">
      <c r="A122" s="0">
        <f>HYPERLINK("https://dl.dropboxusercontent.com/scl/fi/5jltygwylfkf1ucb9lw8k/8807-2fg267012.jpg?rlkey=5kihi0zotjrg8t4luxr7et9jn&amp;dl=0","Click to download Image")</f>
      </c>
      <c r="B122" s="0">
        <f>HYPERLINK("https://dl.dropboxusercontent.com/scl/fi/pt42yvd8zozyzjkjoo53u/verae-size-chartsavie.jpg?rlkey=fbujyh9oombyty4w58gzokpxb&amp;dl=0","Click to download SizeChart")</f>
      </c>
      <c r="C122" s="0" t="inlineStr">
        <is>
          <t>Avie Women's Scuba Sweatshirt</t>
        </is>
      </c>
      <c r="D122" s="0" t="inlineStr">
        <is>
          <t>124850</t>
        </is>
      </c>
      <c r="E122" s="0" t="inlineStr">
        <is>
          <t>BLANK AVIE W CO:124850A-S</t>
        </is>
      </c>
      <c r="F122" s="0" t="inlineStr">
        <is>
          <t>899124850048</t>
        </is>
      </c>
      <c r="G122" s="0" t="inlineStr">
        <is>
          <t>WOMENS</t>
        </is>
      </c>
      <c r="H122" s="0" t="inlineStr">
        <is>
          <t>S</t>
        </is>
      </c>
      <c r="I122" s="0">
        <v>58</v>
      </c>
      <c r="J122" s="0">
        <v>29</v>
      </c>
    </row>
    <row r="123" spans="1:10" customHeight="0">
      <c r="A123" s="0">
        <f>HYPERLINK("https://dl.dropboxusercontent.com/scl/fi/5jltygwylfkf1ucb9lw8k/8807-2fg267012.jpg?rlkey=5kihi0zotjrg8t4luxr7et9jn&amp;dl=0","Click to download Image")</f>
      </c>
      <c r="B123" s="0">
        <f>HYPERLINK("https://dl.dropboxusercontent.com/scl/fi/pt42yvd8zozyzjkjoo53u/verae-size-chartsavie.jpg?rlkey=fbujyh9oombyty4w58gzokpxb&amp;dl=0","Click to download SizeChart")</f>
      </c>
      <c r="C123" s="0" t="inlineStr">
        <is>
          <t>Avie Women's Scuba Sweatshirt</t>
        </is>
      </c>
      <c r="D123" s="0" t="inlineStr">
        <is>
          <t>124850</t>
        </is>
      </c>
      <c r="E123" s="0" t="inlineStr">
        <is>
          <t>BLANK AVIE W CO:124850B-M</t>
        </is>
      </c>
      <c r="F123" s="0" t="inlineStr">
        <is>
          <t>899124850055</t>
        </is>
      </c>
      <c r="G123" s="0" t="inlineStr">
        <is>
          <t>WOMENS</t>
        </is>
      </c>
      <c r="H123" s="0" t="inlineStr">
        <is>
          <t>M</t>
        </is>
      </c>
      <c r="I123" s="0">
        <v>58</v>
      </c>
      <c r="J123" s="0">
        <v>49</v>
      </c>
    </row>
    <row r="124" spans="1:10" customHeight="0">
      <c r="A124" s="0">
        <f>HYPERLINK("https://dl.dropboxusercontent.com/scl/fi/5jltygwylfkf1ucb9lw8k/8807-2fg267012.jpg?rlkey=5kihi0zotjrg8t4luxr7et9jn&amp;dl=0","Click to download Image")</f>
      </c>
      <c r="B124" s="0">
        <f>HYPERLINK("https://dl.dropboxusercontent.com/scl/fi/pt42yvd8zozyzjkjoo53u/verae-size-chartsavie.jpg?rlkey=fbujyh9oombyty4w58gzokpxb&amp;dl=0","Click to download SizeChart")</f>
      </c>
      <c r="C124" s="0" t="inlineStr">
        <is>
          <t>Avie Women's Scuba Sweatshirt</t>
        </is>
      </c>
      <c r="D124" s="0" t="inlineStr">
        <is>
          <t>124850</t>
        </is>
      </c>
      <c r="E124" s="0" t="inlineStr">
        <is>
          <t>BLANK AVIE W CO:124850C-L</t>
        </is>
      </c>
      <c r="F124" s="0" t="inlineStr">
        <is>
          <t>899124850062</t>
        </is>
      </c>
      <c r="G124" s="0" t="inlineStr">
        <is>
          <t>WOMENS</t>
        </is>
      </c>
      <c r="H124" s="0" t="inlineStr">
        <is>
          <t>L</t>
        </is>
      </c>
      <c r="I124" s="0">
        <v>58</v>
      </c>
      <c r="J124" s="0">
        <v>49</v>
      </c>
    </row>
    <row r="125" spans="1:10" customHeight="0">
      <c r="A125" s="0">
        <f>HYPERLINK("https://dl.dropboxusercontent.com/scl/fi/5jltygwylfkf1ucb9lw8k/8807-2fg267012.jpg?rlkey=5kihi0zotjrg8t4luxr7et9jn&amp;dl=0","Click to download Image")</f>
      </c>
      <c r="B125" s="0">
        <f>HYPERLINK("https://dl.dropboxusercontent.com/scl/fi/pt42yvd8zozyzjkjoo53u/verae-size-chartsavie.jpg?rlkey=fbujyh9oombyty4w58gzokpxb&amp;dl=0","Click to download SizeChart")</f>
      </c>
      <c r="C125" s="0" t="inlineStr">
        <is>
          <t>Avie Women's Scuba Sweatshirt</t>
        </is>
      </c>
      <c r="D125" s="0" t="inlineStr">
        <is>
          <t>124850</t>
        </is>
      </c>
      <c r="E125" s="0" t="inlineStr">
        <is>
          <t>BLANK AVIE W CO:124850D-XL</t>
        </is>
      </c>
      <c r="F125" s="0" t="inlineStr">
        <is>
          <t>899124850079</t>
        </is>
      </c>
      <c r="G125" s="0" t="inlineStr">
        <is>
          <t>WOMENS</t>
        </is>
      </c>
      <c r="H125" s="0" t="inlineStr">
        <is>
          <t>XL</t>
        </is>
      </c>
      <c r="I125" s="0">
        <v>58</v>
      </c>
      <c r="J125" s="0">
        <v>49</v>
      </c>
    </row>
    <row r="126" spans="1:10" customHeight="0">
      <c r="A126" s="0">
        <f>HYPERLINK("https://dl.dropboxusercontent.com/scl/fi/5jltygwylfkf1ucb9lw8k/8807-2fg267012.jpg?rlkey=5kihi0zotjrg8t4luxr7et9jn&amp;dl=0","Click to download Image")</f>
      </c>
      <c r="B126" s="0">
        <f>HYPERLINK("https://dl.dropboxusercontent.com/scl/fi/pt42yvd8zozyzjkjoo53u/verae-size-chartsavie.jpg?rlkey=fbujyh9oombyty4w58gzokpxb&amp;dl=0","Click to download SizeChart")</f>
      </c>
      <c r="C126" s="0" t="inlineStr">
        <is>
          <t>Avie Women's Scuba Sweatshirt</t>
        </is>
      </c>
      <c r="D126" s="0" t="inlineStr">
        <is>
          <t>124850</t>
        </is>
      </c>
      <c r="E126" s="0" t="inlineStr">
        <is>
          <t>BLANK AVIE W CO:124850E-2XL</t>
        </is>
      </c>
      <c r="F126" s="0" t="inlineStr">
        <is>
          <t>899124850086</t>
        </is>
      </c>
      <c r="G126" s="0" t="inlineStr">
        <is>
          <t>WOMENS</t>
        </is>
      </c>
      <c r="H126" s="0" t="inlineStr">
        <is>
          <t>2XL</t>
        </is>
      </c>
      <c r="I126" s="0">
        <v>60</v>
      </c>
      <c r="J126" s="0">
        <v>29</v>
      </c>
    </row>
    <row r="127" spans="1:10" customHeight="0">
      <c r="A127" s="0">
        <f>HYPERLINK("https://dl.dropboxusercontent.com/scl/fi/5jltygwylfkf1ucb9lw8k/8807-2fg267012.jpg?rlkey=5kihi0zotjrg8t4luxr7et9jn&amp;dl=0","Click to download Image")</f>
      </c>
      <c r="B127" s="0">
        <f>HYPERLINK("https://dl.dropboxusercontent.com/scl/fi/pt42yvd8zozyzjkjoo53u/verae-size-chartsavie.jpg?rlkey=fbujyh9oombyty4w58gzokpxb&amp;dl=0","Click to download SizeChart")</f>
      </c>
      <c r="C127" s="0" t="inlineStr">
        <is>
          <t>Avie Women's Scuba Sweatshirt</t>
        </is>
      </c>
      <c r="D127" s="0" t="inlineStr">
        <is>
          <t>124850</t>
        </is>
      </c>
      <c r="E127" s="0" t="inlineStr">
        <is>
          <t>BLANK AVIE W CO:124850F-3XL</t>
        </is>
      </c>
      <c r="F127" s="0" t="inlineStr">
        <is>
          <t>899124850093</t>
        </is>
      </c>
      <c r="G127" s="0" t="inlineStr">
        <is>
          <t>WOMENS</t>
        </is>
      </c>
      <c r="H127" s="0" t="inlineStr">
        <is>
          <t>3XL</t>
        </is>
      </c>
      <c r="I127" s="0">
        <v>60</v>
      </c>
      <c r="J127" s="0">
        <v>19</v>
      </c>
    </row>
    <row r="128" spans="1:10" customHeight="0">
      <c r="A128" s="0">
        <f>HYPERLINK("https://dl.dropboxusercontent.com/scl/fi/pg8ubhc30ht47cktkuw3o/screenshot-2024-07-02-at-1.08.45pm.png?rlkey=fpkqzp5awl2o4m627ws9yy9fy&amp;dl=0","Click to download Image")</f>
      </c>
      <c r="B128" s="0">
        <f>HYPERLINK("https://dl.dropboxusercontent.com/scl/fi/pt42yvd8zozyzjkjoo53u/verae-size-chartsavie.jpg?rlkey=fbujyh9oombyty4w58gzokpxb&amp;dl=0","Click to download SizeChart")</f>
      </c>
      <c r="C128" s="0" t="inlineStr">
        <is>
          <t>Avie Women's Scuba Sweatshirt</t>
        </is>
      </c>
      <c r="D128" s="0" t="inlineStr">
        <is>
          <t>126295</t>
        </is>
      </c>
      <c r="E128" s="0" t="inlineStr">
        <is>
          <t>BLANK AVIE W LG:126295AA-XS</t>
        </is>
      </c>
      <c r="F128" s="0" t="inlineStr">
        <is>
          <t>899126295038</t>
        </is>
      </c>
      <c r="G128" s="0" t="inlineStr">
        <is>
          <t>WOMENS</t>
        </is>
      </c>
      <c r="H128" s="0" t="inlineStr">
        <is>
          <t>XS</t>
        </is>
      </c>
      <c r="I128" s="0">
        <v>58</v>
      </c>
      <c r="J128" s="0">
        <v>20</v>
      </c>
    </row>
    <row r="129" spans="1:10" customHeight="0">
      <c r="A129" s="0">
        <f>HYPERLINK("https://dl.dropboxusercontent.com/scl/fi/pg8ubhc30ht47cktkuw3o/screenshot-2024-07-02-at-1.08.45pm.png?rlkey=fpkqzp5awl2o4m627ws9yy9fy&amp;dl=0","Click to download Image")</f>
      </c>
      <c r="B129" s="0">
        <f>HYPERLINK("https://dl.dropboxusercontent.com/scl/fi/pt42yvd8zozyzjkjoo53u/verae-size-chartsavie.jpg?rlkey=fbujyh9oombyty4w58gzokpxb&amp;dl=0","Click to download SizeChart")</f>
      </c>
      <c r="C129" s="0" t="inlineStr">
        <is>
          <t>Avie Women's Scuba Sweatshirt</t>
        </is>
      </c>
      <c r="D129" s="0" t="inlineStr">
        <is>
          <t>126295</t>
        </is>
      </c>
      <c r="E129" s="0" t="inlineStr">
        <is>
          <t>BLANK AVIE W LG:126295A-S</t>
        </is>
      </c>
      <c r="F129" s="0" t="inlineStr">
        <is>
          <t>899126295045</t>
        </is>
      </c>
      <c r="G129" s="0" t="inlineStr">
        <is>
          <t>WOMENS</t>
        </is>
      </c>
      <c r="H129" s="0" t="inlineStr">
        <is>
          <t>S</t>
        </is>
      </c>
      <c r="I129" s="0">
        <v>58</v>
      </c>
      <c r="J129" s="0">
        <v>27</v>
      </c>
    </row>
    <row r="130" spans="1:10" customHeight="0">
      <c r="A130" s="0">
        <f>HYPERLINK("https://dl.dropboxusercontent.com/scl/fi/pg8ubhc30ht47cktkuw3o/screenshot-2024-07-02-at-1.08.45pm.png?rlkey=fpkqzp5awl2o4m627ws9yy9fy&amp;dl=0","Click to download Image")</f>
      </c>
      <c r="B130" s="0">
        <f>HYPERLINK("https://dl.dropboxusercontent.com/scl/fi/pt42yvd8zozyzjkjoo53u/verae-size-chartsavie.jpg?rlkey=fbujyh9oombyty4w58gzokpxb&amp;dl=0","Click to download SizeChart")</f>
      </c>
      <c r="C130" s="0" t="inlineStr">
        <is>
          <t>Avie Women's Scuba Sweatshirt</t>
        </is>
      </c>
      <c r="D130" s="0" t="inlineStr">
        <is>
          <t>126295</t>
        </is>
      </c>
      <c r="E130" s="0" t="inlineStr">
        <is>
          <t>BLANK AVIE W LG:126295B-M</t>
        </is>
      </c>
      <c r="F130" s="0" t="inlineStr">
        <is>
          <t>899126295052</t>
        </is>
      </c>
      <c r="G130" s="0" t="inlineStr">
        <is>
          <t>WOMENS</t>
        </is>
      </c>
      <c r="H130" s="0" t="inlineStr">
        <is>
          <t>M</t>
        </is>
      </c>
      <c r="I130" s="0">
        <v>58</v>
      </c>
      <c r="J130" s="0">
        <v>43</v>
      </c>
    </row>
    <row r="131" spans="1:10" customHeight="0">
      <c r="A131" s="0">
        <f>HYPERLINK("https://dl.dropboxusercontent.com/scl/fi/pg8ubhc30ht47cktkuw3o/screenshot-2024-07-02-at-1.08.45pm.png?rlkey=fpkqzp5awl2o4m627ws9yy9fy&amp;dl=0","Click to download Image")</f>
      </c>
      <c r="B131" s="0">
        <f>HYPERLINK("https://dl.dropboxusercontent.com/scl/fi/pt42yvd8zozyzjkjoo53u/verae-size-chartsavie.jpg?rlkey=fbujyh9oombyty4w58gzokpxb&amp;dl=0","Click to download SizeChart")</f>
      </c>
      <c r="C131" s="0" t="inlineStr">
        <is>
          <t>Avie Women's Scuba Sweatshirt</t>
        </is>
      </c>
      <c r="D131" s="0" t="inlineStr">
        <is>
          <t>126295</t>
        </is>
      </c>
      <c r="E131" s="0" t="inlineStr">
        <is>
          <t>BLANK AVIE W LG:126295C-L</t>
        </is>
      </c>
      <c r="F131" s="0" t="inlineStr">
        <is>
          <t>899126295069</t>
        </is>
      </c>
      <c r="G131" s="0" t="inlineStr">
        <is>
          <t>WOMENS</t>
        </is>
      </c>
      <c r="H131" s="0" t="inlineStr">
        <is>
          <t>L</t>
        </is>
      </c>
      <c r="I131" s="0">
        <v>58</v>
      </c>
      <c r="J131" s="0">
        <v>46</v>
      </c>
    </row>
    <row r="132" spans="1:10" customHeight="0">
      <c r="A132" s="0">
        <f>HYPERLINK("https://dl.dropboxusercontent.com/scl/fi/pg8ubhc30ht47cktkuw3o/screenshot-2024-07-02-at-1.08.45pm.png?rlkey=fpkqzp5awl2o4m627ws9yy9fy&amp;dl=0","Click to download Image")</f>
      </c>
      <c r="B132" s="0">
        <f>HYPERLINK("https://dl.dropboxusercontent.com/scl/fi/pt42yvd8zozyzjkjoo53u/verae-size-chartsavie.jpg?rlkey=fbujyh9oombyty4w58gzokpxb&amp;dl=0","Click to download SizeChart")</f>
      </c>
      <c r="C132" s="0" t="inlineStr">
        <is>
          <t>Avie Women's Scuba Sweatshirt</t>
        </is>
      </c>
      <c r="D132" s="0" t="inlineStr">
        <is>
          <t>126295</t>
        </is>
      </c>
      <c r="E132" s="0" t="inlineStr">
        <is>
          <t>BLANK AVIE W LG:126295D-XL</t>
        </is>
      </c>
      <c r="F132" s="0" t="inlineStr">
        <is>
          <t>899126295076</t>
        </is>
      </c>
      <c r="G132" s="0" t="inlineStr">
        <is>
          <t>WOMENS</t>
        </is>
      </c>
      <c r="H132" s="0" t="inlineStr">
        <is>
          <t>XL</t>
        </is>
      </c>
      <c r="I132" s="0">
        <v>58</v>
      </c>
      <c r="J132" s="0">
        <v>49</v>
      </c>
    </row>
    <row r="133" spans="1:10" customHeight="0">
      <c r="A133" s="0">
        <f>HYPERLINK("https://dl.dropboxusercontent.com/scl/fi/pg8ubhc30ht47cktkuw3o/screenshot-2024-07-02-at-1.08.45pm.png?rlkey=fpkqzp5awl2o4m627ws9yy9fy&amp;dl=0","Click to download Image")</f>
      </c>
      <c r="B133" s="0">
        <f>HYPERLINK("https://dl.dropboxusercontent.com/scl/fi/pt42yvd8zozyzjkjoo53u/verae-size-chartsavie.jpg?rlkey=fbujyh9oombyty4w58gzokpxb&amp;dl=0","Click to download SizeChart")</f>
      </c>
      <c r="C133" s="0" t="inlineStr">
        <is>
          <t>Avie Women's Scuba Sweatshirt</t>
        </is>
      </c>
      <c r="D133" s="0" t="inlineStr">
        <is>
          <t>126295</t>
        </is>
      </c>
      <c r="E133" s="0" t="inlineStr">
        <is>
          <t>BLANK AVIE W LG:126295E-2XL</t>
        </is>
      </c>
      <c r="F133" s="0" t="inlineStr">
        <is>
          <t>899126295083</t>
        </is>
      </c>
      <c r="G133" s="0" t="inlineStr">
        <is>
          <t>WOMENS</t>
        </is>
      </c>
      <c r="H133" s="0" t="inlineStr">
        <is>
          <t>2XL</t>
        </is>
      </c>
      <c r="I133" s="0">
        <v>58</v>
      </c>
      <c r="J133" s="0">
        <v>29</v>
      </c>
    </row>
    <row r="134" spans="1:10" customHeight="0">
      <c r="A134" s="0">
        <f>HYPERLINK("https://dl.dropboxusercontent.com/scl/fi/pg8ubhc30ht47cktkuw3o/screenshot-2024-07-02-at-1.08.45pm.png?rlkey=fpkqzp5awl2o4m627ws9yy9fy&amp;dl=0","Click to download Image")</f>
      </c>
      <c r="B134" s="0">
        <f>HYPERLINK("https://dl.dropboxusercontent.com/scl/fi/pt42yvd8zozyzjkjoo53u/verae-size-chartsavie.jpg?rlkey=fbujyh9oombyty4w58gzokpxb&amp;dl=0","Click to download SizeChart")</f>
      </c>
      <c r="C134" s="0" t="inlineStr">
        <is>
          <t>Avie Women's Scuba Sweatshirt</t>
        </is>
      </c>
      <c r="D134" s="0" t="inlineStr">
        <is>
          <t>126295</t>
        </is>
      </c>
      <c r="E134" s="0" t="inlineStr">
        <is>
          <t>BLANK AVIE W LG:126295F-3XL</t>
        </is>
      </c>
      <c r="F134" s="0" t="inlineStr">
        <is>
          <t>899126295090</t>
        </is>
      </c>
      <c r="G134" s="0" t="inlineStr">
        <is>
          <t>WOMENS</t>
        </is>
      </c>
      <c r="H134" s="0" t="inlineStr">
        <is>
          <t>3XL</t>
        </is>
      </c>
      <c r="I134" s="0">
        <v>58</v>
      </c>
      <c r="J134" s="0">
        <v>20</v>
      </c>
    </row>
    <row r="135" spans="1:10" customHeight="0">
      <c r="A135" s="0">
        <f>HYPERLINK("https://dl.dropboxusercontent.com/scl/fi/e9v5auqeld8wcnlgazynl/a7171-blackfg52199.jpg?rlkey=fm4wfkdldw1q2vhca9n2cu6sp&amp;dl=0","Click to download Image")</f>
      </c>
      <c r="B135" s="0">
        <f>HYPERLINK("https://dl.dropboxusercontent.com/scl/fi/43tegde0ha18ge15u5zgi/verae-size-charts-bianca.jpg?rlkey=qgg6al9hc3l17adezo6uoj84x&amp;dl=0","Click to download SizeChart")</f>
      </c>
      <c r="C135" s="0" t="inlineStr">
        <is>
          <t>Bianca Women's Quad Blend Sweatshirt</t>
        </is>
      </c>
      <c r="D135" s="0" t="inlineStr">
        <is>
          <t>126492</t>
        </is>
      </c>
      <c r="E135" s="0" t="inlineStr">
        <is>
          <t>BLANK BIANCA W BK:126492AA-XS</t>
        </is>
      </c>
      <c r="F135" s="0" t="inlineStr">
        <is>
          <t>899126492031</t>
        </is>
      </c>
      <c r="G135" s="0" t="inlineStr">
        <is>
          <t>WOMENS</t>
        </is>
      </c>
      <c r="I135" s="0">
        <v>58</v>
      </c>
      <c r="J135" s="0">
        <v>15</v>
      </c>
    </row>
    <row r="136" spans="1:10" customHeight="0">
      <c r="A136" s="0">
        <f>HYPERLINK("https://dl.dropboxusercontent.com/scl/fi/e9v5auqeld8wcnlgazynl/a7171-blackfg52199.jpg?rlkey=fm4wfkdldw1q2vhca9n2cu6sp&amp;dl=0","Click to download Image")</f>
      </c>
      <c r="B136" s="0">
        <f>HYPERLINK("https://dl.dropboxusercontent.com/scl/fi/43tegde0ha18ge15u5zgi/verae-size-charts-bianca.jpg?rlkey=qgg6al9hc3l17adezo6uoj84x&amp;dl=0","Click to download SizeChart")</f>
      </c>
      <c r="C136" s="0" t="inlineStr">
        <is>
          <t>Bianca Women's Quad Blend Sweatshirt</t>
        </is>
      </c>
      <c r="D136" s="0" t="inlineStr">
        <is>
          <t>126492</t>
        </is>
      </c>
      <c r="E136" s="0" t="inlineStr">
        <is>
          <t>BLANK BIANCA W BK:126492A-S</t>
        </is>
      </c>
      <c r="F136" s="0" t="inlineStr">
        <is>
          <t>899126492048</t>
        </is>
      </c>
      <c r="G136" s="0" t="inlineStr">
        <is>
          <t>WOMENS</t>
        </is>
      </c>
      <c r="I136" s="0">
        <v>58</v>
      </c>
      <c r="J136" s="0">
        <v>13</v>
      </c>
    </row>
    <row r="137" spans="1:10" customHeight="0">
      <c r="A137" s="0">
        <f>HYPERLINK("https://dl.dropboxusercontent.com/scl/fi/e9v5auqeld8wcnlgazynl/a7171-blackfg52199.jpg?rlkey=fm4wfkdldw1q2vhca9n2cu6sp&amp;dl=0","Click to download Image")</f>
      </c>
      <c r="B137" s="0">
        <f>HYPERLINK("https://dl.dropboxusercontent.com/scl/fi/43tegde0ha18ge15u5zgi/verae-size-charts-bianca.jpg?rlkey=qgg6al9hc3l17adezo6uoj84x&amp;dl=0","Click to download SizeChart")</f>
      </c>
      <c r="C137" s="0" t="inlineStr">
        <is>
          <t>Bianca Women's Quad Blend Sweatshirt</t>
        </is>
      </c>
      <c r="D137" s="0" t="inlineStr">
        <is>
          <t>126492</t>
        </is>
      </c>
      <c r="E137" s="0" t="inlineStr">
        <is>
          <t>BLANK BIANCA W BK:126492B-M</t>
        </is>
      </c>
      <c r="F137" s="0" t="inlineStr">
        <is>
          <t>899126492055</t>
        </is>
      </c>
      <c r="G137" s="0" t="inlineStr">
        <is>
          <t>WOMENS</t>
        </is>
      </c>
      <c r="I137" s="0">
        <v>58</v>
      </c>
      <c r="J137" s="0">
        <v>39</v>
      </c>
    </row>
    <row r="138" spans="1:10" customHeight="0">
      <c r="A138" s="0">
        <f>HYPERLINK("https://dl.dropboxusercontent.com/scl/fi/e9v5auqeld8wcnlgazynl/a7171-blackfg52199.jpg?rlkey=fm4wfkdldw1q2vhca9n2cu6sp&amp;dl=0","Click to download Image")</f>
      </c>
      <c r="B138" s="0">
        <f>HYPERLINK("https://dl.dropboxusercontent.com/scl/fi/43tegde0ha18ge15u5zgi/verae-size-charts-bianca.jpg?rlkey=qgg6al9hc3l17adezo6uoj84x&amp;dl=0","Click to download SizeChart")</f>
      </c>
      <c r="C138" s="0" t="inlineStr">
        <is>
          <t>Bianca Women's Quad Blend Sweatshirt</t>
        </is>
      </c>
      <c r="D138" s="0" t="inlineStr">
        <is>
          <t>126492</t>
        </is>
      </c>
      <c r="E138" s="0" t="inlineStr">
        <is>
          <t>BLANK BIANCA W BK:126492C-L</t>
        </is>
      </c>
      <c r="F138" s="0" t="inlineStr">
        <is>
          <t>899126492062</t>
        </is>
      </c>
      <c r="G138" s="0" t="inlineStr">
        <is>
          <t>WOMENS</t>
        </is>
      </c>
      <c r="I138" s="0">
        <v>58</v>
      </c>
      <c r="J138" s="0">
        <v>38</v>
      </c>
    </row>
    <row r="139" spans="1:10" customHeight="0">
      <c r="A139" s="0">
        <f>HYPERLINK("https://dl.dropboxusercontent.com/scl/fi/e9v5auqeld8wcnlgazynl/a7171-blackfg52199.jpg?rlkey=fm4wfkdldw1q2vhca9n2cu6sp&amp;dl=0","Click to download Image")</f>
      </c>
      <c r="B139" s="0">
        <f>HYPERLINK("https://dl.dropboxusercontent.com/scl/fi/43tegde0ha18ge15u5zgi/verae-size-charts-bianca.jpg?rlkey=qgg6al9hc3l17adezo6uoj84x&amp;dl=0","Click to download SizeChart")</f>
      </c>
      <c r="C139" s="0" t="inlineStr">
        <is>
          <t>Bianca Women's Quad Blend Sweatshirt</t>
        </is>
      </c>
      <c r="D139" s="0" t="inlineStr">
        <is>
          <t>126492</t>
        </is>
      </c>
      <c r="E139" s="0" t="inlineStr">
        <is>
          <t>BLANK BIANCA W BK:126492D-XL</t>
        </is>
      </c>
      <c r="F139" s="0" t="inlineStr">
        <is>
          <t>899126492079</t>
        </is>
      </c>
      <c r="G139" s="0" t="inlineStr">
        <is>
          <t>WOMENS</t>
        </is>
      </c>
      <c r="I139" s="0">
        <v>58</v>
      </c>
      <c r="J139" s="0">
        <v>45</v>
      </c>
    </row>
    <row r="140" spans="1:10" customHeight="0">
      <c r="A140" s="0">
        <f>HYPERLINK("https://dl.dropboxusercontent.com/scl/fi/e9v5auqeld8wcnlgazynl/a7171-blackfg52199.jpg?rlkey=fm4wfkdldw1q2vhca9n2cu6sp&amp;dl=0","Click to download Image")</f>
      </c>
      <c r="B140" s="0">
        <f>HYPERLINK("https://dl.dropboxusercontent.com/scl/fi/43tegde0ha18ge15u5zgi/verae-size-charts-bianca.jpg?rlkey=qgg6al9hc3l17adezo6uoj84x&amp;dl=0","Click to download SizeChart")</f>
      </c>
      <c r="C140" s="0" t="inlineStr">
        <is>
          <t>Bianca Women's Quad Blend Sweatshirt</t>
        </is>
      </c>
      <c r="D140" s="0" t="inlineStr">
        <is>
          <t>126492</t>
        </is>
      </c>
      <c r="E140" s="0" t="inlineStr">
        <is>
          <t>BLANK BIANCA W BK:126492E-2XL</t>
        </is>
      </c>
      <c r="F140" s="0" t="inlineStr">
        <is>
          <t>899126492086</t>
        </is>
      </c>
      <c r="G140" s="0" t="inlineStr">
        <is>
          <t>WOMENS</t>
        </is>
      </c>
      <c r="I140" s="0">
        <v>58</v>
      </c>
      <c r="J140" s="0">
        <v>27</v>
      </c>
    </row>
    <row r="141" spans="1:10" customHeight="0">
      <c r="A141" s="0">
        <f>HYPERLINK("https://dl.dropboxusercontent.com/scl/fi/e9v5auqeld8wcnlgazynl/a7171-blackfg52199.jpg?rlkey=fm4wfkdldw1q2vhca9n2cu6sp&amp;dl=0","Click to download Image")</f>
      </c>
      <c r="B141" s="0">
        <f>HYPERLINK("https://dl.dropboxusercontent.com/scl/fi/43tegde0ha18ge15u5zgi/verae-size-charts-bianca.jpg?rlkey=qgg6al9hc3l17adezo6uoj84x&amp;dl=0","Click to download SizeChart")</f>
      </c>
      <c r="C141" s="0" t="inlineStr">
        <is>
          <t>Bianca Women's Quad Blend Sweatshirt</t>
        </is>
      </c>
      <c r="D141" s="0" t="inlineStr">
        <is>
          <t>126492</t>
        </is>
      </c>
      <c r="E141" s="0" t="inlineStr">
        <is>
          <t>BLANK BIANCA W BK:126492F-3XL</t>
        </is>
      </c>
      <c r="F141" s="0" t="inlineStr">
        <is>
          <t>899126492093</t>
        </is>
      </c>
      <c r="G141" s="0" t="inlineStr">
        <is>
          <t>WOMENS</t>
        </is>
      </c>
      <c r="I141" s="0">
        <v>58</v>
      </c>
      <c r="J141" s="0">
        <v>18</v>
      </c>
    </row>
    <row r="142" spans="1:10" customHeight="0">
      <c r="A142" s="0">
        <f>HYPERLINK("https://dl.dropboxusercontent.com/scl/fi/331beoh0kh1cc7cpibbwo/125448f86639.jpg?rlkey=7tw7l2k00kii2qrj6igy2cok5&amp;dl=0","Click to download Image")</f>
      </c>
      <c r="B142" s="0">
        <f>HYPERLINK("https://dl.dropboxusercontent.com/scl/fi/43tegde0ha18ge15u5zgi/verae-size-charts-bianca.jpg?rlkey=qgg6al9hc3l17adezo6uoj84x&amp;dl=0","Click to download SizeChart")</f>
      </c>
      <c r="C142" s="0" t="inlineStr">
        <is>
          <t>Bianca Women's Quad Blend Sweatshirt</t>
        </is>
      </c>
      <c r="D142" s="0" t="inlineStr">
        <is>
          <t>125448</t>
        </is>
      </c>
      <c r="E142" s="0" t="inlineStr">
        <is>
          <t>BLANK BIANCA W GY:125448AA-XS</t>
        </is>
      </c>
      <c r="F142" s="0" t="inlineStr">
        <is>
          <t>899125448039</t>
        </is>
      </c>
      <c r="G142" s="0" t="inlineStr">
        <is>
          <t>WOMENS</t>
        </is>
      </c>
      <c r="H142" s="0" t="inlineStr">
        <is>
          <t>XS</t>
        </is>
      </c>
      <c r="I142" s="0">
        <v>58</v>
      </c>
      <c r="J142" s="0">
        <v>17</v>
      </c>
    </row>
    <row r="143" spans="1:10" customHeight="0">
      <c r="A143" s="0">
        <f>HYPERLINK("https://dl.dropboxusercontent.com/scl/fi/331beoh0kh1cc7cpibbwo/125448f86639.jpg?rlkey=7tw7l2k00kii2qrj6igy2cok5&amp;dl=0","Click to download Image")</f>
      </c>
      <c r="B143" s="0">
        <f>HYPERLINK("https://dl.dropboxusercontent.com/scl/fi/43tegde0ha18ge15u5zgi/verae-size-charts-bianca.jpg?rlkey=qgg6al9hc3l17adezo6uoj84x&amp;dl=0","Click to download SizeChart")</f>
      </c>
      <c r="C143" s="0" t="inlineStr">
        <is>
          <t>Bianca Women's Quad Blend Sweatshirt</t>
        </is>
      </c>
      <c r="D143" s="0" t="inlineStr">
        <is>
          <t>125448</t>
        </is>
      </c>
      <c r="E143" s="0" t="inlineStr">
        <is>
          <t>BLANK BIANCA W GY:125448A-S</t>
        </is>
      </c>
      <c r="F143" s="0" t="inlineStr">
        <is>
          <t>899125448046</t>
        </is>
      </c>
      <c r="G143" s="0" t="inlineStr">
        <is>
          <t>WOMENS</t>
        </is>
      </c>
      <c r="H143" s="0" t="inlineStr">
        <is>
          <t>S</t>
        </is>
      </c>
      <c r="I143" s="0">
        <v>58</v>
      </c>
      <c r="J143" s="0">
        <v>29</v>
      </c>
    </row>
    <row r="144" spans="1:10" customHeight="0">
      <c r="A144" s="0">
        <f>HYPERLINK("https://dl.dropboxusercontent.com/scl/fi/331beoh0kh1cc7cpibbwo/125448f86639.jpg?rlkey=7tw7l2k00kii2qrj6igy2cok5&amp;dl=0","Click to download Image")</f>
      </c>
      <c r="B144" s="0">
        <f>HYPERLINK("https://dl.dropboxusercontent.com/scl/fi/43tegde0ha18ge15u5zgi/verae-size-charts-bianca.jpg?rlkey=qgg6al9hc3l17adezo6uoj84x&amp;dl=0","Click to download SizeChart")</f>
      </c>
      <c r="C144" s="0" t="inlineStr">
        <is>
          <t>Bianca Women's Quad Blend Sweatshirt</t>
        </is>
      </c>
      <c r="D144" s="0" t="inlineStr">
        <is>
          <t>125448</t>
        </is>
      </c>
      <c r="E144" s="0" t="inlineStr">
        <is>
          <t>BLANK BIANCA W GY:125448B-M</t>
        </is>
      </c>
      <c r="F144" s="0" t="inlineStr">
        <is>
          <t>899125448053</t>
        </is>
      </c>
      <c r="G144" s="0" t="inlineStr">
        <is>
          <t>WOMENS</t>
        </is>
      </c>
      <c r="H144" s="0" t="inlineStr">
        <is>
          <t>M</t>
        </is>
      </c>
      <c r="I144" s="0">
        <v>58</v>
      </c>
      <c r="J144" s="0">
        <v>45</v>
      </c>
    </row>
    <row r="145" spans="1:10" customHeight="0">
      <c r="A145" s="0">
        <f>HYPERLINK("https://dl.dropboxusercontent.com/scl/fi/331beoh0kh1cc7cpibbwo/125448f86639.jpg?rlkey=7tw7l2k00kii2qrj6igy2cok5&amp;dl=0","Click to download Image")</f>
      </c>
      <c r="B145" s="0">
        <f>HYPERLINK("https://dl.dropboxusercontent.com/scl/fi/43tegde0ha18ge15u5zgi/verae-size-charts-bianca.jpg?rlkey=qgg6al9hc3l17adezo6uoj84x&amp;dl=0","Click to download SizeChart")</f>
      </c>
      <c r="C145" s="0" t="inlineStr">
        <is>
          <t>Bianca Women's Quad Blend Sweatshirt</t>
        </is>
      </c>
      <c r="D145" s="0" t="inlineStr">
        <is>
          <t>125448</t>
        </is>
      </c>
      <c r="E145" s="0" t="inlineStr">
        <is>
          <t>BLANK BIANCA W GY:125448C-L</t>
        </is>
      </c>
      <c r="F145" s="0" t="inlineStr">
        <is>
          <t>899125448060</t>
        </is>
      </c>
      <c r="G145" s="0" t="inlineStr">
        <is>
          <t>WOMENS</t>
        </is>
      </c>
      <c r="H145" s="0" t="inlineStr">
        <is>
          <t>L</t>
        </is>
      </c>
      <c r="I145" s="0">
        <v>58</v>
      </c>
      <c r="J145" s="0">
        <v>46</v>
      </c>
    </row>
    <row r="146" spans="1:10" customHeight="0">
      <c r="A146" s="0">
        <f>HYPERLINK("https://dl.dropboxusercontent.com/scl/fi/331beoh0kh1cc7cpibbwo/125448f86639.jpg?rlkey=7tw7l2k00kii2qrj6igy2cok5&amp;dl=0","Click to download Image")</f>
      </c>
      <c r="B146" s="0">
        <f>HYPERLINK("https://dl.dropboxusercontent.com/scl/fi/43tegde0ha18ge15u5zgi/verae-size-charts-bianca.jpg?rlkey=qgg6al9hc3l17adezo6uoj84x&amp;dl=0","Click to download SizeChart")</f>
      </c>
      <c r="C146" s="0" t="inlineStr">
        <is>
          <t>Bianca Women's Quad Blend Sweatshirt</t>
        </is>
      </c>
      <c r="D146" s="0" t="inlineStr">
        <is>
          <t>125448</t>
        </is>
      </c>
      <c r="E146" s="0" t="inlineStr">
        <is>
          <t>BLANK BIANCA W GY:125448D-XL</t>
        </is>
      </c>
      <c r="F146" s="0" t="inlineStr">
        <is>
          <t>899125448077</t>
        </is>
      </c>
      <c r="G146" s="0" t="inlineStr">
        <is>
          <t>WOMENS</t>
        </is>
      </c>
      <c r="H146" s="0" t="inlineStr">
        <is>
          <t>XL</t>
        </is>
      </c>
      <c r="I146" s="0">
        <v>58</v>
      </c>
      <c r="J146" s="0">
        <v>47</v>
      </c>
    </row>
    <row r="147" spans="1:10" customHeight="0">
      <c r="A147" s="0">
        <f>HYPERLINK("https://dl.dropboxusercontent.com/scl/fi/331beoh0kh1cc7cpibbwo/125448f86639.jpg?rlkey=7tw7l2k00kii2qrj6igy2cok5&amp;dl=0","Click to download Image")</f>
      </c>
      <c r="B147" s="0">
        <f>HYPERLINK("https://dl.dropboxusercontent.com/scl/fi/43tegde0ha18ge15u5zgi/verae-size-charts-bianca.jpg?rlkey=qgg6al9hc3l17adezo6uoj84x&amp;dl=0","Click to download SizeChart")</f>
      </c>
      <c r="C147" s="0" t="inlineStr">
        <is>
          <t>Bianca Women's Quad Blend Sweatshirt</t>
        </is>
      </c>
      <c r="D147" s="0" t="inlineStr">
        <is>
          <t>125448</t>
        </is>
      </c>
      <c r="E147" s="0" t="inlineStr">
        <is>
          <t>BLANK BIANCA W GY:125448E-2XL</t>
        </is>
      </c>
      <c r="F147" s="0" t="inlineStr">
        <is>
          <t>899125448084</t>
        </is>
      </c>
      <c r="G147" s="0" t="inlineStr">
        <is>
          <t>WOMENS</t>
        </is>
      </c>
      <c r="H147" s="0" t="inlineStr">
        <is>
          <t>2XL</t>
        </is>
      </c>
      <c r="I147" s="0">
        <v>60</v>
      </c>
      <c r="J147" s="0">
        <v>28</v>
      </c>
    </row>
    <row r="148" spans="1:10" customHeight="0">
      <c r="A148" s="0">
        <f>HYPERLINK("https://dl.dropboxusercontent.com/scl/fi/331beoh0kh1cc7cpibbwo/125448f86639.jpg?rlkey=7tw7l2k00kii2qrj6igy2cok5&amp;dl=0","Click to download Image")</f>
      </c>
      <c r="B148" s="0">
        <f>HYPERLINK("https://dl.dropboxusercontent.com/scl/fi/43tegde0ha18ge15u5zgi/verae-size-charts-bianca.jpg?rlkey=qgg6al9hc3l17adezo6uoj84x&amp;dl=0","Click to download SizeChart")</f>
      </c>
      <c r="C148" s="0" t="inlineStr">
        <is>
          <t>Bianca Women's Quad Blend Sweatshirt</t>
        </is>
      </c>
      <c r="D148" s="0" t="inlineStr">
        <is>
          <t>125448</t>
        </is>
      </c>
      <c r="E148" s="0" t="inlineStr">
        <is>
          <t>BLANK BIANCA W GY:125448F-3XL</t>
        </is>
      </c>
      <c r="F148" s="0" t="inlineStr">
        <is>
          <t>899125448091</t>
        </is>
      </c>
      <c r="G148" s="0" t="inlineStr">
        <is>
          <t>WOMENS</t>
        </is>
      </c>
      <c r="H148" s="0" t="inlineStr">
        <is>
          <t>3XL</t>
        </is>
      </c>
      <c r="I148" s="0">
        <v>60</v>
      </c>
      <c r="J148" s="0">
        <v>18</v>
      </c>
    </row>
    <row r="149" spans="1:10" customHeight="0">
      <c r="A149" s="0">
        <f>HYPERLINK("https://dl.dropboxusercontent.com/scl/fi/b1x2lbxk5o90397qz84mm/dsc603865266.jpg?rlkey=c9qeevosk7zc0ovxc4jeztqxo&amp;dl=0","Click to download Image")</f>
      </c>
      <c r="B149" s="0">
        <f>HYPERLINK("https://dl.dropboxusercontent.com/scl/fi/43tegde0ha18ge15u5zgi/verae-size-charts-bianca.jpg?rlkey=qgg6al9hc3l17adezo6uoj84x&amp;dl=0","Click to download SizeChart")</f>
      </c>
      <c r="C149" s="0" t="inlineStr">
        <is>
          <t>Bianca Women's Quad Blend Sweatshirt</t>
        </is>
      </c>
      <c r="D149" s="0" t="inlineStr">
        <is>
          <t>126494</t>
        </is>
      </c>
      <c r="E149" s="0" t="inlineStr">
        <is>
          <t>BLANK BIANCA W LG:126494AA-XS</t>
        </is>
      </c>
      <c r="F149" s="0" t="inlineStr">
        <is>
          <t>899126494035</t>
        </is>
      </c>
      <c r="G149" s="0" t="inlineStr">
        <is>
          <t>WOMENS</t>
        </is>
      </c>
      <c r="H149" s="0" t="inlineStr">
        <is>
          <t>XS</t>
        </is>
      </c>
      <c r="I149" s="0">
        <v>58</v>
      </c>
      <c r="J149" s="0">
        <v>16</v>
      </c>
    </row>
    <row r="150" spans="1:10" customHeight="0">
      <c r="A150" s="0">
        <f>HYPERLINK("https://dl.dropboxusercontent.com/scl/fi/b1x2lbxk5o90397qz84mm/dsc603865266.jpg?rlkey=c9qeevosk7zc0ovxc4jeztqxo&amp;dl=0","Click to download Image")</f>
      </c>
      <c r="B150" s="0">
        <f>HYPERLINK("https://dl.dropboxusercontent.com/scl/fi/43tegde0ha18ge15u5zgi/verae-size-charts-bianca.jpg?rlkey=qgg6al9hc3l17adezo6uoj84x&amp;dl=0","Click to download SizeChart")</f>
      </c>
      <c r="C150" s="0" t="inlineStr">
        <is>
          <t>Bianca Women's Quad Blend Sweatshirt</t>
        </is>
      </c>
      <c r="D150" s="0" t="inlineStr">
        <is>
          <t>126494</t>
        </is>
      </c>
      <c r="E150" s="0" t="inlineStr">
        <is>
          <t>BLANK BIANCA W LG:126494A-S</t>
        </is>
      </c>
      <c r="F150" s="0" t="inlineStr">
        <is>
          <t>899126494042</t>
        </is>
      </c>
      <c r="G150" s="0" t="inlineStr">
        <is>
          <t>WOMENS</t>
        </is>
      </c>
      <c r="H150" s="0" t="inlineStr">
        <is>
          <t>S</t>
        </is>
      </c>
      <c r="I150" s="0">
        <v>58</v>
      </c>
      <c r="J150" s="0">
        <v>22</v>
      </c>
    </row>
    <row r="151" spans="1:10" customHeight="0">
      <c r="A151" s="0">
        <f>HYPERLINK("https://dl.dropboxusercontent.com/scl/fi/b1x2lbxk5o90397qz84mm/dsc603865266.jpg?rlkey=c9qeevosk7zc0ovxc4jeztqxo&amp;dl=0","Click to download Image")</f>
      </c>
      <c r="B151" s="0">
        <f>HYPERLINK("https://dl.dropboxusercontent.com/scl/fi/43tegde0ha18ge15u5zgi/verae-size-charts-bianca.jpg?rlkey=qgg6al9hc3l17adezo6uoj84x&amp;dl=0","Click to download SizeChart")</f>
      </c>
      <c r="C151" s="0" t="inlineStr">
        <is>
          <t>Bianca Women's Quad Blend Sweatshirt</t>
        </is>
      </c>
      <c r="D151" s="0" t="inlineStr">
        <is>
          <t>126494</t>
        </is>
      </c>
      <c r="E151" s="0" t="inlineStr">
        <is>
          <t>BLANK BIANCA W LG:126494B-M</t>
        </is>
      </c>
      <c r="F151" s="0" t="inlineStr">
        <is>
          <t>899126494059</t>
        </is>
      </c>
      <c r="G151" s="0" t="inlineStr">
        <is>
          <t>WOMENS</t>
        </is>
      </c>
      <c r="H151" s="0" t="inlineStr">
        <is>
          <t>M</t>
        </is>
      </c>
      <c r="I151" s="0">
        <v>58</v>
      </c>
      <c r="J151" s="0">
        <v>34</v>
      </c>
    </row>
    <row r="152" spans="1:10" customHeight="0">
      <c r="A152" s="0">
        <f>HYPERLINK("https://dl.dropboxusercontent.com/scl/fi/b1x2lbxk5o90397qz84mm/dsc603865266.jpg?rlkey=c9qeevosk7zc0ovxc4jeztqxo&amp;dl=0","Click to download Image")</f>
      </c>
      <c r="B152" s="0">
        <f>HYPERLINK("https://dl.dropboxusercontent.com/scl/fi/43tegde0ha18ge15u5zgi/verae-size-charts-bianca.jpg?rlkey=qgg6al9hc3l17adezo6uoj84x&amp;dl=0","Click to download SizeChart")</f>
      </c>
      <c r="C152" s="0" t="inlineStr">
        <is>
          <t>Bianca Women's Quad Blend Sweatshirt</t>
        </is>
      </c>
      <c r="D152" s="0" t="inlineStr">
        <is>
          <t>126494</t>
        </is>
      </c>
      <c r="E152" s="0" t="inlineStr">
        <is>
          <t>BLANK BIANCA W LG:126494C-L</t>
        </is>
      </c>
      <c r="F152" s="0" t="inlineStr">
        <is>
          <t>899126494066</t>
        </is>
      </c>
      <c r="G152" s="0" t="inlineStr">
        <is>
          <t>WOMENS</t>
        </is>
      </c>
      <c r="H152" s="0" t="inlineStr">
        <is>
          <t>L</t>
        </is>
      </c>
      <c r="I152" s="0">
        <v>58</v>
      </c>
      <c r="J152" s="0">
        <v>43</v>
      </c>
    </row>
    <row r="153" spans="1:10" customHeight="0">
      <c r="A153" s="0">
        <f>HYPERLINK("https://dl.dropboxusercontent.com/scl/fi/b1x2lbxk5o90397qz84mm/dsc603865266.jpg?rlkey=c9qeevosk7zc0ovxc4jeztqxo&amp;dl=0","Click to download Image")</f>
      </c>
      <c r="B153" s="0">
        <f>HYPERLINK("https://dl.dropboxusercontent.com/scl/fi/43tegde0ha18ge15u5zgi/verae-size-charts-bianca.jpg?rlkey=qgg6al9hc3l17adezo6uoj84x&amp;dl=0","Click to download SizeChart")</f>
      </c>
      <c r="C153" s="0" t="inlineStr">
        <is>
          <t>Bianca Women's Quad Blend Sweatshirt</t>
        </is>
      </c>
      <c r="D153" s="0" t="inlineStr">
        <is>
          <t>126494</t>
        </is>
      </c>
      <c r="E153" s="0" t="inlineStr">
        <is>
          <t>BLANK BIANCA W LG:126494D-XL</t>
        </is>
      </c>
      <c r="F153" s="0" t="inlineStr">
        <is>
          <t>899126494073</t>
        </is>
      </c>
      <c r="G153" s="0" t="inlineStr">
        <is>
          <t>WOMENS</t>
        </is>
      </c>
      <c r="H153" s="0" t="inlineStr">
        <is>
          <t>XL</t>
        </is>
      </c>
      <c r="I153" s="0">
        <v>58</v>
      </c>
      <c r="J153" s="0">
        <v>48</v>
      </c>
    </row>
    <row r="154" spans="1:10" customHeight="0">
      <c r="A154" s="0">
        <f>HYPERLINK("https://dl.dropboxusercontent.com/scl/fi/b1x2lbxk5o90397qz84mm/dsc603865266.jpg?rlkey=c9qeevosk7zc0ovxc4jeztqxo&amp;dl=0","Click to download Image")</f>
      </c>
      <c r="B154" s="0">
        <f>HYPERLINK("https://dl.dropboxusercontent.com/scl/fi/43tegde0ha18ge15u5zgi/verae-size-charts-bianca.jpg?rlkey=qgg6al9hc3l17adezo6uoj84x&amp;dl=0","Click to download SizeChart")</f>
      </c>
      <c r="C154" s="0" t="inlineStr">
        <is>
          <t>Bianca Women's Quad Blend Sweatshirt</t>
        </is>
      </c>
      <c r="D154" s="0" t="inlineStr">
        <is>
          <t>126494</t>
        </is>
      </c>
      <c r="E154" s="0" t="inlineStr">
        <is>
          <t>BLANK BIANCA W LG:126494E-2XL</t>
        </is>
      </c>
      <c r="F154" s="0" t="inlineStr">
        <is>
          <t>899126494080</t>
        </is>
      </c>
      <c r="G154" s="0" t="inlineStr">
        <is>
          <t>WOMENS</t>
        </is>
      </c>
      <c r="H154" s="0" t="inlineStr">
        <is>
          <t>2XL</t>
        </is>
      </c>
      <c r="I154" s="0">
        <v>60</v>
      </c>
      <c r="J154" s="0">
        <v>29</v>
      </c>
    </row>
    <row r="155" spans="1:10" customHeight="0">
      <c r="A155" s="0">
        <f>HYPERLINK("https://dl.dropboxusercontent.com/scl/fi/b1x2lbxk5o90397qz84mm/dsc603865266.jpg?rlkey=c9qeevosk7zc0ovxc4jeztqxo&amp;dl=0","Click to download Image")</f>
      </c>
      <c r="B155" s="0">
        <f>HYPERLINK("https://dl.dropboxusercontent.com/scl/fi/43tegde0ha18ge15u5zgi/verae-size-charts-bianca.jpg?rlkey=qgg6al9hc3l17adezo6uoj84x&amp;dl=0","Click to download SizeChart")</f>
      </c>
      <c r="C155" s="0" t="inlineStr">
        <is>
          <t>Bianca Women's Quad Blend Sweatshirt</t>
        </is>
      </c>
      <c r="D155" s="0" t="inlineStr">
        <is>
          <t>126494</t>
        </is>
      </c>
      <c r="E155" s="0" t="inlineStr">
        <is>
          <t>BLANK BIANCA W LG:126494F-3XL</t>
        </is>
      </c>
      <c r="F155" s="0" t="inlineStr">
        <is>
          <t>899126494097</t>
        </is>
      </c>
      <c r="G155" s="0" t="inlineStr">
        <is>
          <t>WOMENS</t>
        </is>
      </c>
      <c r="H155" s="0" t="inlineStr">
        <is>
          <t>3XL</t>
        </is>
      </c>
      <c r="I155" s="0">
        <v>60</v>
      </c>
      <c r="J155" s="0">
        <v>20</v>
      </c>
    </row>
    <row r="156" spans="1:10" customHeight="0">
      <c r="A156" s="0">
        <f>HYPERLINK("https://dl.dropboxusercontent.com/scl/fi/vxj20p6yvrveb3wk29c4j/biancat.jpg?rlkey=20atu7ukyk451kxo5s0k3zbku&amp;dl=0","Click to download Image")</f>
      </c>
      <c r="B156" s="0">
        <f>HYPERLINK("https://dl.dropboxusercontent.com/scl/fi/43tegde0ha18ge15u5zgi/verae-size-charts-bianca.jpg?rlkey=qgg6al9hc3l17adezo6uoj84x&amp;dl=0","Click to download SizeChart")</f>
      </c>
      <c r="C156" s="0" t="inlineStr">
        <is>
          <t>Bianca Women's Quad Blend Sweatshirt</t>
        </is>
      </c>
      <c r="D156" s="0" t="inlineStr">
        <is>
          <t>126493</t>
        </is>
      </c>
      <c r="E156" s="0" t="inlineStr">
        <is>
          <t>BLANK BIANCA W CO:126493AA-XS</t>
        </is>
      </c>
      <c r="F156" s="0" t="inlineStr">
        <is>
          <t>899126493038</t>
        </is>
      </c>
      <c r="G156" s="0" t="inlineStr">
        <is>
          <t>WOMENS</t>
        </is>
      </c>
      <c r="H156" s="0" t="inlineStr">
        <is>
          <t>XS</t>
        </is>
      </c>
      <c r="I156" s="0">
        <v>58</v>
      </c>
      <c r="J156" s="0">
        <v>18</v>
      </c>
    </row>
    <row r="157" spans="1:10" customHeight="0">
      <c r="A157" s="0">
        <f>HYPERLINK("https://dl.dropboxusercontent.com/scl/fi/vxj20p6yvrveb3wk29c4j/biancat.jpg?rlkey=20atu7ukyk451kxo5s0k3zbku&amp;dl=0","Click to download Image")</f>
      </c>
      <c r="B157" s="0">
        <f>HYPERLINK("https://dl.dropboxusercontent.com/scl/fi/43tegde0ha18ge15u5zgi/verae-size-charts-bianca.jpg?rlkey=qgg6al9hc3l17adezo6uoj84x&amp;dl=0","Click to download SizeChart")</f>
      </c>
      <c r="C157" s="0" t="inlineStr">
        <is>
          <t>Bianca Women's Quad Blend Sweatshirt</t>
        </is>
      </c>
      <c r="D157" s="0" t="inlineStr">
        <is>
          <t>126493</t>
        </is>
      </c>
      <c r="E157" s="0" t="inlineStr">
        <is>
          <t>BLANK BIANCA W CO:126493A-S</t>
        </is>
      </c>
      <c r="F157" s="0" t="inlineStr">
        <is>
          <t>899126493045</t>
        </is>
      </c>
      <c r="G157" s="0" t="inlineStr">
        <is>
          <t>WOMENS</t>
        </is>
      </c>
      <c r="H157" s="0" t="inlineStr">
        <is>
          <t>S</t>
        </is>
      </c>
      <c r="I157" s="0">
        <v>58</v>
      </c>
      <c r="J157" s="0">
        <v>23</v>
      </c>
    </row>
    <row r="158" spans="1:10" customHeight="0">
      <c r="A158" s="0">
        <f>HYPERLINK("https://dl.dropboxusercontent.com/scl/fi/vxj20p6yvrveb3wk29c4j/biancat.jpg?rlkey=20atu7ukyk451kxo5s0k3zbku&amp;dl=0","Click to download Image")</f>
      </c>
      <c r="B158" s="0">
        <f>HYPERLINK("https://dl.dropboxusercontent.com/scl/fi/43tegde0ha18ge15u5zgi/verae-size-charts-bianca.jpg?rlkey=qgg6al9hc3l17adezo6uoj84x&amp;dl=0","Click to download SizeChart")</f>
      </c>
      <c r="C158" s="0" t="inlineStr">
        <is>
          <t>Bianca Women's Quad Blend Sweatshirt</t>
        </is>
      </c>
      <c r="D158" s="0" t="inlineStr">
        <is>
          <t>126493</t>
        </is>
      </c>
      <c r="E158" s="0" t="inlineStr">
        <is>
          <t>BLANK BIANCA W CO:126493B-M</t>
        </is>
      </c>
      <c r="F158" s="0" t="inlineStr">
        <is>
          <t>899126493052</t>
        </is>
      </c>
      <c r="G158" s="0" t="inlineStr">
        <is>
          <t>WOMENS</t>
        </is>
      </c>
      <c r="H158" s="0" t="inlineStr">
        <is>
          <t>M</t>
        </is>
      </c>
      <c r="I158" s="0">
        <v>58</v>
      </c>
      <c r="J158" s="0">
        <v>46</v>
      </c>
    </row>
    <row r="159" spans="1:10" customHeight="0">
      <c r="A159" s="0">
        <f>HYPERLINK("https://dl.dropboxusercontent.com/scl/fi/vxj20p6yvrveb3wk29c4j/biancat.jpg?rlkey=20atu7ukyk451kxo5s0k3zbku&amp;dl=0","Click to download Image")</f>
      </c>
      <c r="B159" s="0">
        <f>HYPERLINK("https://dl.dropboxusercontent.com/scl/fi/43tegde0ha18ge15u5zgi/verae-size-charts-bianca.jpg?rlkey=qgg6al9hc3l17adezo6uoj84x&amp;dl=0","Click to download SizeChart")</f>
      </c>
      <c r="C159" s="0" t="inlineStr">
        <is>
          <t>Bianca Women's Quad Blend Sweatshirt</t>
        </is>
      </c>
      <c r="D159" s="0" t="inlineStr">
        <is>
          <t>126493</t>
        </is>
      </c>
      <c r="E159" s="0" t="inlineStr">
        <is>
          <t>BLANK BIANCA W CO:126493C-L</t>
        </is>
      </c>
      <c r="F159" s="0" t="inlineStr">
        <is>
          <t>899126493069</t>
        </is>
      </c>
      <c r="G159" s="0" t="inlineStr">
        <is>
          <t>WOMENS</t>
        </is>
      </c>
      <c r="H159" s="0" t="inlineStr">
        <is>
          <t>L</t>
        </is>
      </c>
      <c r="I159" s="0">
        <v>58</v>
      </c>
      <c r="J159" s="0">
        <v>46</v>
      </c>
    </row>
    <row r="160" spans="1:10" customHeight="0">
      <c r="A160" s="0">
        <f>HYPERLINK("https://dl.dropboxusercontent.com/scl/fi/vxj20p6yvrveb3wk29c4j/biancat.jpg?rlkey=20atu7ukyk451kxo5s0k3zbku&amp;dl=0","Click to download Image")</f>
      </c>
      <c r="B160" s="0">
        <f>HYPERLINK("https://dl.dropboxusercontent.com/scl/fi/43tegde0ha18ge15u5zgi/verae-size-charts-bianca.jpg?rlkey=qgg6al9hc3l17adezo6uoj84x&amp;dl=0","Click to download SizeChart")</f>
      </c>
      <c r="C160" s="0" t="inlineStr">
        <is>
          <t>Bianca Women's Quad Blend Sweatshirt</t>
        </is>
      </c>
      <c r="D160" s="0" t="inlineStr">
        <is>
          <t>126493</t>
        </is>
      </c>
      <c r="E160" s="0" t="inlineStr">
        <is>
          <t>BLANK BIANCA W CO:126493D-XL</t>
        </is>
      </c>
      <c r="F160" s="0" t="inlineStr">
        <is>
          <t>899126493076</t>
        </is>
      </c>
      <c r="G160" s="0" t="inlineStr">
        <is>
          <t>WOMENS</t>
        </is>
      </c>
      <c r="H160" s="0" t="inlineStr">
        <is>
          <t>XL</t>
        </is>
      </c>
      <c r="I160" s="0">
        <v>58</v>
      </c>
      <c r="J160" s="0">
        <v>47</v>
      </c>
    </row>
    <row r="161" spans="1:10" customHeight="0">
      <c r="A161" s="0">
        <f>HYPERLINK("https://dl.dropboxusercontent.com/scl/fi/vxj20p6yvrveb3wk29c4j/biancat.jpg?rlkey=20atu7ukyk451kxo5s0k3zbku&amp;dl=0","Click to download Image")</f>
      </c>
      <c r="B161" s="0">
        <f>HYPERLINK("https://dl.dropboxusercontent.com/scl/fi/43tegde0ha18ge15u5zgi/verae-size-charts-bianca.jpg?rlkey=qgg6al9hc3l17adezo6uoj84x&amp;dl=0","Click to download SizeChart")</f>
      </c>
      <c r="C161" s="0" t="inlineStr">
        <is>
          <t>Bianca Women's Quad Blend Sweatshirt</t>
        </is>
      </c>
      <c r="D161" s="0" t="inlineStr">
        <is>
          <t>126493</t>
        </is>
      </c>
      <c r="E161" s="0" t="inlineStr">
        <is>
          <t>BLANK BIANCA W CO:126493E-2XL</t>
        </is>
      </c>
      <c r="F161" s="0" t="inlineStr">
        <is>
          <t>899126493083</t>
        </is>
      </c>
      <c r="G161" s="0" t="inlineStr">
        <is>
          <t>WOMENS</t>
        </is>
      </c>
      <c r="H161" s="0" t="inlineStr">
        <is>
          <t>2XL</t>
        </is>
      </c>
      <c r="I161" s="0">
        <v>60</v>
      </c>
      <c r="J161" s="0">
        <v>28</v>
      </c>
    </row>
    <row r="162" spans="1:10" customHeight="0">
      <c r="A162" s="0">
        <f>HYPERLINK("https://dl.dropboxusercontent.com/scl/fi/vxj20p6yvrveb3wk29c4j/biancat.jpg?rlkey=20atu7ukyk451kxo5s0k3zbku&amp;dl=0","Click to download Image")</f>
      </c>
      <c r="B162" s="0">
        <f>HYPERLINK("https://dl.dropboxusercontent.com/scl/fi/43tegde0ha18ge15u5zgi/verae-size-charts-bianca.jpg?rlkey=qgg6al9hc3l17adezo6uoj84x&amp;dl=0","Click to download SizeChart")</f>
      </c>
      <c r="C162" s="0" t="inlineStr">
        <is>
          <t>Bianca Women's Quad Blend Sweatshirt</t>
        </is>
      </c>
      <c r="D162" s="0" t="inlineStr">
        <is>
          <t>126493</t>
        </is>
      </c>
      <c r="E162" s="0" t="inlineStr">
        <is>
          <t>BLANK BIANCA W CO:126493F-3XL</t>
        </is>
      </c>
      <c r="F162" s="0" t="inlineStr">
        <is>
          <t>899126493090</t>
        </is>
      </c>
      <c r="G162" s="0" t="inlineStr">
        <is>
          <t>WOMENS</t>
        </is>
      </c>
      <c r="H162" s="0" t="inlineStr">
        <is>
          <t>3XL</t>
        </is>
      </c>
      <c r="I162" s="0">
        <v>60</v>
      </c>
      <c r="J162" s="0">
        <v>19</v>
      </c>
    </row>
    <row r="163" spans="1:10" customHeight="0">
      <c r="A163" s="0">
        <f>HYPERLINK("https://dl.dropboxusercontent.com/scl/fi/h60wak72nuqonqvw007u3/9426fg31857.jpg?rlkey=rwi72bkbv1fc0zkahf8kjuvb7&amp;dl=0","Click to download Image")</f>
      </c>
      <c r="B163" s="0">
        <f>HYPERLINK("https://dl.dropboxusercontent.com/scl/fi/4dnn9uei6hgj49kpa2e18/verae-size-chartschristine.jpg?rlkey=bsufw66vom3l7midhg8sls7p1&amp;dl=0","Click to download SizeChart")</f>
      </c>
      <c r="C163" s="0" t="inlineStr">
        <is>
          <t>Christine Women's Jacket</t>
        </is>
      </c>
      <c r="D163" s="0" t="inlineStr">
        <is>
          <t>126291</t>
        </is>
      </c>
      <c r="E163" s="0" t="inlineStr">
        <is>
          <t>BLANK CHRIST W GY:126291AA-XS</t>
        </is>
      </c>
      <c r="F163" s="0" t="inlineStr">
        <is>
          <t>899126291030</t>
        </is>
      </c>
      <c r="G163" s="0" t="inlineStr">
        <is>
          <t>WOMENS</t>
        </is>
      </c>
      <c r="H163" s="0" t="inlineStr">
        <is>
          <t>XS</t>
        </is>
      </c>
      <c r="I163" s="0">
        <v>89</v>
      </c>
      <c r="J163" s="0">
        <v>18</v>
      </c>
    </row>
    <row r="164" spans="1:10" customHeight="0">
      <c r="A164" s="0">
        <f>HYPERLINK("https://dl.dropboxusercontent.com/scl/fi/h60wak72nuqonqvw007u3/9426fg31857.jpg?rlkey=rwi72bkbv1fc0zkahf8kjuvb7&amp;dl=0","Click to download Image")</f>
      </c>
      <c r="B164" s="0">
        <f>HYPERLINK("https://dl.dropboxusercontent.com/scl/fi/4dnn9uei6hgj49kpa2e18/verae-size-chartschristine.jpg?rlkey=bsufw66vom3l7midhg8sls7p1&amp;dl=0","Click to download SizeChart")</f>
      </c>
      <c r="C164" s="0" t="inlineStr">
        <is>
          <t>Christine Women's Jacket</t>
        </is>
      </c>
      <c r="D164" s="0" t="inlineStr">
        <is>
          <t>126291</t>
        </is>
      </c>
      <c r="E164" s="0" t="inlineStr">
        <is>
          <t>BLANK CHRIST W GY:126291A-S</t>
        </is>
      </c>
      <c r="F164" s="0" t="inlineStr">
        <is>
          <t>899126291047</t>
        </is>
      </c>
      <c r="G164" s="0" t="inlineStr">
        <is>
          <t>WOMENS</t>
        </is>
      </c>
      <c r="H164" s="0" t="inlineStr">
        <is>
          <t>S</t>
        </is>
      </c>
      <c r="I164" s="0">
        <v>89</v>
      </c>
      <c r="J164" s="0">
        <v>22</v>
      </c>
    </row>
    <row r="165" spans="1:10" customHeight="0">
      <c r="A165" s="0">
        <f>HYPERLINK("https://dl.dropboxusercontent.com/scl/fi/h60wak72nuqonqvw007u3/9426fg31857.jpg?rlkey=rwi72bkbv1fc0zkahf8kjuvb7&amp;dl=0","Click to download Image")</f>
      </c>
      <c r="B165" s="0">
        <f>HYPERLINK("https://dl.dropboxusercontent.com/scl/fi/4dnn9uei6hgj49kpa2e18/verae-size-chartschristine.jpg?rlkey=bsufw66vom3l7midhg8sls7p1&amp;dl=0","Click to download SizeChart")</f>
      </c>
      <c r="C165" s="0" t="inlineStr">
        <is>
          <t>Christine Women's Jacket</t>
        </is>
      </c>
      <c r="D165" s="0" t="inlineStr">
        <is>
          <t>126291</t>
        </is>
      </c>
      <c r="E165" s="0" t="inlineStr">
        <is>
          <t>BLANK CHRIST W GY:126291B-M</t>
        </is>
      </c>
      <c r="F165" s="0" t="inlineStr">
        <is>
          <t>899126291054</t>
        </is>
      </c>
      <c r="G165" s="0" t="inlineStr">
        <is>
          <t>WOMENS</t>
        </is>
      </c>
      <c r="H165" s="0" t="inlineStr">
        <is>
          <t>M</t>
        </is>
      </c>
      <c r="I165" s="0">
        <v>89</v>
      </c>
      <c r="J165" s="0">
        <v>44</v>
      </c>
    </row>
    <row r="166" spans="1:10" customHeight="0">
      <c r="A166" s="0">
        <f>HYPERLINK("https://dl.dropboxusercontent.com/scl/fi/h60wak72nuqonqvw007u3/9426fg31857.jpg?rlkey=rwi72bkbv1fc0zkahf8kjuvb7&amp;dl=0","Click to download Image")</f>
      </c>
      <c r="B166" s="0">
        <f>HYPERLINK("https://dl.dropboxusercontent.com/scl/fi/4dnn9uei6hgj49kpa2e18/verae-size-chartschristine.jpg?rlkey=bsufw66vom3l7midhg8sls7p1&amp;dl=0","Click to download SizeChart")</f>
      </c>
      <c r="C166" s="0" t="inlineStr">
        <is>
          <t>Christine Women's Jacket</t>
        </is>
      </c>
      <c r="D166" s="0" t="inlineStr">
        <is>
          <t>126291</t>
        </is>
      </c>
      <c r="E166" s="0" t="inlineStr">
        <is>
          <t>BLANK CHRIST W GY:126291C-L</t>
        </is>
      </c>
      <c r="F166" s="0" t="inlineStr">
        <is>
          <t>899126291061</t>
        </is>
      </c>
      <c r="G166" s="0" t="inlineStr">
        <is>
          <t>WOMENS</t>
        </is>
      </c>
      <c r="H166" s="0" t="inlineStr">
        <is>
          <t>L</t>
        </is>
      </c>
      <c r="I166" s="0">
        <v>89</v>
      </c>
      <c r="J166" s="0">
        <v>43</v>
      </c>
    </row>
    <row r="167" spans="1:10" customHeight="0">
      <c r="A167" s="0">
        <f>HYPERLINK("https://dl.dropboxusercontent.com/scl/fi/h60wak72nuqonqvw007u3/9426fg31857.jpg?rlkey=rwi72bkbv1fc0zkahf8kjuvb7&amp;dl=0","Click to download Image")</f>
      </c>
      <c r="B167" s="0">
        <f>HYPERLINK("https://dl.dropboxusercontent.com/scl/fi/4dnn9uei6hgj49kpa2e18/verae-size-chartschristine.jpg?rlkey=bsufw66vom3l7midhg8sls7p1&amp;dl=0","Click to download SizeChart")</f>
      </c>
      <c r="C167" s="0" t="inlineStr">
        <is>
          <t>Christine Women's Jacket</t>
        </is>
      </c>
      <c r="D167" s="0" t="inlineStr">
        <is>
          <t>126291</t>
        </is>
      </c>
      <c r="E167" s="0" t="inlineStr">
        <is>
          <t>BLANK CHRIST W GY:126291D-XL</t>
        </is>
      </c>
      <c r="F167" s="0" t="inlineStr">
        <is>
          <t>899126291078</t>
        </is>
      </c>
      <c r="G167" s="0" t="inlineStr">
        <is>
          <t>WOMENS</t>
        </is>
      </c>
      <c r="H167" s="0" t="inlineStr">
        <is>
          <t>XL</t>
        </is>
      </c>
      <c r="I167" s="0">
        <v>89</v>
      </c>
      <c r="J167" s="0">
        <v>44</v>
      </c>
    </row>
    <row r="168" spans="1:10" customHeight="0">
      <c r="A168" s="0">
        <f>HYPERLINK("https://dl.dropboxusercontent.com/scl/fi/h60wak72nuqonqvw007u3/9426fg31857.jpg?rlkey=rwi72bkbv1fc0zkahf8kjuvb7&amp;dl=0","Click to download Image")</f>
      </c>
      <c r="B168" s="0">
        <f>HYPERLINK("https://dl.dropboxusercontent.com/scl/fi/4dnn9uei6hgj49kpa2e18/verae-size-chartschristine.jpg?rlkey=bsufw66vom3l7midhg8sls7p1&amp;dl=0","Click to download SizeChart")</f>
      </c>
      <c r="C168" s="0" t="inlineStr">
        <is>
          <t>Christine Women's Jacket</t>
        </is>
      </c>
      <c r="D168" s="0" t="inlineStr">
        <is>
          <t>126291</t>
        </is>
      </c>
      <c r="E168" s="0" t="inlineStr">
        <is>
          <t>BLANK CHRIST W GY:126291E-2XL</t>
        </is>
      </c>
      <c r="F168" s="0" t="inlineStr">
        <is>
          <t>899126291085</t>
        </is>
      </c>
      <c r="G168" s="0" t="inlineStr">
        <is>
          <t>WOMENS</t>
        </is>
      </c>
      <c r="H168" s="0" t="inlineStr">
        <is>
          <t>2XL</t>
        </is>
      </c>
      <c r="I168" s="0">
        <v>89</v>
      </c>
      <c r="J168" s="0">
        <v>26</v>
      </c>
    </row>
    <row r="169" spans="1:10" customHeight="0">
      <c r="A169" s="0">
        <f>HYPERLINK("https://dl.dropboxusercontent.com/scl/fi/h60wak72nuqonqvw007u3/9426fg31857.jpg?rlkey=rwi72bkbv1fc0zkahf8kjuvb7&amp;dl=0","Click to download Image")</f>
      </c>
      <c r="B169" s="0">
        <f>HYPERLINK("https://dl.dropboxusercontent.com/scl/fi/4dnn9uei6hgj49kpa2e18/verae-size-chartschristine.jpg?rlkey=bsufw66vom3l7midhg8sls7p1&amp;dl=0","Click to download SizeChart")</f>
      </c>
      <c r="C169" s="0" t="inlineStr">
        <is>
          <t>Christine Women's Jacket</t>
        </is>
      </c>
      <c r="D169" s="0" t="inlineStr">
        <is>
          <t>126291</t>
        </is>
      </c>
      <c r="E169" s="0" t="inlineStr">
        <is>
          <t>BLANK CHRIST W GY:126291F-3XL</t>
        </is>
      </c>
      <c r="F169" s="0" t="inlineStr">
        <is>
          <t>899126291092</t>
        </is>
      </c>
      <c r="G169" s="0" t="inlineStr">
        <is>
          <t>WOMENS</t>
        </is>
      </c>
      <c r="H169" s="0" t="inlineStr">
        <is>
          <t>3XL</t>
        </is>
      </c>
      <c r="I169" s="0">
        <v>89</v>
      </c>
      <c r="J169" s="0">
        <v>18</v>
      </c>
    </row>
    <row r="170" spans="1:10" customHeight="0">
      <c r="A170" s="0">
        <f>HYPERLINK("https://dl.dropboxusercontent.com/scl/fi/psovgjqfmmx6vhaf1laj4/dsc5527edit26517.jpg?rlkey=89fla0h56dyslqadatgatponx&amp;dl=0","Click to download Image")</f>
      </c>
      <c r="B170" s="0">
        <f>HYPERLINK("https://dl.dropboxusercontent.com/scl/fi/b0eva4igj32dy3ayzmqgq/verae-size-charts-sofia.jpg?rlkey=v2gw2bx6p0iu21c9w6gvhixkh&amp;dl=0","Click to download SizeChart")</f>
      </c>
      <c r="C170" s="0" t="inlineStr">
        <is>
          <t>Sofia Women's Scuba Hoodie</t>
        </is>
      </c>
      <c r="D170" s="0" t="inlineStr">
        <is>
          <t>126330</t>
        </is>
      </c>
      <c r="E170" s="0" t="inlineStr">
        <is>
          <t>BLANK SOFIA W BC:126330AA-XS</t>
        </is>
      </c>
      <c r="F170" s="0" t="inlineStr">
        <is>
          <t>899126330036</t>
        </is>
      </c>
      <c r="G170" s="0" t="inlineStr">
        <is>
          <t>WOMENS</t>
        </is>
      </c>
      <c r="H170" s="0" t="inlineStr">
        <is>
          <t>XS</t>
        </is>
      </c>
      <c r="I170" s="0">
        <v>58</v>
      </c>
      <c r="J170" s="0">
        <v>19</v>
      </c>
    </row>
    <row r="171" spans="1:10" customHeight="0">
      <c r="A171" s="0">
        <f>HYPERLINK("https://dl.dropboxusercontent.com/scl/fi/psovgjqfmmx6vhaf1laj4/dsc5527edit26517.jpg?rlkey=89fla0h56dyslqadatgatponx&amp;dl=0","Click to download Image")</f>
      </c>
      <c r="B171" s="0">
        <f>HYPERLINK("https://dl.dropboxusercontent.com/scl/fi/b0eva4igj32dy3ayzmqgq/verae-size-charts-sofia.jpg?rlkey=v2gw2bx6p0iu21c9w6gvhixkh&amp;dl=0","Click to download SizeChart")</f>
      </c>
      <c r="C171" s="0" t="inlineStr">
        <is>
          <t>Sofia Women's Scuba Hoodie</t>
        </is>
      </c>
      <c r="D171" s="0" t="inlineStr">
        <is>
          <t>126330</t>
        </is>
      </c>
      <c r="E171" s="0" t="inlineStr">
        <is>
          <t>BLANK SOFIA W BC:126330A-S</t>
        </is>
      </c>
      <c r="F171" s="0" t="inlineStr">
        <is>
          <t>899126330043</t>
        </is>
      </c>
      <c r="G171" s="0" t="inlineStr">
        <is>
          <t>WOMENS</t>
        </is>
      </c>
      <c r="H171" s="0" t="inlineStr">
        <is>
          <t>S</t>
        </is>
      </c>
      <c r="I171" s="0">
        <v>58</v>
      </c>
      <c r="J171" s="0">
        <v>22</v>
      </c>
    </row>
    <row r="172" spans="1:10" customHeight="0">
      <c r="A172" s="0">
        <f>HYPERLINK("https://dl.dropboxusercontent.com/scl/fi/psovgjqfmmx6vhaf1laj4/dsc5527edit26517.jpg?rlkey=89fla0h56dyslqadatgatponx&amp;dl=0","Click to download Image")</f>
      </c>
      <c r="B172" s="0">
        <f>HYPERLINK("https://dl.dropboxusercontent.com/scl/fi/b0eva4igj32dy3ayzmqgq/verae-size-charts-sofia.jpg?rlkey=v2gw2bx6p0iu21c9w6gvhixkh&amp;dl=0","Click to download SizeChart")</f>
      </c>
      <c r="C172" s="0" t="inlineStr">
        <is>
          <t>Sofia Women's Scuba Hoodie</t>
        </is>
      </c>
      <c r="D172" s="0" t="inlineStr">
        <is>
          <t>126330</t>
        </is>
      </c>
      <c r="E172" s="0" t="inlineStr">
        <is>
          <t>BLANK SOFIA W BC:126330B-M</t>
        </is>
      </c>
      <c r="F172" s="0" t="inlineStr">
        <is>
          <t>899126330050</t>
        </is>
      </c>
      <c r="G172" s="0" t="inlineStr">
        <is>
          <t>WOMENS</t>
        </is>
      </c>
      <c r="H172" s="0" t="inlineStr">
        <is>
          <t>M</t>
        </is>
      </c>
      <c r="I172" s="0">
        <v>58</v>
      </c>
      <c r="J172" s="0">
        <v>42</v>
      </c>
    </row>
    <row r="173" spans="1:10" customHeight="0">
      <c r="A173" s="0">
        <f>HYPERLINK("https://dl.dropboxusercontent.com/scl/fi/psovgjqfmmx6vhaf1laj4/dsc5527edit26517.jpg?rlkey=89fla0h56dyslqadatgatponx&amp;dl=0","Click to download Image")</f>
      </c>
      <c r="B173" s="0">
        <f>HYPERLINK("https://dl.dropboxusercontent.com/scl/fi/b0eva4igj32dy3ayzmqgq/verae-size-charts-sofia.jpg?rlkey=v2gw2bx6p0iu21c9w6gvhixkh&amp;dl=0","Click to download SizeChart")</f>
      </c>
      <c r="C173" s="0" t="inlineStr">
        <is>
          <t>Sofia Women's Scuba Hoodie</t>
        </is>
      </c>
      <c r="D173" s="0" t="inlineStr">
        <is>
          <t>126330</t>
        </is>
      </c>
      <c r="E173" s="0" t="inlineStr">
        <is>
          <t>BLANK SOFIA W BC:126330C-L</t>
        </is>
      </c>
      <c r="F173" s="0" t="inlineStr">
        <is>
          <t>899126330067</t>
        </is>
      </c>
      <c r="G173" s="0" t="inlineStr">
        <is>
          <t>WOMENS</t>
        </is>
      </c>
      <c r="H173" s="0" t="inlineStr">
        <is>
          <t>L</t>
        </is>
      </c>
      <c r="I173" s="0">
        <v>58</v>
      </c>
      <c r="J173" s="0">
        <v>43</v>
      </c>
    </row>
    <row r="174" spans="1:10" customHeight="0">
      <c r="A174" s="0">
        <f>HYPERLINK("https://dl.dropboxusercontent.com/scl/fi/psovgjqfmmx6vhaf1laj4/dsc5527edit26517.jpg?rlkey=89fla0h56dyslqadatgatponx&amp;dl=0","Click to download Image")</f>
      </c>
      <c r="B174" s="0">
        <f>HYPERLINK("https://dl.dropboxusercontent.com/scl/fi/b0eva4igj32dy3ayzmqgq/verae-size-charts-sofia.jpg?rlkey=v2gw2bx6p0iu21c9w6gvhixkh&amp;dl=0","Click to download SizeChart")</f>
      </c>
      <c r="C174" s="0" t="inlineStr">
        <is>
          <t>Sofia Women's Scuba Hoodie</t>
        </is>
      </c>
      <c r="D174" s="0" t="inlineStr">
        <is>
          <t>126330</t>
        </is>
      </c>
      <c r="E174" s="0" t="inlineStr">
        <is>
          <t>BLANK SOFIA W BC:126330D-XL</t>
        </is>
      </c>
      <c r="F174" s="0" t="inlineStr">
        <is>
          <t>899126330074</t>
        </is>
      </c>
      <c r="G174" s="0" t="inlineStr">
        <is>
          <t>WOMENS</t>
        </is>
      </c>
      <c r="H174" s="0" t="inlineStr">
        <is>
          <t>XL</t>
        </is>
      </c>
      <c r="I174" s="0">
        <v>58</v>
      </c>
      <c r="J174" s="0">
        <v>47</v>
      </c>
    </row>
    <row r="175" spans="1:10" customHeight="0">
      <c r="A175" s="0">
        <f>HYPERLINK("https://dl.dropboxusercontent.com/scl/fi/psovgjqfmmx6vhaf1laj4/dsc5527edit26517.jpg?rlkey=89fla0h56dyslqadatgatponx&amp;dl=0","Click to download Image")</f>
      </c>
      <c r="B175" s="0">
        <f>HYPERLINK("https://dl.dropboxusercontent.com/scl/fi/b0eva4igj32dy3ayzmqgq/verae-size-charts-sofia.jpg?rlkey=v2gw2bx6p0iu21c9w6gvhixkh&amp;dl=0","Click to download SizeChart")</f>
      </c>
      <c r="C175" s="0" t="inlineStr">
        <is>
          <t>Sofia Women's Scuba Hoodie</t>
        </is>
      </c>
      <c r="D175" s="0" t="inlineStr">
        <is>
          <t>126330</t>
        </is>
      </c>
      <c r="E175" s="0" t="inlineStr">
        <is>
          <t>BLANK SOFIA W BC:126330E-2XL</t>
        </is>
      </c>
      <c r="F175" s="0" t="inlineStr">
        <is>
          <t>899126330081</t>
        </is>
      </c>
      <c r="G175" s="0" t="inlineStr">
        <is>
          <t>WOMENS</t>
        </is>
      </c>
      <c r="H175" s="0" t="inlineStr">
        <is>
          <t>2XL</t>
        </is>
      </c>
      <c r="I175" s="0">
        <v>60</v>
      </c>
      <c r="J175" s="0">
        <v>29</v>
      </c>
    </row>
    <row r="176" spans="1:10" customHeight="0">
      <c r="A176" s="0">
        <f>HYPERLINK("https://dl.dropboxusercontent.com/scl/fi/psovgjqfmmx6vhaf1laj4/dsc5527edit26517.jpg?rlkey=89fla0h56dyslqadatgatponx&amp;dl=0","Click to download Image")</f>
      </c>
      <c r="B176" s="0">
        <f>HYPERLINK("https://dl.dropboxusercontent.com/scl/fi/b0eva4igj32dy3ayzmqgq/verae-size-charts-sofia.jpg?rlkey=v2gw2bx6p0iu21c9w6gvhixkh&amp;dl=0","Click to download SizeChart")</f>
      </c>
      <c r="C176" s="0" t="inlineStr">
        <is>
          <t>Sofia Women's Scuba Hoodie</t>
        </is>
      </c>
      <c r="D176" s="0" t="inlineStr">
        <is>
          <t>126330</t>
        </is>
      </c>
      <c r="E176" s="0" t="inlineStr">
        <is>
          <t>BLANK SOFIA W BC:126330F-3XL</t>
        </is>
      </c>
      <c r="F176" s="0" t="inlineStr">
        <is>
          <t>899126330098</t>
        </is>
      </c>
      <c r="G176" s="0" t="inlineStr">
        <is>
          <t>WOMENS</t>
        </is>
      </c>
      <c r="H176" s="0" t="inlineStr">
        <is>
          <t>3XL</t>
        </is>
      </c>
      <c r="I176" s="0">
        <v>60</v>
      </c>
      <c r="J176" s="0">
        <v>19</v>
      </c>
    </row>
    <row r="177" spans="1:10" customHeight="0">
      <c r="A177" s="0">
        <f>HYPERLINK("https://dl.dropboxusercontent.com/scl/fi/ypyhiiro23wiuy3pr1sue/9182fg268699.jpg?rlkey=mis3dbouds6ovrtndefzioaif&amp;dl=0","Click to download Image")</f>
      </c>
      <c r="B177" s="0">
        <f>HYPERLINK("https://dl.dropboxusercontent.com/scl/fi/b0eva4igj32dy3ayzmqgq/verae-size-charts-sofia.jpg?rlkey=v2gw2bx6p0iu21c9w6gvhixkh&amp;dl=0","Click to download SizeChart")</f>
      </c>
      <c r="C177" s="0" t="inlineStr">
        <is>
          <t>Sofia Women's Scuba Hoodie</t>
        </is>
      </c>
      <c r="D177" s="0" t="inlineStr">
        <is>
          <t>126326</t>
        </is>
      </c>
      <c r="E177" s="0" t="inlineStr">
        <is>
          <t>BLANK SOFIA W BK:126326AA-XS</t>
        </is>
      </c>
      <c r="F177" s="0" t="inlineStr">
        <is>
          <t>899126326039</t>
        </is>
      </c>
      <c r="G177" s="0" t="inlineStr">
        <is>
          <t>WOMENS</t>
        </is>
      </c>
      <c r="H177" s="0" t="inlineStr">
        <is>
          <t>XS</t>
        </is>
      </c>
      <c r="I177" s="0">
        <v>58</v>
      </c>
      <c r="J177" s="0">
        <v>18</v>
      </c>
    </row>
    <row r="178" spans="1:10" customHeight="0">
      <c r="A178" s="0">
        <f>HYPERLINK("https://dl.dropboxusercontent.com/scl/fi/ypyhiiro23wiuy3pr1sue/9182fg268699.jpg?rlkey=mis3dbouds6ovrtndefzioaif&amp;dl=0","Click to download Image")</f>
      </c>
      <c r="B178" s="0">
        <f>HYPERLINK("https://dl.dropboxusercontent.com/scl/fi/b0eva4igj32dy3ayzmqgq/verae-size-charts-sofia.jpg?rlkey=v2gw2bx6p0iu21c9w6gvhixkh&amp;dl=0","Click to download SizeChart")</f>
      </c>
      <c r="C178" s="0" t="inlineStr">
        <is>
          <t>Sofia Women's Scuba Hoodie</t>
        </is>
      </c>
      <c r="D178" s="0" t="inlineStr">
        <is>
          <t>126326</t>
        </is>
      </c>
      <c r="E178" s="0" t="inlineStr">
        <is>
          <t>BLANK SOFIA W BK:126326A-S</t>
        </is>
      </c>
      <c r="F178" s="0" t="inlineStr">
        <is>
          <t>899126326046</t>
        </is>
      </c>
      <c r="G178" s="0" t="inlineStr">
        <is>
          <t>WOMENS</t>
        </is>
      </c>
      <c r="H178" s="0" t="inlineStr">
        <is>
          <t>S</t>
        </is>
      </c>
      <c r="I178" s="0">
        <v>58</v>
      </c>
      <c r="J178" s="0">
        <v>4</v>
      </c>
    </row>
    <row r="179" spans="1:10" customHeight="0">
      <c r="A179" s="0">
        <f>HYPERLINK("https://dl.dropboxusercontent.com/scl/fi/ypyhiiro23wiuy3pr1sue/9182fg268699.jpg?rlkey=mis3dbouds6ovrtndefzioaif&amp;dl=0","Click to download Image")</f>
      </c>
      <c r="B179" s="0">
        <f>HYPERLINK("https://dl.dropboxusercontent.com/scl/fi/b0eva4igj32dy3ayzmqgq/verae-size-charts-sofia.jpg?rlkey=v2gw2bx6p0iu21c9w6gvhixkh&amp;dl=0","Click to download SizeChart")</f>
      </c>
      <c r="C179" s="0" t="inlineStr">
        <is>
          <t>Sofia Women's Scuba Hoodie</t>
        </is>
      </c>
      <c r="D179" s="0" t="inlineStr">
        <is>
          <t>126326</t>
        </is>
      </c>
      <c r="E179" s="0" t="inlineStr">
        <is>
          <t>BLANK SOFIA W BK:126326B-M</t>
        </is>
      </c>
      <c r="F179" s="0" t="inlineStr">
        <is>
          <t>899126326053</t>
        </is>
      </c>
      <c r="G179" s="0" t="inlineStr">
        <is>
          <t>WOMENS</t>
        </is>
      </c>
      <c r="H179" s="0" t="inlineStr">
        <is>
          <t>M</t>
        </is>
      </c>
      <c r="I179" s="0">
        <v>58</v>
      </c>
      <c r="J179" s="0">
        <v>24</v>
      </c>
    </row>
    <row r="180" spans="1:10" customHeight="0">
      <c r="A180" s="0">
        <f>HYPERLINK("https://dl.dropboxusercontent.com/scl/fi/ypyhiiro23wiuy3pr1sue/9182fg268699.jpg?rlkey=mis3dbouds6ovrtndefzioaif&amp;dl=0","Click to download Image")</f>
      </c>
      <c r="B180" s="0">
        <f>HYPERLINK("https://dl.dropboxusercontent.com/scl/fi/b0eva4igj32dy3ayzmqgq/verae-size-charts-sofia.jpg?rlkey=v2gw2bx6p0iu21c9w6gvhixkh&amp;dl=0","Click to download SizeChart")</f>
      </c>
      <c r="C180" s="0" t="inlineStr">
        <is>
          <t>Sofia Women's Scuba Hoodie</t>
        </is>
      </c>
      <c r="D180" s="0" t="inlineStr">
        <is>
          <t>126326</t>
        </is>
      </c>
      <c r="E180" s="0" t="inlineStr">
        <is>
          <t>BLANK SOFIA W BK:126326C-L</t>
        </is>
      </c>
      <c r="F180" s="0" t="inlineStr">
        <is>
          <t>899126326060</t>
        </is>
      </c>
      <c r="G180" s="0" t="inlineStr">
        <is>
          <t>WOMENS</t>
        </is>
      </c>
      <c r="H180" s="0" t="inlineStr">
        <is>
          <t>L</t>
        </is>
      </c>
      <c r="I180" s="0">
        <v>58</v>
      </c>
      <c r="J180" s="0">
        <v>16</v>
      </c>
    </row>
    <row r="181" spans="1:10" customHeight="0">
      <c r="A181" s="0">
        <f>HYPERLINK("https://dl.dropboxusercontent.com/scl/fi/ypyhiiro23wiuy3pr1sue/9182fg268699.jpg?rlkey=mis3dbouds6ovrtndefzioaif&amp;dl=0","Click to download Image")</f>
      </c>
      <c r="B181" s="0">
        <f>HYPERLINK("https://dl.dropboxusercontent.com/scl/fi/b0eva4igj32dy3ayzmqgq/verae-size-charts-sofia.jpg?rlkey=v2gw2bx6p0iu21c9w6gvhixkh&amp;dl=0","Click to download SizeChart")</f>
      </c>
      <c r="C181" s="0" t="inlineStr">
        <is>
          <t>Sofia Women's Scuba Hoodie</t>
        </is>
      </c>
      <c r="D181" s="0" t="inlineStr">
        <is>
          <t>126326</t>
        </is>
      </c>
      <c r="E181" s="0" t="inlineStr">
        <is>
          <t>BLANK SOFIA W BK:126326D-XL</t>
        </is>
      </c>
      <c r="F181" s="0" t="inlineStr">
        <is>
          <t>899126326077</t>
        </is>
      </c>
      <c r="G181" s="0" t="inlineStr">
        <is>
          <t>WOMENS</t>
        </is>
      </c>
      <c r="H181" s="0" t="inlineStr">
        <is>
          <t>XL</t>
        </is>
      </c>
      <c r="I181" s="0">
        <v>58</v>
      </c>
      <c r="J181" s="0">
        <v>16</v>
      </c>
    </row>
    <row r="182" spans="1:10" customHeight="0">
      <c r="A182" s="0">
        <f>HYPERLINK("https://dl.dropboxusercontent.com/scl/fi/ypyhiiro23wiuy3pr1sue/9182fg268699.jpg?rlkey=mis3dbouds6ovrtndefzioaif&amp;dl=0","Click to download Image")</f>
      </c>
      <c r="B182" s="0">
        <f>HYPERLINK("https://dl.dropboxusercontent.com/scl/fi/b0eva4igj32dy3ayzmqgq/verae-size-charts-sofia.jpg?rlkey=v2gw2bx6p0iu21c9w6gvhixkh&amp;dl=0","Click to download SizeChart")</f>
      </c>
      <c r="C182" s="0" t="inlineStr">
        <is>
          <t>Sofia Women's Scuba Hoodie</t>
        </is>
      </c>
      <c r="D182" s="0" t="inlineStr">
        <is>
          <t>126326</t>
        </is>
      </c>
      <c r="E182" s="0" t="inlineStr">
        <is>
          <t>BLANK SOFIA W BK:126326E-2XL</t>
        </is>
      </c>
      <c r="F182" s="0" t="inlineStr">
        <is>
          <t>899126326084</t>
        </is>
      </c>
      <c r="G182" s="0" t="inlineStr">
        <is>
          <t>WOMENS</t>
        </is>
      </c>
      <c r="H182" s="0" t="inlineStr">
        <is>
          <t>2XL</t>
        </is>
      </c>
      <c r="I182" s="0">
        <v>60</v>
      </c>
      <c r="J182" s="0">
        <v>8</v>
      </c>
    </row>
    <row r="183" spans="1:10" customHeight="0">
      <c r="A183" s="0">
        <f>HYPERLINK("https://dl.dropboxusercontent.com/scl/fi/ypyhiiro23wiuy3pr1sue/9182fg268699.jpg?rlkey=mis3dbouds6ovrtndefzioaif&amp;dl=0","Click to download Image")</f>
      </c>
      <c r="B183" s="0">
        <f>HYPERLINK("https://dl.dropboxusercontent.com/scl/fi/b0eva4igj32dy3ayzmqgq/verae-size-charts-sofia.jpg?rlkey=v2gw2bx6p0iu21c9w6gvhixkh&amp;dl=0","Click to download SizeChart")</f>
      </c>
      <c r="C183" s="0" t="inlineStr">
        <is>
          <t>Sofia Women's Scuba Hoodie</t>
        </is>
      </c>
      <c r="D183" s="0" t="inlineStr">
        <is>
          <t>126326</t>
        </is>
      </c>
      <c r="E183" s="0" t="inlineStr">
        <is>
          <t>BLANK SOFIA W BK:126326F-3XL</t>
        </is>
      </c>
      <c r="F183" s="0" t="inlineStr">
        <is>
          <t>899126326091</t>
        </is>
      </c>
      <c r="G183" s="0" t="inlineStr">
        <is>
          <t>WOMENS</t>
        </is>
      </c>
      <c r="H183" s="0" t="inlineStr">
        <is>
          <t>3XL</t>
        </is>
      </c>
      <c r="I183" s="0">
        <v>60</v>
      </c>
      <c r="J183" s="0">
        <v>7</v>
      </c>
    </row>
    <row r="184" spans="1:10" customHeight="0">
      <c r="A184" s="0">
        <f>HYPERLINK("https://dl.dropboxusercontent.com/scl/fi/xswpjxyxlqydfd51nq9j8/9401-2fg264920.jpg?rlkey=nogoiyj64h1n3ew2ts4zb16z6&amp;dl=0","Click to download Image")</f>
      </c>
      <c r="B184" s="0">
        <f>HYPERLINK("https://dl.dropboxusercontent.com/scl/fi/b0eva4igj32dy3ayzmqgq/verae-size-charts-sofia.jpg?rlkey=v2gw2bx6p0iu21c9w6gvhixkh&amp;dl=0","Click to download SizeChart")</f>
      </c>
      <c r="C184" s="0" t="inlineStr">
        <is>
          <t>Sofia Women's Scuba Hoodie</t>
        </is>
      </c>
      <c r="D184" s="0" t="inlineStr">
        <is>
          <t>126327</t>
        </is>
      </c>
      <c r="E184" s="0" t="inlineStr">
        <is>
          <t>BLANK SOFIA W DG:126327AA-XS</t>
        </is>
      </c>
      <c r="F184" s="0" t="inlineStr">
        <is>
          <t>899126327036</t>
        </is>
      </c>
      <c r="G184" s="0" t="inlineStr">
        <is>
          <t>WOMENS</t>
        </is>
      </c>
      <c r="H184" s="0" t="inlineStr">
        <is>
          <t>XS</t>
        </is>
      </c>
      <c r="I184" s="0">
        <v>58</v>
      </c>
      <c r="J184" s="0">
        <v>15</v>
      </c>
    </row>
    <row r="185" spans="1:10" customHeight="0">
      <c r="A185" s="0">
        <f>HYPERLINK("https://dl.dropboxusercontent.com/scl/fi/xswpjxyxlqydfd51nq9j8/9401-2fg264920.jpg?rlkey=nogoiyj64h1n3ew2ts4zb16z6&amp;dl=0","Click to download Image")</f>
      </c>
      <c r="B185" s="0">
        <f>HYPERLINK("https://dl.dropboxusercontent.com/scl/fi/b0eva4igj32dy3ayzmqgq/verae-size-charts-sofia.jpg?rlkey=v2gw2bx6p0iu21c9w6gvhixkh&amp;dl=0","Click to download SizeChart")</f>
      </c>
      <c r="C185" s="0" t="inlineStr">
        <is>
          <t>Sofia Women's Scuba Hoodie</t>
        </is>
      </c>
      <c r="D185" s="0" t="inlineStr">
        <is>
          <t>126327</t>
        </is>
      </c>
      <c r="E185" s="0" t="inlineStr">
        <is>
          <t>BLANK SOFIA W DG:126327A-S</t>
        </is>
      </c>
      <c r="F185" s="0" t="inlineStr">
        <is>
          <t>899126327043</t>
        </is>
      </c>
      <c r="G185" s="0" t="inlineStr">
        <is>
          <t>WOMENS</t>
        </is>
      </c>
      <c r="H185" s="0" t="inlineStr">
        <is>
          <t>S</t>
        </is>
      </c>
      <c r="I185" s="0">
        <v>58</v>
      </c>
      <c r="J185" s="0">
        <v>22</v>
      </c>
    </row>
    <row r="186" spans="1:10" customHeight="0">
      <c r="A186" s="0">
        <f>HYPERLINK("https://dl.dropboxusercontent.com/scl/fi/xswpjxyxlqydfd51nq9j8/9401-2fg264920.jpg?rlkey=nogoiyj64h1n3ew2ts4zb16z6&amp;dl=0","Click to download Image")</f>
      </c>
      <c r="B186" s="0">
        <f>HYPERLINK("https://dl.dropboxusercontent.com/scl/fi/b0eva4igj32dy3ayzmqgq/verae-size-charts-sofia.jpg?rlkey=v2gw2bx6p0iu21c9w6gvhixkh&amp;dl=0","Click to download SizeChart")</f>
      </c>
      <c r="C186" s="0" t="inlineStr">
        <is>
          <t>Sofia Women's Scuba Hoodie</t>
        </is>
      </c>
      <c r="D186" s="0" t="inlineStr">
        <is>
          <t>126327</t>
        </is>
      </c>
      <c r="E186" s="0" t="inlineStr">
        <is>
          <t>BLANK SOFIA W DG:126327B-M</t>
        </is>
      </c>
      <c r="F186" s="0" t="inlineStr">
        <is>
          <t>899126327050</t>
        </is>
      </c>
      <c r="G186" s="0" t="inlineStr">
        <is>
          <t>WOMENS</t>
        </is>
      </c>
      <c r="H186" s="0" t="inlineStr">
        <is>
          <t>M</t>
        </is>
      </c>
      <c r="I186" s="0">
        <v>58</v>
      </c>
      <c r="J186" s="0">
        <v>41</v>
      </c>
    </row>
    <row r="187" spans="1:10" customHeight="0">
      <c r="A187" s="0">
        <f>HYPERLINK("https://dl.dropboxusercontent.com/scl/fi/xswpjxyxlqydfd51nq9j8/9401-2fg264920.jpg?rlkey=nogoiyj64h1n3ew2ts4zb16z6&amp;dl=0","Click to download Image")</f>
      </c>
      <c r="B187" s="0">
        <f>HYPERLINK("https://dl.dropboxusercontent.com/scl/fi/b0eva4igj32dy3ayzmqgq/verae-size-charts-sofia.jpg?rlkey=v2gw2bx6p0iu21c9w6gvhixkh&amp;dl=0","Click to download SizeChart")</f>
      </c>
      <c r="C187" s="0" t="inlineStr">
        <is>
          <t>Sofia Women's Scuba Hoodie</t>
        </is>
      </c>
      <c r="D187" s="0" t="inlineStr">
        <is>
          <t>126327</t>
        </is>
      </c>
      <c r="E187" s="0" t="inlineStr">
        <is>
          <t>BLANK SOFIA W DG:126327C-L</t>
        </is>
      </c>
      <c r="F187" s="0" t="inlineStr">
        <is>
          <t>899126327067</t>
        </is>
      </c>
      <c r="G187" s="0" t="inlineStr">
        <is>
          <t>WOMENS</t>
        </is>
      </c>
      <c r="H187" s="0" t="inlineStr">
        <is>
          <t>L</t>
        </is>
      </c>
      <c r="I187" s="0">
        <v>58</v>
      </c>
      <c r="J187" s="0">
        <v>42</v>
      </c>
    </row>
    <row r="188" spans="1:10" customHeight="0">
      <c r="A188" s="0">
        <f>HYPERLINK("https://dl.dropboxusercontent.com/scl/fi/xswpjxyxlqydfd51nq9j8/9401-2fg264920.jpg?rlkey=nogoiyj64h1n3ew2ts4zb16z6&amp;dl=0","Click to download Image")</f>
      </c>
      <c r="B188" s="0">
        <f>HYPERLINK("https://dl.dropboxusercontent.com/scl/fi/b0eva4igj32dy3ayzmqgq/verae-size-charts-sofia.jpg?rlkey=v2gw2bx6p0iu21c9w6gvhixkh&amp;dl=0","Click to download SizeChart")</f>
      </c>
      <c r="C188" s="0" t="inlineStr">
        <is>
          <t>Sofia Women's Scuba Hoodie</t>
        </is>
      </c>
      <c r="D188" s="0" t="inlineStr">
        <is>
          <t>126327</t>
        </is>
      </c>
      <c r="E188" s="0" t="inlineStr">
        <is>
          <t>BLANK SOFIA W DG:126327D-XL</t>
        </is>
      </c>
      <c r="F188" s="0" t="inlineStr">
        <is>
          <t>899126327074</t>
        </is>
      </c>
      <c r="G188" s="0" t="inlineStr">
        <is>
          <t>WOMENS</t>
        </is>
      </c>
      <c r="H188" s="0" t="inlineStr">
        <is>
          <t>XL</t>
        </is>
      </c>
      <c r="I188" s="0">
        <v>58</v>
      </c>
      <c r="J188" s="0">
        <v>44</v>
      </c>
    </row>
    <row r="189" spans="1:10" customHeight="0">
      <c r="A189" s="0">
        <f>HYPERLINK("https://dl.dropboxusercontent.com/scl/fi/xswpjxyxlqydfd51nq9j8/9401-2fg264920.jpg?rlkey=nogoiyj64h1n3ew2ts4zb16z6&amp;dl=0","Click to download Image")</f>
      </c>
      <c r="B189" s="0">
        <f>HYPERLINK("https://dl.dropboxusercontent.com/scl/fi/b0eva4igj32dy3ayzmqgq/verae-size-charts-sofia.jpg?rlkey=v2gw2bx6p0iu21c9w6gvhixkh&amp;dl=0","Click to download SizeChart")</f>
      </c>
      <c r="C189" s="0" t="inlineStr">
        <is>
          <t>Sofia Women's Scuba Hoodie</t>
        </is>
      </c>
      <c r="D189" s="0" t="inlineStr">
        <is>
          <t>126327</t>
        </is>
      </c>
      <c r="E189" s="0" t="inlineStr">
        <is>
          <t>BLANK SOFIA W DG:126327E-2XL</t>
        </is>
      </c>
      <c r="F189" s="0" t="inlineStr">
        <is>
          <t>899126327081</t>
        </is>
      </c>
      <c r="G189" s="0" t="inlineStr">
        <is>
          <t>WOMENS</t>
        </is>
      </c>
      <c r="H189" s="0" t="inlineStr">
        <is>
          <t>2XL</t>
        </is>
      </c>
      <c r="I189" s="0">
        <v>60</v>
      </c>
      <c r="J189" s="0">
        <v>28</v>
      </c>
    </row>
    <row r="190" spans="1:10" customHeight="0">
      <c r="A190" s="0">
        <f>HYPERLINK("https://dl.dropboxusercontent.com/scl/fi/xswpjxyxlqydfd51nq9j8/9401-2fg264920.jpg?rlkey=nogoiyj64h1n3ew2ts4zb16z6&amp;dl=0","Click to download Image")</f>
      </c>
      <c r="B190" s="0">
        <f>HYPERLINK("https://dl.dropboxusercontent.com/scl/fi/b0eva4igj32dy3ayzmqgq/verae-size-charts-sofia.jpg?rlkey=v2gw2bx6p0iu21c9w6gvhixkh&amp;dl=0","Click to download SizeChart")</f>
      </c>
      <c r="C190" s="0" t="inlineStr">
        <is>
          <t>Sofia Women's Scuba Hoodie</t>
        </is>
      </c>
      <c r="D190" s="0" t="inlineStr">
        <is>
          <t>126327</t>
        </is>
      </c>
      <c r="E190" s="0" t="inlineStr">
        <is>
          <t>BLANK SOFIA W DG:126327F-3XL</t>
        </is>
      </c>
      <c r="F190" s="0" t="inlineStr">
        <is>
          <t>899126327098</t>
        </is>
      </c>
      <c r="G190" s="0" t="inlineStr">
        <is>
          <t>WOMENS</t>
        </is>
      </c>
      <c r="H190" s="0" t="inlineStr">
        <is>
          <t>3XL</t>
        </is>
      </c>
      <c r="I190" s="0">
        <v>60</v>
      </c>
      <c r="J190" s="0">
        <v>19</v>
      </c>
    </row>
    <row r="191" spans="1:10" customHeight="0">
      <c r="A191" s="0">
        <f>HYPERLINK("https://dl.dropboxusercontent.com/scl/fi/8qmykis6w5p5ifkolfbfj/a7648-2fg13823.jpg?rlkey=1tig5qls88hhmlgeus4wmal0p&amp;dl=0","Click to download Image")</f>
      </c>
      <c r="B191" s="0">
        <f>HYPERLINK("https://dl.dropboxusercontent.com/scl/fi/b0eva4igj32dy3ayzmqgq/verae-size-charts-sofia.jpg?rlkey=v2gw2bx6p0iu21c9w6gvhixkh&amp;dl=0","Click to download SizeChart")</f>
      </c>
      <c r="C191" s="0" t="inlineStr">
        <is>
          <t>Sofia Women's Scuba Hoodie</t>
        </is>
      </c>
      <c r="D191" s="0" t="inlineStr">
        <is>
          <t>125361</t>
        </is>
      </c>
      <c r="E191" s="0" t="inlineStr">
        <is>
          <t>BLANK SOFIA W LG:125361AA-XS</t>
        </is>
      </c>
      <c r="F191" s="0" t="inlineStr">
        <is>
          <t>899125361031</t>
        </is>
      </c>
      <c r="G191" s="0" t="inlineStr">
        <is>
          <t>WOMENS</t>
        </is>
      </c>
      <c r="H191" s="0" t="inlineStr">
        <is>
          <t>XS</t>
        </is>
      </c>
      <c r="I191" s="0">
        <v>58</v>
      </c>
      <c r="J191" s="0">
        <v>12</v>
      </c>
    </row>
    <row r="192" spans="1:10" customHeight="0">
      <c r="A192" s="0">
        <f>HYPERLINK("https://dl.dropboxusercontent.com/scl/fi/8qmykis6w5p5ifkolfbfj/a7648-2fg13823.jpg?rlkey=1tig5qls88hhmlgeus4wmal0p&amp;dl=0","Click to download Image")</f>
      </c>
      <c r="B192" s="0">
        <f>HYPERLINK("https://dl.dropboxusercontent.com/scl/fi/b0eva4igj32dy3ayzmqgq/verae-size-charts-sofia.jpg?rlkey=v2gw2bx6p0iu21c9w6gvhixkh&amp;dl=0","Click to download SizeChart")</f>
      </c>
      <c r="C192" s="0" t="inlineStr">
        <is>
          <t>Sofia Women's Scuba Hoodie</t>
        </is>
      </c>
      <c r="D192" s="0" t="inlineStr">
        <is>
          <t>125361</t>
        </is>
      </c>
      <c r="E192" s="0" t="inlineStr">
        <is>
          <t>BLANK SOFIA W LG:125361A-S</t>
        </is>
      </c>
      <c r="F192" s="0" t="inlineStr">
        <is>
          <t>899125361048</t>
        </is>
      </c>
      <c r="G192" s="0" t="inlineStr">
        <is>
          <t>WOMENS</t>
        </is>
      </c>
      <c r="H192" s="0" t="inlineStr">
        <is>
          <t>S</t>
        </is>
      </c>
      <c r="I192" s="0">
        <v>58</v>
      </c>
      <c r="J192" s="0">
        <v>12</v>
      </c>
    </row>
    <row r="193" spans="1:10" customHeight="0">
      <c r="A193" s="0">
        <f>HYPERLINK("https://dl.dropboxusercontent.com/scl/fi/8qmykis6w5p5ifkolfbfj/a7648-2fg13823.jpg?rlkey=1tig5qls88hhmlgeus4wmal0p&amp;dl=0","Click to download Image")</f>
      </c>
      <c r="B193" s="0">
        <f>HYPERLINK("https://dl.dropboxusercontent.com/scl/fi/b0eva4igj32dy3ayzmqgq/verae-size-charts-sofia.jpg?rlkey=v2gw2bx6p0iu21c9w6gvhixkh&amp;dl=0","Click to download SizeChart")</f>
      </c>
      <c r="C193" s="0" t="inlineStr">
        <is>
          <t>Sofia Women's Scuba Hoodie</t>
        </is>
      </c>
      <c r="D193" s="0" t="inlineStr">
        <is>
          <t>125361</t>
        </is>
      </c>
      <c r="E193" s="0" t="inlineStr">
        <is>
          <t>BLANK SOFIA W LG:125361B-M</t>
        </is>
      </c>
      <c r="F193" s="0" t="inlineStr">
        <is>
          <t>899125361055</t>
        </is>
      </c>
      <c r="G193" s="0" t="inlineStr">
        <is>
          <t>WOMENS</t>
        </is>
      </c>
      <c r="H193" s="0" t="inlineStr">
        <is>
          <t>M</t>
        </is>
      </c>
      <c r="I193" s="0">
        <v>58</v>
      </c>
      <c r="J193" s="0">
        <v>29</v>
      </c>
    </row>
    <row r="194" spans="1:10" customHeight="0">
      <c r="A194" s="0">
        <f>HYPERLINK("https://dl.dropboxusercontent.com/scl/fi/8qmykis6w5p5ifkolfbfj/a7648-2fg13823.jpg?rlkey=1tig5qls88hhmlgeus4wmal0p&amp;dl=0","Click to download Image")</f>
      </c>
      <c r="B194" s="0">
        <f>HYPERLINK("https://dl.dropboxusercontent.com/scl/fi/b0eva4igj32dy3ayzmqgq/verae-size-charts-sofia.jpg?rlkey=v2gw2bx6p0iu21c9w6gvhixkh&amp;dl=0","Click to download SizeChart")</f>
      </c>
      <c r="C194" s="0" t="inlineStr">
        <is>
          <t>Sofia Women's Scuba Hoodie</t>
        </is>
      </c>
      <c r="D194" s="0" t="inlineStr">
        <is>
          <t>125361</t>
        </is>
      </c>
      <c r="E194" s="0" t="inlineStr">
        <is>
          <t>BLANK SOFIA W LG:125361C-L</t>
        </is>
      </c>
      <c r="F194" s="0" t="inlineStr">
        <is>
          <t>899125361062</t>
        </is>
      </c>
      <c r="G194" s="0" t="inlineStr">
        <is>
          <t>WOMENS</t>
        </is>
      </c>
      <c r="H194" s="0" t="inlineStr">
        <is>
          <t>L</t>
        </is>
      </c>
      <c r="I194" s="0">
        <v>58</v>
      </c>
      <c r="J194" s="0">
        <v>24</v>
      </c>
    </row>
    <row r="195" spans="1:10" customHeight="0">
      <c r="A195" s="0">
        <f>HYPERLINK("https://dl.dropboxusercontent.com/scl/fi/8qmykis6w5p5ifkolfbfj/a7648-2fg13823.jpg?rlkey=1tig5qls88hhmlgeus4wmal0p&amp;dl=0","Click to download Image")</f>
      </c>
      <c r="B195" s="0">
        <f>HYPERLINK("https://dl.dropboxusercontent.com/scl/fi/b0eva4igj32dy3ayzmqgq/verae-size-charts-sofia.jpg?rlkey=v2gw2bx6p0iu21c9w6gvhixkh&amp;dl=0","Click to download SizeChart")</f>
      </c>
      <c r="C195" s="0" t="inlineStr">
        <is>
          <t>Sofia Women's Scuba Hoodie</t>
        </is>
      </c>
      <c r="D195" s="0" t="inlineStr">
        <is>
          <t>125361</t>
        </is>
      </c>
      <c r="E195" s="0" t="inlineStr">
        <is>
          <t>BLANK SOFIA W LG:125361D-XL</t>
        </is>
      </c>
      <c r="F195" s="0" t="inlineStr">
        <is>
          <t>899125361079</t>
        </is>
      </c>
      <c r="G195" s="0" t="inlineStr">
        <is>
          <t>WOMENS</t>
        </is>
      </c>
      <c r="H195" s="0" t="inlineStr">
        <is>
          <t>XL</t>
        </is>
      </c>
      <c r="I195" s="0">
        <v>58</v>
      </c>
      <c r="J195" s="0">
        <v>37</v>
      </c>
    </row>
    <row r="196" spans="1:10" customHeight="0">
      <c r="A196" s="0">
        <f>HYPERLINK("https://dl.dropboxusercontent.com/scl/fi/8qmykis6w5p5ifkolfbfj/a7648-2fg13823.jpg?rlkey=1tig5qls88hhmlgeus4wmal0p&amp;dl=0","Click to download Image")</f>
      </c>
      <c r="B196" s="0">
        <f>HYPERLINK("https://dl.dropboxusercontent.com/scl/fi/b0eva4igj32dy3ayzmqgq/verae-size-charts-sofia.jpg?rlkey=v2gw2bx6p0iu21c9w6gvhixkh&amp;dl=0","Click to download SizeChart")</f>
      </c>
      <c r="C196" s="0" t="inlineStr">
        <is>
          <t>Sofia Women's Scuba Hoodie</t>
        </is>
      </c>
      <c r="D196" s="0" t="inlineStr">
        <is>
          <t>125361</t>
        </is>
      </c>
      <c r="E196" s="0" t="inlineStr">
        <is>
          <t>BLANK SOFIA W LG:125361E-2XL</t>
        </is>
      </c>
      <c r="F196" s="0" t="inlineStr">
        <is>
          <t>899125361086</t>
        </is>
      </c>
      <c r="G196" s="0" t="inlineStr">
        <is>
          <t>WOMENS</t>
        </is>
      </c>
      <c r="H196" s="0" t="inlineStr">
        <is>
          <t>2XL</t>
        </is>
      </c>
      <c r="I196" s="0">
        <v>60</v>
      </c>
      <c r="J196" s="0">
        <v>28</v>
      </c>
    </row>
    <row r="197" spans="1:10" customHeight="0">
      <c r="A197" s="0">
        <f>HYPERLINK("https://dl.dropboxusercontent.com/scl/fi/8qmykis6w5p5ifkolfbfj/a7648-2fg13823.jpg?rlkey=1tig5qls88hhmlgeus4wmal0p&amp;dl=0","Click to download Image")</f>
      </c>
      <c r="B197" s="0">
        <f>HYPERLINK("https://dl.dropboxusercontent.com/scl/fi/b0eva4igj32dy3ayzmqgq/verae-size-charts-sofia.jpg?rlkey=v2gw2bx6p0iu21c9w6gvhixkh&amp;dl=0","Click to download SizeChart")</f>
      </c>
      <c r="C197" s="0" t="inlineStr">
        <is>
          <t>Sofia Women's Scuba Hoodie</t>
        </is>
      </c>
      <c r="D197" s="0" t="inlineStr">
        <is>
          <t>125361</t>
        </is>
      </c>
      <c r="E197" s="0" t="inlineStr">
        <is>
          <t>BLANK SOFIA W LG:125361F-3XL</t>
        </is>
      </c>
      <c r="F197" s="0" t="inlineStr">
        <is>
          <t>899125361093</t>
        </is>
      </c>
      <c r="G197" s="0" t="inlineStr">
        <is>
          <t>WOMENS</t>
        </is>
      </c>
      <c r="H197" s="0" t="inlineStr">
        <is>
          <t>3XL</t>
        </is>
      </c>
      <c r="I197" s="0">
        <v>60</v>
      </c>
      <c r="J197" s="0">
        <v>19</v>
      </c>
    </row>
    <row r="198" spans="1:10" customHeight="0">
      <c r="A198" s="0">
        <f>HYPERLINK("https://dl.dropboxusercontent.com/scl/fi/zkqgbmhyaldwevgg18jg7/9373greenfg256943.jpg?rlkey=tccfgoocq3i6ut7yk32oqf3hq&amp;dl=0","Click to download Image")</f>
      </c>
      <c r="B198" s="0">
        <f>HYPERLINK("https://dl.dropboxusercontent.com/scl/fi/b0eva4igj32dy3ayzmqgq/verae-size-charts-sofia.jpg?rlkey=v2gw2bx6p0iu21c9w6gvhixkh&amp;dl=0","Click to download SizeChart")</f>
      </c>
      <c r="C198" s="0" t="inlineStr">
        <is>
          <t>Sofia Women's Scuba Hoodie</t>
        </is>
      </c>
      <c r="D198" s="0" t="inlineStr">
        <is>
          <t>126328</t>
        </is>
      </c>
      <c r="E198" s="0" t="inlineStr">
        <is>
          <t>BLANK SOFIA W GN:126328AA-XS</t>
        </is>
      </c>
      <c r="F198" s="0" t="inlineStr">
        <is>
          <t>899126328033</t>
        </is>
      </c>
      <c r="G198" s="0" t="inlineStr">
        <is>
          <t>WOMENS</t>
        </is>
      </c>
      <c r="H198" s="0" t="inlineStr">
        <is>
          <t>XS</t>
        </is>
      </c>
      <c r="I198" s="0">
        <v>58</v>
      </c>
      <c r="J198" s="0">
        <v>20</v>
      </c>
    </row>
    <row r="199" spans="1:10" customHeight="0">
      <c r="A199" s="0">
        <f>HYPERLINK("https://dl.dropboxusercontent.com/scl/fi/zkqgbmhyaldwevgg18jg7/9373greenfg256943.jpg?rlkey=tccfgoocq3i6ut7yk32oqf3hq&amp;dl=0","Click to download Image")</f>
      </c>
      <c r="B199" s="0">
        <f>HYPERLINK("https://dl.dropboxusercontent.com/scl/fi/b0eva4igj32dy3ayzmqgq/verae-size-charts-sofia.jpg?rlkey=v2gw2bx6p0iu21c9w6gvhixkh&amp;dl=0","Click to download SizeChart")</f>
      </c>
      <c r="C199" s="0" t="inlineStr">
        <is>
          <t>Sofia Women's Scuba Hoodie</t>
        </is>
      </c>
      <c r="D199" s="0" t="inlineStr">
        <is>
          <t>126328</t>
        </is>
      </c>
      <c r="E199" s="0" t="inlineStr">
        <is>
          <t>BLANK SOFIA W GN:126328A-S</t>
        </is>
      </c>
      <c r="F199" s="0" t="inlineStr">
        <is>
          <t>899126328040</t>
        </is>
      </c>
      <c r="G199" s="0" t="inlineStr">
        <is>
          <t>WOMENS</t>
        </is>
      </c>
      <c r="H199" s="0" t="inlineStr">
        <is>
          <t>S</t>
        </is>
      </c>
      <c r="I199" s="0">
        <v>58</v>
      </c>
      <c r="J199" s="0">
        <v>23</v>
      </c>
    </row>
    <row r="200" spans="1:10" customHeight="0">
      <c r="A200" s="0">
        <f>HYPERLINK("https://dl.dropboxusercontent.com/scl/fi/zkqgbmhyaldwevgg18jg7/9373greenfg256943.jpg?rlkey=tccfgoocq3i6ut7yk32oqf3hq&amp;dl=0","Click to download Image")</f>
      </c>
      <c r="B200" s="0">
        <f>HYPERLINK("https://dl.dropboxusercontent.com/scl/fi/b0eva4igj32dy3ayzmqgq/verae-size-charts-sofia.jpg?rlkey=v2gw2bx6p0iu21c9w6gvhixkh&amp;dl=0","Click to download SizeChart")</f>
      </c>
      <c r="C200" s="0" t="inlineStr">
        <is>
          <t>Sofia Women's Scuba Hoodie</t>
        </is>
      </c>
      <c r="D200" s="0" t="inlineStr">
        <is>
          <t>126328</t>
        </is>
      </c>
      <c r="E200" s="0" t="inlineStr">
        <is>
          <t>BLANK SOFIA W GN:126328B-M</t>
        </is>
      </c>
      <c r="F200" s="0" t="inlineStr">
        <is>
          <t>899126328057</t>
        </is>
      </c>
      <c r="G200" s="0" t="inlineStr">
        <is>
          <t>WOMENS</t>
        </is>
      </c>
      <c r="H200" s="0" t="inlineStr">
        <is>
          <t>M</t>
        </is>
      </c>
      <c r="I200" s="0">
        <v>58</v>
      </c>
      <c r="J200" s="0">
        <v>42</v>
      </c>
    </row>
    <row r="201" spans="1:10" customHeight="0">
      <c r="A201" s="0">
        <f>HYPERLINK("https://dl.dropboxusercontent.com/scl/fi/zkqgbmhyaldwevgg18jg7/9373greenfg256943.jpg?rlkey=tccfgoocq3i6ut7yk32oqf3hq&amp;dl=0","Click to download Image")</f>
      </c>
      <c r="B201" s="0">
        <f>HYPERLINK("https://dl.dropboxusercontent.com/scl/fi/b0eva4igj32dy3ayzmqgq/verae-size-charts-sofia.jpg?rlkey=v2gw2bx6p0iu21c9w6gvhixkh&amp;dl=0","Click to download SizeChart")</f>
      </c>
      <c r="C201" s="0" t="inlineStr">
        <is>
          <t>Sofia Women's Scuba Hoodie</t>
        </is>
      </c>
      <c r="D201" s="0" t="inlineStr">
        <is>
          <t>126328</t>
        </is>
      </c>
      <c r="E201" s="0" t="inlineStr">
        <is>
          <t>BLANK SOFIA W GN:126328C-L</t>
        </is>
      </c>
      <c r="F201" s="0" t="inlineStr">
        <is>
          <t>899126328064</t>
        </is>
      </c>
      <c r="G201" s="0" t="inlineStr">
        <is>
          <t>WOMENS</t>
        </is>
      </c>
      <c r="H201" s="0" t="inlineStr">
        <is>
          <t>L</t>
        </is>
      </c>
      <c r="I201" s="0">
        <v>58</v>
      </c>
      <c r="J201" s="0">
        <v>42</v>
      </c>
    </row>
    <row r="202" spans="1:10" customHeight="0">
      <c r="A202" s="0">
        <f>HYPERLINK("https://dl.dropboxusercontent.com/scl/fi/zkqgbmhyaldwevgg18jg7/9373greenfg256943.jpg?rlkey=tccfgoocq3i6ut7yk32oqf3hq&amp;dl=0","Click to download Image")</f>
      </c>
      <c r="B202" s="0">
        <f>HYPERLINK("https://dl.dropboxusercontent.com/scl/fi/b0eva4igj32dy3ayzmqgq/verae-size-charts-sofia.jpg?rlkey=v2gw2bx6p0iu21c9w6gvhixkh&amp;dl=0","Click to download SizeChart")</f>
      </c>
      <c r="C202" s="0" t="inlineStr">
        <is>
          <t>Sofia Women's Scuba Hoodie</t>
        </is>
      </c>
      <c r="D202" s="0" t="inlineStr">
        <is>
          <t>126328</t>
        </is>
      </c>
      <c r="E202" s="0" t="inlineStr">
        <is>
          <t>BLANK SOFIA W GN:126328D-XL</t>
        </is>
      </c>
      <c r="F202" s="0" t="inlineStr">
        <is>
          <t>899126328071</t>
        </is>
      </c>
      <c r="G202" s="0" t="inlineStr">
        <is>
          <t>WOMENS</t>
        </is>
      </c>
      <c r="H202" s="0" t="inlineStr">
        <is>
          <t>XL</t>
        </is>
      </c>
      <c r="I202" s="0">
        <v>58</v>
      </c>
      <c r="J202" s="0">
        <v>44</v>
      </c>
    </row>
    <row r="203" spans="1:10" customHeight="0">
      <c r="A203" s="0">
        <f>HYPERLINK("https://dl.dropboxusercontent.com/scl/fi/zkqgbmhyaldwevgg18jg7/9373greenfg256943.jpg?rlkey=tccfgoocq3i6ut7yk32oqf3hq&amp;dl=0","Click to download Image")</f>
      </c>
      <c r="B203" s="0">
        <f>HYPERLINK("https://dl.dropboxusercontent.com/scl/fi/b0eva4igj32dy3ayzmqgq/verae-size-charts-sofia.jpg?rlkey=v2gw2bx6p0iu21c9w6gvhixkh&amp;dl=0","Click to download SizeChart")</f>
      </c>
      <c r="C203" s="0" t="inlineStr">
        <is>
          <t>Sofia Women's Scuba Hoodie</t>
        </is>
      </c>
      <c r="D203" s="0" t="inlineStr">
        <is>
          <t>126328</t>
        </is>
      </c>
      <c r="E203" s="0" t="inlineStr">
        <is>
          <t>BLANK SOFIA W GN:126328E-2XL</t>
        </is>
      </c>
      <c r="F203" s="0" t="inlineStr">
        <is>
          <t>899126328088</t>
        </is>
      </c>
      <c r="G203" s="0" t="inlineStr">
        <is>
          <t>WOMENS</t>
        </is>
      </c>
      <c r="H203" s="0" t="inlineStr">
        <is>
          <t>2XL</t>
        </is>
      </c>
      <c r="I203" s="0">
        <v>58</v>
      </c>
      <c r="J203" s="0">
        <v>29</v>
      </c>
    </row>
    <row r="204" spans="1:10" customHeight="0">
      <c r="A204" s="0">
        <f>HYPERLINK("https://dl.dropboxusercontent.com/scl/fi/zkqgbmhyaldwevgg18jg7/9373greenfg256943.jpg?rlkey=tccfgoocq3i6ut7yk32oqf3hq&amp;dl=0","Click to download Image")</f>
      </c>
      <c r="B204" s="0">
        <f>HYPERLINK("https://dl.dropboxusercontent.com/scl/fi/b0eva4igj32dy3ayzmqgq/verae-size-charts-sofia.jpg?rlkey=v2gw2bx6p0iu21c9w6gvhixkh&amp;dl=0","Click to download SizeChart")</f>
      </c>
      <c r="C204" s="0" t="inlineStr">
        <is>
          <t>Sofia Women's Scuba Hoodie</t>
        </is>
      </c>
      <c r="D204" s="0" t="inlineStr">
        <is>
          <t>126328</t>
        </is>
      </c>
      <c r="E204" s="0" t="inlineStr">
        <is>
          <t>BLANK SOFIA W GN:126328F-3XL</t>
        </is>
      </c>
      <c r="F204" s="0" t="inlineStr">
        <is>
          <t>899126328095</t>
        </is>
      </c>
      <c r="G204" s="0" t="inlineStr">
        <is>
          <t>WOMENS</t>
        </is>
      </c>
      <c r="H204" s="0" t="inlineStr">
        <is>
          <t>3XL</t>
        </is>
      </c>
      <c r="I204" s="0">
        <v>58</v>
      </c>
      <c r="J204" s="0">
        <v>20</v>
      </c>
    </row>
    <row r="205" spans="1:10" customHeight="0">
      <c r="A205" s="0">
        <f>HYPERLINK("https://dl.dropboxusercontent.com/scl/fi/4q62qtsbxlht2t0l8s0tl/a7295-21blackfg277440.jpg?rlkey=g2y34tlxn7fe8x9m3g889kfjz&amp;dl=0","Click to download Image")</f>
      </c>
      <c r="B205" s="0">
        <f>HYPERLINK("https://dl.dropboxusercontent.com/scl/fi/3qro1uevb1m1q7t8ghuo4/verae-size-charts-sia.jpg?rlkey=u8d2nvvv1r3fu9l3o4uaaiz69&amp;dl=0","Click to download SizeChart")</f>
      </c>
      <c r="C205" s="0" t="inlineStr">
        <is>
          <t>Sia Women's Scuba Sweatshirt</t>
        </is>
      </c>
      <c r="D205" s="0" t="inlineStr">
        <is>
          <t>124307</t>
        </is>
      </c>
      <c r="E205" s="0" t="inlineStr">
        <is>
          <t>BLANK SIA W BK:124307AA-XS</t>
        </is>
      </c>
      <c r="F205" s="0" t="inlineStr">
        <is>
          <t>899124307030</t>
        </is>
      </c>
      <c r="G205" s="0" t="inlineStr">
        <is>
          <t>WOMENS</t>
        </is>
      </c>
      <c r="H205" s="0" t="inlineStr">
        <is>
          <t>XS</t>
        </is>
      </c>
      <c r="I205" s="0">
        <v>55.99</v>
      </c>
      <c r="J205" s="0">
        <v>0</v>
      </c>
    </row>
    <row r="206" spans="1:10" customHeight="0">
      <c r="A206" s="0">
        <f>HYPERLINK("https://dl.dropboxusercontent.com/scl/fi/4q62qtsbxlht2t0l8s0tl/a7295-21blackfg277440.jpg?rlkey=g2y34tlxn7fe8x9m3g889kfjz&amp;dl=0","Click to download Image")</f>
      </c>
      <c r="B206" s="0">
        <f>HYPERLINK("https://dl.dropboxusercontent.com/scl/fi/3qro1uevb1m1q7t8ghuo4/verae-size-charts-sia.jpg?rlkey=u8d2nvvv1r3fu9l3o4uaaiz69&amp;dl=0","Click to download SizeChart")</f>
      </c>
      <c r="C206" s="0" t="inlineStr">
        <is>
          <t>Sia Women's Scuba Sweatshirt</t>
        </is>
      </c>
      <c r="D206" s="0" t="inlineStr">
        <is>
          <t>124307</t>
        </is>
      </c>
      <c r="E206" s="0" t="inlineStr">
        <is>
          <t>BLANK SIA W BK:124307A-S</t>
        </is>
      </c>
      <c r="F206" s="0" t="inlineStr">
        <is>
          <t>899124307047</t>
        </is>
      </c>
      <c r="G206" s="0" t="inlineStr">
        <is>
          <t>WOMENS</t>
        </is>
      </c>
      <c r="H206" s="0" t="inlineStr">
        <is>
          <t>S</t>
        </is>
      </c>
      <c r="I206" s="0">
        <v>55.99</v>
      </c>
      <c r="J206" s="0">
        <v>18</v>
      </c>
    </row>
    <row r="207" spans="1:10" customHeight="0">
      <c r="A207" s="0">
        <f>HYPERLINK("https://dl.dropboxusercontent.com/scl/fi/4q62qtsbxlht2t0l8s0tl/a7295-21blackfg277440.jpg?rlkey=g2y34tlxn7fe8x9m3g889kfjz&amp;dl=0","Click to download Image")</f>
      </c>
      <c r="B207" s="0">
        <f>HYPERLINK("https://dl.dropboxusercontent.com/scl/fi/3qro1uevb1m1q7t8ghuo4/verae-size-charts-sia.jpg?rlkey=u8d2nvvv1r3fu9l3o4uaaiz69&amp;dl=0","Click to download SizeChart")</f>
      </c>
      <c r="C207" s="0" t="inlineStr">
        <is>
          <t>Sia Women's Scuba Sweatshirt</t>
        </is>
      </c>
      <c r="D207" s="0" t="inlineStr">
        <is>
          <t>124307</t>
        </is>
      </c>
      <c r="E207" s="0" t="inlineStr">
        <is>
          <t>BLANK SIA W BK:124307B-M</t>
        </is>
      </c>
      <c r="F207" s="0" t="inlineStr">
        <is>
          <t>899124307054</t>
        </is>
      </c>
      <c r="G207" s="0" t="inlineStr">
        <is>
          <t>WOMENS</t>
        </is>
      </c>
      <c r="H207" s="0" t="inlineStr">
        <is>
          <t>M</t>
        </is>
      </c>
      <c r="I207" s="0">
        <v>55.99</v>
      </c>
      <c r="J207" s="0">
        <v>34</v>
      </c>
    </row>
    <row r="208" spans="1:10" customHeight="0">
      <c r="A208" s="0">
        <f>HYPERLINK("https://dl.dropboxusercontent.com/scl/fi/4q62qtsbxlht2t0l8s0tl/a7295-21blackfg277440.jpg?rlkey=g2y34tlxn7fe8x9m3g889kfjz&amp;dl=0","Click to download Image")</f>
      </c>
      <c r="B208" s="0">
        <f>HYPERLINK("https://dl.dropboxusercontent.com/scl/fi/3qro1uevb1m1q7t8ghuo4/verae-size-charts-sia.jpg?rlkey=u8d2nvvv1r3fu9l3o4uaaiz69&amp;dl=0","Click to download SizeChart")</f>
      </c>
      <c r="C208" s="0" t="inlineStr">
        <is>
          <t>Sia Women's Scuba Sweatshirt</t>
        </is>
      </c>
      <c r="D208" s="0" t="inlineStr">
        <is>
          <t>124307</t>
        </is>
      </c>
      <c r="E208" s="0" t="inlineStr">
        <is>
          <t>BLANK SIA W BK:124307C-L</t>
        </is>
      </c>
      <c r="F208" s="0" t="inlineStr">
        <is>
          <t>899124307061</t>
        </is>
      </c>
      <c r="G208" s="0" t="inlineStr">
        <is>
          <t>WOMENS</t>
        </is>
      </c>
      <c r="H208" s="0" t="inlineStr">
        <is>
          <t>L</t>
        </is>
      </c>
      <c r="I208" s="0">
        <v>55.99</v>
      </c>
      <c r="J208" s="0">
        <v>41</v>
      </c>
    </row>
    <row r="209" spans="1:10" customHeight="0">
      <c r="A209" s="0">
        <f>HYPERLINK("https://dl.dropboxusercontent.com/scl/fi/4q62qtsbxlht2t0l8s0tl/a7295-21blackfg277440.jpg?rlkey=g2y34tlxn7fe8x9m3g889kfjz&amp;dl=0","Click to download Image")</f>
      </c>
      <c r="B209" s="0">
        <f>HYPERLINK("https://dl.dropboxusercontent.com/scl/fi/3qro1uevb1m1q7t8ghuo4/verae-size-charts-sia.jpg?rlkey=u8d2nvvv1r3fu9l3o4uaaiz69&amp;dl=0","Click to download SizeChart")</f>
      </c>
      <c r="C209" s="0" t="inlineStr">
        <is>
          <t>Sia Women's Scuba Sweatshirt</t>
        </is>
      </c>
      <c r="D209" s="0" t="inlineStr">
        <is>
          <t>124307</t>
        </is>
      </c>
      <c r="E209" s="0" t="inlineStr">
        <is>
          <t>BLANK SIA W BK:124307D-XL</t>
        </is>
      </c>
      <c r="F209" s="0" t="inlineStr">
        <is>
          <t>899124307078</t>
        </is>
      </c>
      <c r="G209" s="0" t="inlineStr">
        <is>
          <t>WOMENS</t>
        </is>
      </c>
      <c r="H209" s="0" t="inlineStr">
        <is>
          <t>XL</t>
        </is>
      </c>
      <c r="I209" s="0">
        <v>55.99</v>
      </c>
      <c r="J209" s="0">
        <v>43</v>
      </c>
    </row>
    <row r="210" spans="1:10" customHeight="0">
      <c r="A210" s="0">
        <f>HYPERLINK("https://dl.dropboxusercontent.com/scl/fi/4q62qtsbxlht2t0l8s0tl/a7295-21blackfg277440.jpg?rlkey=g2y34tlxn7fe8x9m3g889kfjz&amp;dl=0","Click to download Image")</f>
      </c>
      <c r="B210" s="0">
        <f>HYPERLINK("https://dl.dropboxusercontent.com/scl/fi/3qro1uevb1m1q7t8ghuo4/verae-size-charts-sia.jpg?rlkey=u8d2nvvv1r3fu9l3o4uaaiz69&amp;dl=0","Click to download SizeChart")</f>
      </c>
      <c r="C210" s="0" t="inlineStr">
        <is>
          <t>Sia Women's Scuba Sweatshirt</t>
        </is>
      </c>
      <c r="D210" s="0" t="inlineStr">
        <is>
          <t>124307</t>
        </is>
      </c>
      <c r="E210" s="0" t="inlineStr">
        <is>
          <t>BLANK SIA W BK:124307E-2XL</t>
        </is>
      </c>
      <c r="F210" s="0" t="inlineStr">
        <is>
          <t>899124307085</t>
        </is>
      </c>
      <c r="G210" s="0" t="inlineStr">
        <is>
          <t>WOMENS</t>
        </is>
      </c>
      <c r="H210" s="0" t="inlineStr">
        <is>
          <t>2XL</t>
        </is>
      </c>
      <c r="I210" s="0">
        <v>57.99</v>
      </c>
      <c r="J210" s="0">
        <v>30</v>
      </c>
    </row>
    <row r="211" spans="1:10" customHeight="0">
      <c r="A211" s="0">
        <f>HYPERLINK("https://dl.dropboxusercontent.com/scl/fi/4q62qtsbxlht2t0l8s0tl/a7295-21blackfg277440.jpg?rlkey=g2y34tlxn7fe8x9m3g889kfjz&amp;dl=0","Click to download Image")</f>
      </c>
      <c r="B211" s="0">
        <f>HYPERLINK("https://dl.dropboxusercontent.com/scl/fi/3qro1uevb1m1q7t8ghuo4/verae-size-charts-sia.jpg?rlkey=u8d2nvvv1r3fu9l3o4uaaiz69&amp;dl=0","Click to download SizeChart")</f>
      </c>
      <c r="C211" s="0" t="inlineStr">
        <is>
          <t>Sia Women's Scuba Sweatshirt</t>
        </is>
      </c>
      <c r="D211" s="0" t="inlineStr">
        <is>
          <t>124307</t>
        </is>
      </c>
      <c r="E211" s="0" t="inlineStr">
        <is>
          <t>BLANK SIA W BK:124307F-3XL</t>
        </is>
      </c>
      <c r="F211" s="0" t="inlineStr">
        <is>
          <t>899124307092</t>
        </is>
      </c>
      <c r="G211" s="0" t="inlineStr">
        <is>
          <t>WOMENS</t>
        </is>
      </c>
      <c r="H211" s="0" t="inlineStr">
        <is>
          <t>3XL</t>
        </is>
      </c>
      <c r="I211" s="0">
        <v>57.99</v>
      </c>
      <c r="J211" s="0">
        <v>20</v>
      </c>
    </row>
    <row r="212" spans="1:10" customHeight="0">
      <c r="A212" s="0">
        <f>HYPERLINK("https://dl.dropboxusercontent.com/scl/fi/zq1xcrutac9jzybp195j7/8700fg88342.jpg?rlkey=vqjcm0gg9iduwqikfe3fsax98&amp;dl=0","Click to download Image")</f>
      </c>
      <c r="B212" s="0">
        <f>HYPERLINK("https://dl.dropboxusercontent.com/scl/fi/3qro1uevb1m1q7t8ghuo4/verae-size-charts-sia.jpg?rlkey=u8d2nvvv1r3fu9l3o4uaaiz69&amp;dl=0","Click to download SizeChart")</f>
      </c>
      <c r="C212" s="0" t="inlineStr">
        <is>
          <t>Sia Women's Scuba Sweatshirt</t>
        </is>
      </c>
      <c r="D212" s="0" t="inlineStr">
        <is>
          <t>126294</t>
        </is>
      </c>
      <c r="E212" s="0" t="inlineStr">
        <is>
          <t>BLANK SIA W LG:126294AA-XS</t>
        </is>
      </c>
      <c r="F212" s="0" t="inlineStr">
        <is>
          <t>899126294031</t>
        </is>
      </c>
      <c r="G212" s="0" t="inlineStr">
        <is>
          <t>WOMENS</t>
        </is>
      </c>
      <c r="H212" s="0" t="inlineStr">
        <is>
          <t>XS</t>
        </is>
      </c>
      <c r="I212" s="0">
        <v>55.99</v>
      </c>
      <c r="J212" s="0">
        <v>0</v>
      </c>
    </row>
    <row r="213" spans="1:10" customHeight="0">
      <c r="A213" s="0">
        <f>HYPERLINK("https://dl.dropboxusercontent.com/scl/fi/zq1xcrutac9jzybp195j7/8700fg88342.jpg?rlkey=vqjcm0gg9iduwqikfe3fsax98&amp;dl=0","Click to download Image")</f>
      </c>
      <c r="B213" s="0">
        <f>HYPERLINK("https://dl.dropboxusercontent.com/scl/fi/3qro1uevb1m1q7t8ghuo4/verae-size-charts-sia.jpg?rlkey=u8d2nvvv1r3fu9l3o4uaaiz69&amp;dl=0","Click to download SizeChart")</f>
      </c>
      <c r="C213" s="0" t="inlineStr">
        <is>
          <t>Sia Women's Scuba Sweatshirt</t>
        </is>
      </c>
      <c r="D213" s="0" t="inlineStr">
        <is>
          <t>126294</t>
        </is>
      </c>
      <c r="E213" s="0" t="inlineStr">
        <is>
          <t>BLANK SIA W LG:126294A-S</t>
        </is>
      </c>
      <c r="F213" s="0" t="inlineStr">
        <is>
          <t>899126294048</t>
        </is>
      </c>
      <c r="G213" s="0" t="inlineStr">
        <is>
          <t>WOMENS</t>
        </is>
      </c>
      <c r="H213" s="0" t="inlineStr">
        <is>
          <t>S</t>
        </is>
      </c>
      <c r="I213" s="0">
        <v>55.99</v>
      </c>
      <c r="J213" s="0">
        <v>22</v>
      </c>
    </row>
    <row r="214" spans="1:10" customHeight="0">
      <c r="A214" s="0">
        <f>HYPERLINK("https://dl.dropboxusercontent.com/scl/fi/zq1xcrutac9jzybp195j7/8700fg88342.jpg?rlkey=vqjcm0gg9iduwqikfe3fsax98&amp;dl=0","Click to download Image")</f>
      </c>
      <c r="B214" s="0">
        <f>HYPERLINK("https://dl.dropboxusercontent.com/scl/fi/3qro1uevb1m1q7t8ghuo4/verae-size-charts-sia.jpg?rlkey=u8d2nvvv1r3fu9l3o4uaaiz69&amp;dl=0","Click to download SizeChart")</f>
      </c>
      <c r="C214" s="0" t="inlineStr">
        <is>
          <t>Sia Women's Scuba Sweatshirt</t>
        </is>
      </c>
      <c r="D214" s="0" t="inlineStr">
        <is>
          <t>126294</t>
        </is>
      </c>
      <c r="E214" s="0" t="inlineStr">
        <is>
          <t>BLANK SIA W LG:126294B-M</t>
        </is>
      </c>
      <c r="F214" s="0" t="inlineStr">
        <is>
          <t>899126294055</t>
        </is>
      </c>
      <c r="G214" s="0" t="inlineStr">
        <is>
          <t>WOMENS</t>
        </is>
      </c>
      <c r="H214" s="0" t="inlineStr">
        <is>
          <t>M</t>
        </is>
      </c>
      <c r="I214" s="0">
        <v>55.99</v>
      </c>
      <c r="J214" s="0">
        <v>40</v>
      </c>
    </row>
    <row r="215" spans="1:10" customHeight="0">
      <c r="A215" s="0">
        <f>HYPERLINK("https://dl.dropboxusercontent.com/scl/fi/zq1xcrutac9jzybp195j7/8700fg88342.jpg?rlkey=vqjcm0gg9iduwqikfe3fsax98&amp;dl=0","Click to download Image")</f>
      </c>
      <c r="B215" s="0">
        <f>HYPERLINK("https://dl.dropboxusercontent.com/scl/fi/3qro1uevb1m1q7t8ghuo4/verae-size-charts-sia.jpg?rlkey=u8d2nvvv1r3fu9l3o4uaaiz69&amp;dl=0","Click to download SizeChart")</f>
      </c>
      <c r="C215" s="0" t="inlineStr">
        <is>
          <t>Sia Women's Scuba Sweatshirt</t>
        </is>
      </c>
      <c r="D215" s="0" t="inlineStr">
        <is>
          <t>126294</t>
        </is>
      </c>
      <c r="E215" s="0" t="inlineStr">
        <is>
          <t>BLANK SIA W LG:126294C-L</t>
        </is>
      </c>
      <c r="F215" s="0" t="inlineStr">
        <is>
          <t>899126294062</t>
        </is>
      </c>
      <c r="G215" s="0" t="inlineStr">
        <is>
          <t>WOMENS</t>
        </is>
      </c>
      <c r="H215" s="0" t="inlineStr">
        <is>
          <t>L</t>
        </is>
      </c>
      <c r="I215" s="0">
        <v>55.99</v>
      </c>
      <c r="J215" s="0">
        <v>44</v>
      </c>
    </row>
    <row r="216" spans="1:10" customHeight="0">
      <c r="A216" s="0">
        <f>HYPERLINK("https://dl.dropboxusercontent.com/scl/fi/zq1xcrutac9jzybp195j7/8700fg88342.jpg?rlkey=vqjcm0gg9iduwqikfe3fsax98&amp;dl=0","Click to download Image")</f>
      </c>
      <c r="B216" s="0">
        <f>HYPERLINK("https://dl.dropboxusercontent.com/scl/fi/3qro1uevb1m1q7t8ghuo4/verae-size-charts-sia.jpg?rlkey=u8d2nvvv1r3fu9l3o4uaaiz69&amp;dl=0","Click to download SizeChart")</f>
      </c>
      <c r="C216" s="0" t="inlineStr">
        <is>
          <t>Sia Women's Scuba Sweatshirt</t>
        </is>
      </c>
      <c r="D216" s="0" t="inlineStr">
        <is>
          <t>126294</t>
        </is>
      </c>
      <c r="E216" s="0" t="inlineStr">
        <is>
          <t>BLANK SIA W LG:126294D-XL</t>
        </is>
      </c>
      <c r="F216" s="0" t="inlineStr">
        <is>
          <t>899126294079</t>
        </is>
      </c>
      <c r="G216" s="0" t="inlineStr">
        <is>
          <t>WOMENS</t>
        </is>
      </c>
      <c r="H216" s="0" t="inlineStr">
        <is>
          <t>XL</t>
        </is>
      </c>
      <c r="I216" s="0">
        <v>55.99</v>
      </c>
      <c r="J216" s="0">
        <v>44</v>
      </c>
    </row>
    <row r="217" spans="1:10" customHeight="0">
      <c r="A217" s="0">
        <f>HYPERLINK("https://dl.dropboxusercontent.com/scl/fi/zq1xcrutac9jzybp195j7/8700fg88342.jpg?rlkey=vqjcm0gg9iduwqikfe3fsax98&amp;dl=0","Click to download Image")</f>
      </c>
      <c r="B217" s="0">
        <f>HYPERLINK("https://dl.dropboxusercontent.com/scl/fi/3qro1uevb1m1q7t8ghuo4/verae-size-charts-sia.jpg?rlkey=u8d2nvvv1r3fu9l3o4uaaiz69&amp;dl=0","Click to download SizeChart")</f>
      </c>
      <c r="C217" s="0" t="inlineStr">
        <is>
          <t>Sia Women's Scuba Sweatshirt</t>
        </is>
      </c>
      <c r="D217" s="0" t="inlineStr">
        <is>
          <t>126294</t>
        </is>
      </c>
      <c r="E217" s="0" t="inlineStr">
        <is>
          <t>BLANK SIA W LG:126294E-2XL</t>
        </is>
      </c>
      <c r="F217" s="0" t="inlineStr">
        <is>
          <t>899126294086</t>
        </is>
      </c>
      <c r="G217" s="0" t="inlineStr">
        <is>
          <t>WOMENS</t>
        </is>
      </c>
      <c r="H217" s="0" t="inlineStr">
        <is>
          <t>2XL</t>
        </is>
      </c>
      <c r="I217" s="0">
        <v>57.99</v>
      </c>
      <c r="J217" s="0">
        <v>25</v>
      </c>
    </row>
    <row r="218" spans="1:10" customHeight="0">
      <c r="A218" s="0">
        <f>HYPERLINK("https://dl.dropboxusercontent.com/scl/fi/zq1xcrutac9jzybp195j7/8700fg88342.jpg?rlkey=vqjcm0gg9iduwqikfe3fsax98&amp;dl=0","Click to download Image")</f>
      </c>
      <c r="B218" s="0">
        <f>HYPERLINK("https://dl.dropboxusercontent.com/scl/fi/3qro1uevb1m1q7t8ghuo4/verae-size-charts-sia.jpg?rlkey=u8d2nvvv1r3fu9l3o4uaaiz69&amp;dl=0","Click to download SizeChart")</f>
      </c>
      <c r="C218" s="0" t="inlineStr">
        <is>
          <t>Sia Women's Scuba Sweatshirt</t>
        </is>
      </c>
      <c r="D218" s="0" t="inlineStr">
        <is>
          <t>126294</t>
        </is>
      </c>
      <c r="E218" s="0" t="inlineStr">
        <is>
          <t>BLANK SIA W LG:126294F-3XL</t>
        </is>
      </c>
      <c r="F218" s="0" t="inlineStr">
        <is>
          <t>899126294093</t>
        </is>
      </c>
      <c r="G218" s="0" t="inlineStr">
        <is>
          <t>WOMENS</t>
        </is>
      </c>
      <c r="H218" s="0" t="inlineStr">
        <is>
          <t>3XL</t>
        </is>
      </c>
      <c r="I218" s="0">
        <v>57.99</v>
      </c>
      <c r="J218" s="0">
        <v>15</v>
      </c>
    </row>
    <row r="219" spans="1:10" customHeight="0">
      <c r="A219" s="0">
        <f>HYPERLINK("https://dl.dropboxusercontent.com/scl/fi/i446wtba9on63o81bxhlx/a7304-31fg41816.jpg?rlkey=jrtk5clzgm1lldsvvsvnx6yig&amp;dl=0","Click to download Image")</f>
      </c>
      <c r="B219" s="0">
        <f>HYPERLINK("https://dl.dropboxusercontent.com/scl/fi/3qro1uevb1m1q7t8ghuo4/verae-size-charts-sia.jpg?rlkey=u8d2nvvv1r3fu9l3o4uaaiz69&amp;dl=0","Click to download SizeChart")</f>
      </c>
      <c r="C219" s="0" t="inlineStr">
        <is>
          <t>Sia Women's Scuba Sweatshirt</t>
        </is>
      </c>
      <c r="D219" s="0" t="inlineStr">
        <is>
          <t>124844</t>
        </is>
      </c>
      <c r="E219" s="0" t="inlineStr">
        <is>
          <t>BLANK SIA W GY:124844AA-XS</t>
        </is>
      </c>
      <c r="F219" s="0" t="inlineStr">
        <is>
          <t>899124844030</t>
        </is>
      </c>
      <c r="G219" s="0" t="inlineStr">
        <is>
          <t>WOMENS</t>
        </is>
      </c>
      <c r="H219" s="0" t="inlineStr">
        <is>
          <t>XS</t>
        </is>
      </c>
      <c r="I219" s="0">
        <v>55.99</v>
      </c>
      <c r="J219" s="0">
        <v>0</v>
      </c>
    </row>
    <row r="220" spans="1:10" customHeight="0">
      <c r="A220" s="0">
        <f>HYPERLINK("https://dl.dropboxusercontent.com/scl/fi/i446wtba9on63o81bxhlx/a7304-31fg41816.jpg?rlkey=jrtk5clzgm1lldsvvsvnx6yig&amp;dl=0","Click to download Image")</f>
      </c>
      <c r="B220" s="0">
        <f>HYPERLINK("https://dl.dropboxusercontent.com/scl/fi/3qro1uevb1m1q7t8ghuo4/verae-size-charts-sia.jpg?rlkey=u8d2nvvv1r3fu9l3o4uaaiz69&amp;dl=0","Click to download SizeChart")</f>
      </c>
      <c r="C220" s="0" t="inlineStr">
        <is>
          <t>Sia Women's Scuba Sweatshirt</t>
        </is>
      </c>
      <c r="D220" s="0" t="inlineStr">
        <is>
          <t>124844</t>
        </is>
      </c>
      <c r="E220" s="0" t="inlineStr">
        <is>
          <t>BLANK SIA W GY:124844A-S</t>
        </is>
      </c>
      <c r="F220" s="0" t="inlineStr">
        <is>
          <t>899124844047</t>
        </is>
      </c>
      <c r="G220" s="0" t="inlineStr">
        <is>
          <t>WOMENS</t>
        </is>
      </c>
      <c r="H220" s="0" t="inlineStr">
        <is>
          <t>S</t>
        </is>
      </c>
      <c r="I220" s="0">
        <v>55.99</v>
      </c>
      <c r="J220" s="0">
        <v>27</v>
      </c>
    </row>
    <row r="221" spans="1:10" customHeight="0">
      <c r="A221" s="0">
        <f>HYPERLINK("https://dl.dropboxusercontent.com/scl/fi/i446wtba9on63o81bxhlx/a7304-31fg41816.jpg?rlkey=jrtk5clzgm1lldsvvsvnx6yig&amp;dl=0","Click to download Image")</f>
      </c>
      <c r="B221" s="0">
        <f>HYPERLINK("https://dl.dropboxusercontent.com/scl/fi/3qro1uevb1m1q7t8ghuo4/verae-size-charts-sia.jpg?rlkey=u8d2nvvv1r3fu9l3o4uaaiz69&amp;dl=0","Click to download SizeChart")</f>
      </c>
      <c r="C221" s="0" t="inlineStr">
        <is>
          <t>Sia Women's Scuba Sweatshirt</t>
        </is>
      </c>
      <c r="D221" s="0" t="inlineStr">
        <is>
          <t>124844</t>
        </is>
      </c>
      <c r="E221" s="0" t="inlineStr">
        <is>
          <t>BLANK SIA W GY:124844B-M</t>
        </is>
      </c>
      <c r="F221" s="0" t="inlineStr">
        <is>
          <t>899124844054</t>
        </is>
      </c>
      <c r="G221" s="0" t="inlineStr">
        <is>
          <t>WOMENS</t>
        </is>
      </c>
      <c r="H221" s="0" t="inlineStr">
        <is>
          <t>M</t>
        </is>
      </c>
      <c r="I221" s="0">
        <v>55.99</v>
      </c>
      <c r="J221" s="0">
        <v>41</v>
      </c>
    </row>
    <row r="222" spans="1:10" customHeight="0">
      <c r="A222" s="0">
        <f>HYPERLINK("https://dl.dropboxusercontent.com/scl/fi/i446wtba9on63o81bxhlx/a7304-31fg41816.jpg?rlkey=jrtk5clzgm1lldsvvsvnx6yig&amp;dl=0","Click to download Image")</f>
      </c>
      <c r="B222" s="0">
        <f>HYPERLINK("https://dl.dropboxusercontent.com/scl/fi/3qro1uevb1m1q7t8ghuo4/verae-size-charts-sia.jpg?rlkey=u8d2nvvv1r3fu9l3o4uaaiz69&amp;dl=0","Click to download SizeChart")</f>
      </c>
      <c r="C222" s="0" t="inlineStr">
        <is>
          <t>Sia Women's Scuba Sweatshirt</t>
        </is>
      </c>
      <c r="D222" s="0" t="inlineStr">
        <is>
          <t>124844</t>
        </is>
      </c>
      <c r="E222" s="0" t="inlineStr">
        <is>
          <t>BLANK SIA W GY:124844C-L</t>
        </is>
      </c>
      <c r="F222" s="0" t="inlineStr">
        <is>
          <t>899124844061</t>
        </is>
      </c>
      <c r="G222" s="0" t="inlineStr">
        <is>
          <t>WOMENS</t>
        </is>
      </c>
      <c r="H222" s="0" t="inlineStr">
        <is>
          <t>L</t>
        </is>
      </c>
      <c r="I222" s="0">
        <v>55.99</v>
      </c>
      <c r="J222" s="0">
        <v>47</v>
      </c>
    </row>
    <row r="223" spans="1:10" customHeight="0">
      <c r="A223" s="0">
        <f>HYPERLINK("https://dl.dropboxusercontent.com/scl/fi/i446wtba9on63o81bxhlx/a7304-31fg41816.jpg?rlkey=jrtk5clzgm1lldsvvsvnx6yig&amp;dl=0","Click to download Image")</f>
      </c>
      <c r="B223" s="0">
        <f>HYPERLINK("https://dl.dropboxusercontent.com/scl/fi/3qro1uevb1m1q7t8ghuo4/verae-size-charts-sia.jpg?rlkey=u8d2nvvv1r3fu9l3o4uaaiz69&amp;dl=0","Click to download SizeChart")</f>
      </c>
      <c r="C223" s="0" t="inlineStr">
        <is>
          <t>Sia Women's Scuba Sweatshirt</t>
        </is>
      </c>
      <c r="D223" s="0" t="inlineStr">
        <is>
          <t>124844</t>
        </is>
      </c>
      <c r="E223" s="0" t="inlineStr">
        <is>
          <t>BLANK SIA W GY:124844D-XL</t>
        </is>
      </c>
      <c r="F223" s="0" t="inlineStr">
        <is>
          <t>899124844078</t>
        </is>
      </c>
      <c r="G223" s="0" t="inlineStr">
        <is>
          <t>WOMENS</t>
        </is>
      </c>
      <c r="H223" s="0" t="inlineStr">
        <is>
          <t>XL</t>
        </is>
      </c>
      <c r="I223" s="0">
        <v>55.99</v>
      </c>
      <c r="J223" s="0">
        <v>49</v>
      </c>
    </row>
    <row r="224" spans="1:10" customHeight="0">
      <c r="A224" s="0">
        <f>HYPERLINK("https://dl.dropboxusercontent.com/scl/fi/i446wtba9on63o81bxhlx/a7304-31fg41816.jpg?rlkey=jrtk5clzgm1lldsvvsvnx6yig&amp;dl=0","Click to download Image")</f>
      </c>
      <c r="B224" s="0">
        <f>HYPERLINK("https://dl.dropboxusercontent.com/scl/fi/3qro1uevb1m1q7t8ghuo4/verae-size-charts-sia.jpg?rlkey=u8d2nvvv1r3fu9l3o4uaaiz69&amp;dl=0","Click to download SizeChart")</f>
      </c>
      <c r="C224" s="0" t="inlineStr">
        <is>
          <t>Sia Women's Scuba Sweatshirt</t>
        </is>
      </c>
      <c r="D224" s="0" t="inlineStr">
        <is>
          <t>124844</t>
        </is>
      </c>
      <c r="E224" s="0" t="inlineStr">
        <is>
          <t>BLANK SIA W GY:124844E-2XL</t>
        </is>
      </c>
      <c r="F224" s="0" t="inlineStr">
        <is>
          <t>899124844085</t>
        </is>
      </c>
      <c r="G224" s="0" t="inlineStr">
        <is>
          <t>WOMENS</t>
        </is>
      </c>
      <c r="H224" s="0" t="inlineStr">
        <is>
          <t>2XL</t>
        </is>
      </c>
      <c r="I224" s="0">
        <v>57.99</v>
      </c>
      <c r="J224" s="0">
        <v>28</v>
      </c>
    </row>
    <row r="225" spans="1:10" customHeight="0">
      <c r="A225" s="0">
        <f>HYPERLINK("https://dl.dropboxusercontent.com/scl/fi/i446wtba9on63o81bxhlx/a7304-31fg41816.jpg?rlkey=jrtk5clzgm1lldsvvsvnx6yig&amp;dl=0","Click to download Image")</f>
      </c>
      <c r="B225" s="0">
        <f>HYPERLINK("https://dl.dropboxusercontent.com/scl/fi/3qro1uevb1m1q7t8ghuo4/verae-size-charts-sia.jpg?rlkey=u8d2nvvv1r3fu9l3o4uaaiz69&amp;dl=0","Click to download SizeChart")</f>
      </c>
      <c r="C225" s="0" t="inlineStr">
        <is>
          <t>Sia Women's Scuba Sweatshirt</t>
        </is>
      </c>
      <c r="D225" s="0" t="inlineStr">
        <is>
          <t>124844</t>
        </is>
      </c>
      <c r="E225" s="0" t="inlineStr">
        <is>
          <t>BLANK SIA W GY:124844F-3XL</t>
        </is>
      </c>
      <c r="F225" s="0" t="inlineStr">
        <is>
          <t>899124844092</t>
        </is>
      </c>
      <c r="G225" s="0" t="inlineStr">
        <is>
          <t>WOMENS</t>
        </is>
      </c>
      <c r="H225" s="0" t="inlineStr">
        <is>
          <t>3XL</t>
        </is>
      </c>
      <c r="I225" s="0">
        <v>57.99</v>
      </c>
      <c r="J225" s="0">
        <v>18</v>
      </c>
    </row>
    <row r="226" spans="1:10" customHeight="0">
      <c r="A226" s="0">
        <f>HYPERLINK("https://dl.dropboxusercontent.com/scl/fi/0x3o1z0my11ij9i4y45my/a7295-21greenfg277280.jpg?rlkey=z9n0h7t38gz8t9dp9r2skdsri&amp;dl=0","Click to download Image")</f>
      </c>
      <c r="B226" s="0">
        <f>HYPERLINK("https://dl.dropboxusercontent.com/scl/fi/3qro1uevb1m1q7t8ghuo4/verae-size-charts-sia.jpg?rlkey=u8d2nvvv1r3fu9l3o4uaaiz69&amp;dl=0","Click to download SizeChart")</f>
      </c>
      <c r="C226" s="0" t="inlineStr">
        <is>
          <t>Sia Women's Scuba Sweatshirt</t>
        </is>
      </c>
      <c r="D226" s="0" t="inlineStr">
        <is>
          <t>124842</t>
        </is>
      </c>
      <c r="E226" s="0" t="inlineStr">
        <is>
          <t>BLANK SIA W GN:124842AA-XS</t>
        </is>
      </c>
      <c r="F226" s="0" t="inlineStr">
        <is>
          <t>899124842036</t>
        </is>
      </c>
      <c r="G226" s="0" t="inlineStr">
        <is>
          <t>WOMENS</t>
        </is>
      </c>
      <c r="H226" s="0" t="inlineStr">
        <is>
          <t>XS</t>
        </is>
      </c>
      <c r="I226" s="0">
        <v>55.99</v>
      </c>
      <c r="J226" s="0">
        <v>17</v>
      </c>
    </row>
    <row r="227" spans="1:10" customHeight="0">
      <c r="A227" s="0">
        <f>HYPERLINK("https://dl.dropboxusercontent.com/scl/fi/0x3o1z0my11ij9i4y45my/a7295-21greenfg277280.jpg?rlkey=z9n0h7t38gz8t9dp9r2skdsri&amp;dl=0","Click to download Image")</f>
      </c>
      <c r="B227" s="0">
        <f>HYPERLINK("https://dl.dropboxusercontent.com/scl/fi/3qro1uevb1m1q7t8ghuo4/verae-size-charts-sia.jpg?rlkey=u8d2nvvv1r3fu9l3o4uaaiz69&amp;dl=0","Click to download SizeChart")</f>
      </c>
      <c r="C227" s="0" t="inlineStr">
        <is>
          <t>Sia Women's Scuba Sweatshirt</t>
        </is>
      </c>
      <c r="D227" s="0" t="inlineStr">
        <is>
          <t>124842</t>
        </is>
      </c>
      <c r="E227" s="0" t="inlineStr">
        <is>
          <t>BLANK SIA W GN:124842A-S</t>
        </is>
      </c>
      <c r="F227" s="0" t="inlineStr">
        <is>
          <t>899124842043</t>
        </is>
      </c>
      <c r="G227" s="0" t="inlineStr">
        <is>
          <t>WOMENS</t>
        </is>
      </c>
      <c r="H227" s="0" t="inlineStr">
        <is>
          <t>S</t>
        </is>
      </c>
      <c r="I227" s="0">
        <v>55.99</v>
      </c>
      <c r="J227" s="0">
        <v>19</v>
      </c>
    </row>
    <row r="228" spans="1:10" customHeight="0">
      <c r="A228" s="0">
        <f>HYPERLINK("https://dl.dropboxusercontent.com/scl/fi/0x3o1z0my11ij9i4y45my/a7295-21greenfg277280.jpg?rlkey=z9n0h7t38gz8t9dp9r2skdsri&amp;dl=0","Click to download Image")</f>
      </c>
      <c r="B228" s="0">
        <f>HYPERLINK("https://dl.dropboxusercontent.com/scl/fi/3qro1uevb1m1q7t8ghuo4/verae-size-charts-sia.jpg?rlkey=u8d2nvvv1r3fu9l3o4uaaiz69&amp;dl=0","Click to download SizeChart")</f>
      </c>
      <c r="C228" s="0" t="inlineStr">
        <is>
          <t>Sia Women's Scuba Sweatshirt</t>
        </is>
      </c>
      <c r="D228" s="0" t="inlineStr">
        <is>
          <t>124842</t>
        </is>
      </c>
      <c r="E228" s="0" t="inlineStr">
        <is>
          <t>BLANK SIA W GN:124842B-M</t>
        </is>
      </c>
      <c r="F228" s="0" t="inlineStr">
        <is>
          <t>899124842050</t>
        </is>
      </c>
      <c r="G228" s="0" t="inlineStr">
        <is>
          <t>WOMENS</t>
        </is>
      </c>
      <c r="H228" s="0" t="inlineStr">
        <is>
          <t>M</t>
        </is>
      </c>
      <c r="I228" s="0">
        <v>55.99</v>
      </c>
      <c r="J228" s="0">
        <v>38</v>
      </c>
    </row>
    <row r="229" spans="1:10" customHeight="0">
      <c r="A229" s="0">
        <f>HYPERLINK("https://dl.dropboxusercontent.com/scl/fi/0x3o1z0my11ij9i4y45my/a7295-21greenfg277280.jpg?rlkey=z9n0h7t38gz8t9dp9r2skdsri&amp;dl=0","Click to download Image")</f>
      </c>
      <c r="B229" s="0">
        <f>HYPERLINK("https://dl.dropboxusercontent.com/scl/fi/3qro1uevb1m1q7t8ghuo4/verae-size-charts-sia.jpg?rlkey=u8d2nvvv1r3fu9l3o4uaaiz69&amp;dl=0","Click to download SizeChart")</f>
      </c>
      <c r="C229" s="0" t="inlineStr">
        <is>
          <t>Sia Women's Scuba Sweatshirt</t>
        </is>
      </c>
      <c r="D229" s="0" t="inlineStr">
        <is>
          <t>124842</t>
        </is>
      </c>
      <c r="E229" s="0" t="inlineStr">
        <is>
          <t>BLANK SIA W GN:124842C-L</t>
        </is>
      </c>
      <c r="F229" s="0" t="inlineStr">
        <is>
          <t>899124842067</t>
        </is>
      </c>
      <c r="G229" s="0" t="inlineStr">
        <is>
          <t>WOMENS</t>
        </is>
      </c>
      <c r="H229" s="0" t="inlineStr">
        <is>
          <t>L</t>
        </is>
      </c>
      <c r="I229" s="0">
        <v>55.99</v>
      </c>
      <c r="J229" s="0">
        <v>40</v>
      </c>
    </row>
    <row r="230" spans="1:10" customHeight="0">
      <c r="A230" s="0">
        <f>HYPERLINK("https://dl.dropboxusercontent.com/scl/fi/0x3o1z0my11ij9i4y45my/a7295-21greenfg277280.jpg?rlkey=z9n0h7t38gz8t9dp9r2skdsri&amp;dl=0","Click to download Image")</f>
      </c>
      <c r="B230" s="0">
        <f>HYPERLINK("https://dl.dropboxusercontent.com/scl/fi/3qro1uevb1m1q7t8ghuo4/verae-size-charts-sia.jpg?rlkey=u8d2nvvv1r3fu9l3o4uaaiz69&amp;dl=0","Click to download SizeChart")</f>
      </c>
      <c r="C230" s="0" t="inlineStr">
        <is>
          <t>Sia Women's Scuba Sweatshirt</t>
        </is>
      </c>
      <c r="D230" s="0" t="inlineStr">
        <is>
          <t>124842</t>
        </is>
      </c>
      <c r="E230" s="0" t="inlineStr">
        <is>
          <t>BLANK SIA W GN:124842D-XL</t>
        </is>
      </c>
      <c r="F230" s="0" t="inlineStr">
        <is>
          <t>899124842074</t>
        </is>
      </c>
      <c r="G230" s="0" t="inlineStr">
        <is>
          <t>WOMENS</t>
        </is>
      </c>
      <c r="H230" s="0" t="inlineStr">
        <is>
          <t>XL</t>
        </is>
      </c>
      <c r="I230" s="0">
        <v>55.99</v>
      </c>
      <c r="J230" s="0">
        <v>42</v>
      </c>
    </row>
    <row r="231" spans="1:10" customHeight="0">
      <c r="A231" s="0">
        <f>HYPERLINK("https://dl.dropboxusercontent.com/scl/fi/0x3o1z0my11ij9i4y45my/a7295-21greenfg277280.jpg?rlkey=z9n0h7t38gz8t9dp9r2skdsri&amp;dl=0","Click to download Image")</f>
      </c>
      <c r="B231" s="0">
        <f>HYPERLINK("https://dl.dropboxusercontent.com/scl/fi/3qro1uevb1m1q7t8ghuo4/verae-size-charts-sia.jpg?rlkey=u8d2nvvv1r3fu9l3o4uaaiz69&amp;dl=0","Click to download SizeChart")</f>
      </c>
      <c r="C231" s="0" t="inlineStr">
        <is>
          <t>Sia Women's Scuba Sweatshirt</t>
        </is>
      </c>
      <c r="D231" s="0" t="inlineStr">
        <is>
          <t>124842</t>
        </is>
      </c>
      <c r="E231" s="0" t="inlineStr">
        <is>
          <t>BLANK SIA W GN:124842E-2XL</t>
        </is>
      </c>
      <c r="F231" s="0" t="inlineStr">
        <is>
          <t>899124842081</t>
        </is>
      </c>
      <c r="G231" s="0" t="inlineStr">
        <is>
          <t>WOMENS</t>
        </is>
      </c>
      <c r="H231" s="0" t="inlineStr">
        <is>
          <t>2XL</t>
        </is>
      </c>
      <c r="I231" s="0">
        <v>57.99</v>
      </c>
      <c r="J231" s="0">
        <v>25</v>
      </c>
    </row>
    <row r="232" spans="1:10" customHeight="0">
      <c r="A232" s="0">
        <f>HYPERLINK("https://dl.dropboxusercontent.com/scl/fi/0x3o1z0my11ij9i4y45my/a7295-21greenfg277280.jpg?rlkey=z9n0h7t38gz8t9dp9r2skdsri&amp;dl=0","Click to download Image")</f>
      </c>
      <c r="B232" s="0">
        <f>HYPERLINK("https://dl.dropboxusercontent.com/scl/fi/3qro1uevb1m1q7t8ghuo4/verae-size-charts-sia.jpg?rlkey=u8d2nvvv1r3fu9l3o4uaaiz69&amp;dl=0","Click to download SizeChart")</f>
      </c>
      <c r="C232" s="0" t="inlineStr">
        <is>
          <t>Sia Women's Scuba Sweatshirt</t>
        </is>
      </c>
      <c r="D232" s="0" t="inlineStr">
        <is>
          <t>124842</t>
        </is>
      </c>
      <c r="E232" s="0" t="inlineStr">
        <is>
          <t>BLANK SIA W GN:124842F-3XL</t>
        </is>
      </c>
      <c r="F232" s="0" t="inlineStr">
        <is>
          <t>899124842098</t>
        </is>
      </c>
      <c r="G232" s="0" t="inlineStr">
        <is>
          <t>WOMENS</t>
        </is>
      </c>
      <c r="H232" s="0" t="inlineStr">
        <is>
          <t>3XL</t>
        </is>
      </c>
      <c r="I232" s="0">
        <v>57.99</v>
      </c>
      <c r="J232" s="0">
        <v>18</v>
      </c>
    </row>
    <row r="233" spans="1:10" customHeight="0">
      <c r="A233" s="0">
        <f>HYPERLINK("https://dl.dropboxusercontent.com/scl/fi/7k1x3mm6kw0lnnqgnt5gc/8649fg60565.jpg?rlkey=11w44fz3x31dyyvj34xrn0hkc&amp;dl=0","Click to download Image")</f>
      </c>
      <c r="B233" s="0">
        <f>HYPERLINK("https://dl.dropboxusercontent.com/scl/fi/3qro1uevb1m1q7t8ghuo4/verae-size-charts-sia.jpg?rlkey=u8d2nvvv1r3fu9l3o4uaaiz69&amp;dl=0","Click to download SizeChart")</f>
      </c>
      <c r="C233" s="0" t="inlineStr">
        <is>
          <t>Sia Women's Scuba Sweatshirt</t>
        </is>
      </c>
      <c r="D233" s="0" t="inlineStr">
        <is>
          <t>124843</t>
        </is>
      </c>
      <c r="E233" s="0" t="inlineStr">
        <is>
          <t>BLANK SIA W CO:124843AA-XS</t>
        </is>
      </c>
      <c r="F233" s="0" t="inlineStr">
        <is>
          <t>899124843033</t>
        </is>
      </c>
      <c r="G233" s="0" t="inlineStr">
        <is>
          <t>WOMENS</t>
        </is>
      </c>
      <c r="H233" s="0" t="inlineStr">
        <is>
          <t>XS</t>
        </is>
      </c>
      <c r="I233" s="0">
        <v>55.99</v>
      </c>
      <c r="J233" s="0">
        <v>0</v>
      </c>
    </row>
    <row r="234" spans="1:10" customHeight="0">
      <c r="A234" s="0">
        <f>HYPERLINK("https://dl.dropboxusercontent.com/scl/fi/7k1x3mm6kw0lnnqgnt5gc/8649fg60565.jpg?rlkey=11w44fz3x31dyyvj34xrn0hkc&amp;dl=0","Click to download Image")</f>
      </c>
      <c r="B234" s="0">
        <f>HYPERLINK("https://dl.dropboxusercontent.com/scl/fi/3qro1uevb1m1q7t8ghuo4/verae-size-charts-sia.jpg?rlkey=u8d2nvvv1r3fu9l3o4uaaiz69&amp;dl=0","Click to download SizeChart")</f>
      </c>
      <c r="C234" s="0" t="inlineStr">
        <is>
          <t>Sia Women's Scuba Sweatshirt</t>
        </is>
      </c>
      <c r="D234" s="0" t="inlineStr">
        <is>
          <t>124843</t>
        </is>
      </c>
      <c r="E234" s="0" t="inlineStr">
        <is>
          <t>BLANK SIA W CO:124843A-S</t>
        </is>
      </c>
      <c r="F234" s="0" t="inlineStr">
        <is>
          <t>899124843040</t>
        </is>
      </c>
      <c r="G234" s="0" t="inlineStr">
        <is>
          <t>WOMENS</t>
        </is>
      </c>
      <c r="H234" s="0" t="inlineStr">
        <is>
          <t>S</t>
        </is>
      </c>
      <c r="I234" s="0">
        <v>55.99</v>
      </c>
      <c r="J234" s="0">
        <v>28</v>
      </c>
    </row>
    <row r="235" spans="1:10" customHeight="0">
      <c r="A235" s="0">
        <f>HYPERLINK("https://dl.dropboxusercontent.com/scl/fi/7k1x3mm6kw0lnnqgnt5gc/8649fg60565.jpg?rlkey=11w44fz3x31dyyvj34xrn0hkc&amp;dl=0","Click to download Image")</f>
      </c>
      <c r="B235" s="0">
        <f>HYPERLINK("https://dl.dropboxusercontent.com/scl/fi/3qro1uevb1m1q7t8ghuo4/verae-size-charts-sia.jpg?rlkey=u8d2nvvv1r3fu9l3o4uaaiz69&amp;dl=0","Click to download SizeChart")</f>
      </c>
      <c r="C235" s="0" t="inlineStr">
        <is>
          <t>Sia Women's Scuba Sweatshirt</t>
        </is>
      </c>
      <c r="D235" s="0" t="inlineStr">
        <is>
          <t>124843</t>
        </is>
      </c>
      <c r="E235" s="0" t="inlineStr">
        <is>
          <t>BLANK SIA W CO:124843B-M</t>
        </is>
      </c>
      <c r="F235" s="0" t="inlineStr">
        <is>
          <t>899124843057</t>
        </is>
      </c>
      <c r="G235" s="0" t="inlineStr">
        <is>
          <t>WOMENS</t>
        </is>
      </c>
      <c r="H235" s="0" t="inlineStr">
        <is>
          <t>M</t>
        </is>
      </c>
      <c r="I235" s="0">
        <v>55.99</v>
      </c>
      <c r="J235" s="0">
        <v>49</v>
      </c>
    </row>
    <row r="236" spans="1:10" customHeight="0">
      <c r="A236" s="0">
        <f>HYPERLINK("https://dl.dropboxusercontent.com/scl/fi/7k1x3mm6kw0lnnqgnt5gc/8649fg60565.jpg?rlkey=11w44fz3x31dyyvj34xrn0hkc&amp;dl=0","Click to download Image")</f>
      </c>
      <c r="B236" s="0">
        <f>HYPERLINK("https://dl.dropboxusercontent.com/scl/fi/3qro1uevb1m1q7t8ghuo4/verae-size-charts-sia.jpg?rlkey=u8d2nvvv1r3fu9l3o4uaaiz69&amp;dl=0","Click to download SizeChart")</f>
      </c>
      <c r="C236" s="0" t="inlineStr">
        <is>
          <t>Sia Women's Scuba Sweatshirt</t>
        </is>
      </c>
      <c r="D236" s="0" t="inlineStr">
        <is>
          <t>124843</t>
        </is>
      </c>
      <c r="E236" s="0" t="inlineStr">
        <is>
          <t>BLANK SIA W CO:124843C-L</t>
        </is>
      </c>
      <c r="F236" s="0" t="inlineStr">
        <is>
          <t>899124843064</t>
        </is>
      </c>
      <c r="G236" s="0" t="inlineStr">
        <is>
          <t>WOMENS</t>
        </is>
      </c>
      <c r="H236" s="0" t="inlineStr">
        <is>
          <t>L</t>
        </is>
      </c>
      <c r="I236" s="0">
        <v>55.99</v>
      </c>
      <c r="J236" s="0">
        <v>49</v>
      </c>
    </row>
    <row r="237" spans="1:10" customHeight="0">
      <c r="A237" s="0">
        <f>HYPERLINK("https://dl.dropboxusercontent.com/scl/fi/7k1x3mm6kw0lnnqgnt5gc/8649fg60565.jpg?rlkey=11w44fz3x31dyyvj34xrn0hkc&amp;dl=0","Click to download Image")</f>
      </c>
      <c r="B237" s="0">
        <f>HYPERLINK("https://dl.dropboxusercontent.com/scl/fi/3qro1uevb1m1q7t8ghuo4/verae-size-charts-sia.jpg?rlkey=u8d2nvvv1r3fu9l3o4uaaiz69&amp;dl=0","Click to download SizeChart")</f>
      </c>
      <c r="C237" s="0" t="inlineStr">
        <is>
          <t>Sia Women's Scuba Sweatshirt</t>
        </is>
      </c>
      <c r="D237" s="0" t="inlineStr">
        <is>
          <t>124843</t>
        </is>
      </c>
      <c r="E237" s="0" t="inlineStr">
        <is>
          <t>BLANK SIA W CO:124843D-XL</t>
        </is>
      </c>
      <c r="F237" s="0" t="inlineStr">
        <is>
          <t>899124843071</t>
        </is>
      </c>
      <c r="G237" s="0" t="inlineStr">
        <is>
          <t>WOMENS</t>
        </is>
      </c>
      <c r="H237" s="0" t="inlineStr">
        <is>
          <t>XL</t>
        </is>
      </c>
      <c r="I237" s="0">
        <v>55.99</v>
      </c>
      <c r="J237" s="0">
        <v>49</v>
      </c>
    </row>
    <row r="238" spans="1:10" customHeight="0">
      <c r="A238" s="0">
        <f>HYPERLINK("https://dl.dropboxusercontent.com/scl/fi/7k1x3mm6kw0lnnqgnt5gc/8649fg60565.jpg?rlkey=11w44fz3x31dyyvj34xrn0hkc&amp;dl=0","Click to download Image")</f>
      </c>
      <c r="B238" s="0">
        <f>HYPERLINK("https://dl.dropboxusercontent.com/scl/fi/3qro1uevb1m1q7t8ghuo4/verae-size-charts-sia.jpg?rlkey=u8d2nvvv1r3fu9l3o4uaaiz69&amp;dl=0","Click to download SizeChart")</f>
      </c>
      <c r="C238" s="0" t="inlineStr">
        <is>
          <t>Sia Women's Scuba Sweatshirt</t>
        </is>
      </c>
      <c r="D238" s="0" t="inlineStr">
        <is>
          <t>124843</t>
        </is>
      </c>
      <c r="E238" s="0" t="inlineStr">
        <is>
          <t>BLANK SIA W CO:124843E-2XL</t>
        </is>
      </c>
      <c r="F238" s="0" t="inlineStr">
        <is>
          <t>899124843095</t>
        </is>
      </c>
      <c r="G238" s="0" t="inlineStr">
        <is>
          <t>WOMENS</t>
        </is>
      </c>
      <c r="H238" s="0" t="inlineStr">
        <is>
          <t>2XL</t>
        </is>
      </c>
      <c r="I238" s="0">
        <v>57.99</v>
      </c>
      <c r="J238" s="0">
        <v>30</v>
      </c>
    </row>
    <row r="239" spans="1:10" customHeight="0">
      <c r="A239" s="0">
        <f>HYPERLINK("https://dl.dropboxusercontent.com/scl/fi/7k1x3mm6kw0lnnqgnt5gc/8649fg60565.jpg?rlkey=11w44fz3x31dyyvj34xrn0hkc&amp;dl=0","Click to download Image")</f>
      </c>
      <c r="B239" s="0">
        <f>HYPERLINK("https://dl.dropboxusercontent.com/scl/fi/3qro1uevb1m1q7t8ghuo4/verae-size-charts-sia.jpg?rlkey=u8d2nvvv1r3fu9l3o4uaaiz69&amp;dl=0","Click to download SizeChart")</f>
      </c>
      <c r="C239" s="0" t="inlineStr">
        <is>
          <t>Sia Women's Scuba Sweatshirt</t>
        </is>
      </c>
      <c r="D239" s="0" t="inlineStr">
        <is>
          <t>124843</t>
        </is>
      </c>
      <c r="E239" s="0" t="inlineStr">
        <is>
          <t>BLANK SIA W CO:124843F-3XL</t>
        </is>
      </c>
      <c r="F239" s="0" t="inlineStr">
        <is>
          <t>899124843095</t>
        </is>
      </c>
      <c r="G239" s="0" t="inlineStr">
        <is>
          <t>WOMENS</t>
        </is>
      </c>
      <c r="H239" s="0" t="inlineStr">
        <is>
          <t>3XL</t>
        </is>
      </c>
      <c r="I239" s="0">
        <v>57.99</v>
      </c>
      <c r="J239" s="0">
        <v>15</v>
      </c>
    </row>
    <row r="240" spans="1:10" customHeight="0">
      <c r="A240" s="0">
        <f>HYPERLINK("https://dl.dropboxusercontent.com/scl/fi/qk3u9sgmwe9jmxioo5mze/8814-2fg59626.jpg?rlkey=np2djy23ln9cm8rsk84h4qzmc&amp;dl=0","Click to download Image")</f>
      </c>
      <c r="B240" s="0">
        <f>HYPERLINK("https://dl.dropboxusercontent.com/scl/fi/snjbf3ujq7lv5vdajmia0/womens-size-chartsvivienne.jpg?rlkey=rotaprxr5crkrt130t8cpcm6s&amp;dl=0","Click to download SizeChart")</f>
      </c>
      <c r="C240" s="0" t="inlineStr">
        <is>
          <t>Vivienne Women's Leggings</t>
        </is>
      </c>
      <c r="D240" s="0" t="inlineStr">
        <is>
          <t>125653</t>
        </is>
      </c>
      <c r="E240" s="0" t="inlineStr">
        <is>
          <t>BLANK VIVIEN W BK:125653AA-XS</t>
        </is>
      </c>
      <c r="F240" s="0" t="inlineStr">
        <is>
          <t>899125653006</t>
        </is>
      </c>
      <c r="G240" s="0" t="inlineStr">
        <is>
          <t>WOMENS</t>
        </is>
      </c>
      <c r="H240" s="0" t="inlineStr">
        <is>
          <t>XS</t>
        </is>
      </c>
      <c r="I240" s="0">
        <v>68</v>
      </c>
      <c r="J240" s="0">
        <v>15</v>
      </c>
    </row>
    <row r="241" spans="1:10" customHeight="0">
      <c r="A241" s="0">
        <f>HYPERLINK("https://dl.dropboxusercontent.com/scl/fi/qk3u9sgmwe9jmxioo5mze/8814-2fg59626.jpg?rlkey=np2djy23ln9cm8rsk84h4qzmc&amp;dl=0","Click to download Image")</f>
      </c>
      <c r="B241" s="0">
        <f>HYPERLINK("https://dl.dropboxusercontent.com/scl/fi/snjbf3ujq7lv5vdajmia0/womens-size-chartsvivienne.jpg?rlkey=rotaprxr5crkrt130t8cpcm6s&amp;dl=0","Click to download SizeChart")</f>
      </c>
      <c r="C241" s="0" t="inlineStr">
        <is>
          <t>Vivienne Women's Leggings</t>
        </is>
      </c>
      <c r="D241" s="0" t="inlineStr">
        <is>
          <t>125653</t>
        </is>
      </c>
      <c r="E241" s="0" t="inlineStr">
        <is>
          <t>BLANK VIVIEN W BK:125653A-S</t>
        </is>
      </c>
      <c r="F241" s="0" t="inlineStr">
        <is>
          <t>899125653013</t>
        </is>
      </c>
      <c r="G241" s="0" t="inlineStr">
        <is>
          <t>WOMENS</t>
        </is>
      </c>
      <c r="H241" s="0" t="inlineStr">
        <is>
          <t>S</t>
        </is>
      </c>
      <c r="I241" s="0">
        <v>68</v>
      </c>
      <c r="J241" s="0">
        <v>20</v>
      </c>
    </row>
    <row r="242" spans="1:10" customHeight="0">
      <c r="A242" s="0">
        <f>HYPERLINK("https://dl.dropboxusercontent.com/scl/fi/qk3u9sgmwe9jmxioo5mze/8814-2fg59626.jpg?rlkey=np2djy23ln9cm8rsk84h4qzmc&amp;dl=0","Click to download Image")</f>
      </c>
      <c r="B242" s="0">
        <f>HYPERLINK("https://dl.dropboxusercontent.com/scl/fi/snjbf3ujq7lv5vdajmia0/womens-size-chartsvivienne.jpg?rlkey=rotaprxr5crkrt130t8cpcm6s&amp;dl=0","Click to download SizeChart")</f>
      </c>
      <c r="C242" s="0" t="inlineStr">
        <is>
          <t>Vivienne Women's Leggings</t>
        </is>
      </c>
      <c r="D242" s="0" t="inlineStr">
        <is>
          <t>125653</t>
        </is>
      </c>
      <c r="E242" s="0" t="inlineStr">
        <is>
          <t>BLANK VIVIEN W BK:125653B-M</t>
        </is>
      </c>
      <c r="F242" s="0" t="inlineStr">
        <is>
          <t>899125653020</t>
        </is>
      </c>
      <c r="G242" s="0" t="inlineStr">
        <is>
          <t>WOMENS</t>
        </is>
      </c>
      <c r="H242" s="0" t="inlineStr">
        <is>
          <t>M</t>
        </is>
      </c>
      <c r="I242" s="0">
        <v>68</v>
      </c>
      <c r="J242" s="0">
        <v>37</v>
      </c>
    </row>
    <row r="243" spans="1:10" customHeight="0">
      <c r="A243" s="0">
        <f>HYPERLINK("https://dl.dropboxusercontent.com/scl/fi/qk3u9sgmwe9jmxioo5mze/8814-2fg59626.jpg?rlkey=np2djy23ln9cm8rsk84h4qzmc&amp;dl=0","Click to download Image")</f>
      </c>
      <c r="B243" s="0">
        <f>HYPERLINK("https://dl.dropboxusercontent.com/scl/fi/snjbf3ujq7lv5vdajmia0/womens-size-chartsvivienne.jpg?rlkey=rotaprxr5crkrt130t8cpcm6s&amp;dl=0","Click to download SizeChart")</f>
      </c>
      <c r="C243" s="0" t="inlineStr">
        <is>
          <t>Vivienne Women's Leggings</t>
        </is>
      </c>
      <c r="D243" s="0" t="inlineStr">
        <is>
          <t>125653</t>
        </is>
      </c>
      <c r="E243" s="0" t="inlineStr">
        <is>
          <t>BLANK VIVIEN W BK:125653C-L</t>
        </is>
      </c>
      <c r="F243" s="0" t="inlineStr">
        <is>
          <t>899125653037</t>
        </is>
      </c>
      <c r="G243" s="0" t="inlineStr">
        <is>
          <t>WOMENS</t>
        </is>
      </c>
      <c r="H243" s="0" t="inlineStr">
        <is>
          <t>L</t>
        </is>
      </c>
      <c r="I243" s="0">
        <v>68</v>
      </c>
      <c r="J243" s="0">
        <v>41</v>
      </c>
    </row>
    <row r="244" spans="1:10" customHeight="0">
      <c r="A244" s="0">
        <f>HYPERLINK("https://dl.dropboxusercontent.com/scl/fi/qk3u9sgmwe9jmxioo5mze/8814-2fg59626.jpg?rlkey=np2djy23ln9cm8rsk84h4qzmc&amp;dl=0","Click to download Image")</f>
      </c>
      <c r="B244" s="0">
        <f>HYPERLINK("https://dl.dropboxusercontent.com/scl/fi/snjbf3ujq7lv5vdajmia0/womens-size-chartsvivienne.jpg?rlkey=rotaprxr5crkrt130t8cpcm6s&amp;dl=0","Click to download SizeChart")</f>
      </c>
      <c r="C244" s="0" t="inlineStr">
        <is>
          <t>Vivienne Women's Leggings</t>
        </is>
      </c>
      <c r="D244" s="0" t="inlineStr">
        <is>
          <t>125653</t>
        </is>
      </c>
      <c r="E244" s="0" t="inlineStr">
        <is>
          <t>BLANK VIVIEN W BK:125653D-XL</t>
        </is>
      </c>
      <c r="F244" s="0" t="inlineStr">
        <is>
          <t>899125653044</t>
        </is>
      </c>
      <c r="G244" s="0" t="inlineStr">
        <is>
          <t>WOMENS</t>
        </is>
      </c>
      <c r="H244" s="0" t="inlineStr">
        <is>
          <t>XL</t>
        </is>
      </c>
      <c r="I244" s="0">
        <v>68</v>
      </c>
      <c r="J244" s="0">
        <v>47</v>
      </c>
    </row>
    <row r="245" spans="1:10" customHeight="0">
      <c r="A245" s="0">
        <f>HYPERLINK("https://dl.dropboxusercontent.com/scl/fi/qk3u9sgmwe9jmxioo5mze/8814-2fg59626.jpg?rlkey=np2djy23ln9cm8rsk84h4qzmc&amp;dl=0","Click to download Image")</f>
      </c>
      <c r="B245" s="0">
        <f>HYPERLINK("https://dl.dropboxusercontent.com/scl/fi/snjbf3ujq7lv5vdajmia0/womens-size-chartsvivienne.jpg?rlkey=rotaprxr5crkrt130t8cpcm6s&amp;dl=0","Click to download SizeChart")</f>
      </c>
      <c r="C245" s="0" t="inlineStr">
        <is>
          <t>Vivienne Women's Leggings</t>
        </is>
      </c>
      <c r="D245" s="0" t="inlineStr">
        <is>
          <t>125653</t>
        </is>
      </c>
      <c r="E245" s="0" t="inlineStr">
        <is>
          <t>BLANK VIVIEN W BK:125653E-2XL</t>
        </is>
      </c>
      <c r="F245" s="0" t="inlineStr">
        <is>
          <t>899125653051</t>
        </is>
      </c>
      <c r="G245" s="0" t="inlineStr">
        <is>
          <t>WOMENS</t>
        </is>
      </c>
      <c r="H245" s="0" t="inlineStr">
        <is>
          <t>2XL</t>
        </is>
      </c>
      <c r="I245" s="0">
        <v>68</v>
      </c>
      <c r="J245" s="0">
        <v>28</v>
      </c>
    </row>
    <row r="246" spans="1:10" customHeight="0">
      <c r="A246" s="0">
        <f>HYPERLINK("https://dl.dropboxusercontent.com/scl/fi/qk3u9sgmwe9jmxioo5mze/8814-2fg59626.jpg?rlkey=np2djy23ln9cm8rsk84h4qzmc&amp;dl=0","Click to download Image")</f>
      </c>
      <c r="B246" s="0">
        <f>HYPERLINK("https://dl.dropboxusercontent.com/scl/fi/snjbf3ujq7lv5vdajmia0/womens-size-chartsvivienne.jpg?rlkey=rotaprxr5crkrt130t8cpcm6s&amp;dl=0","Click to download SizeChart")</f>
      </c>
      <c r="C246" s="0" t="inlineStr">
        <is>
          <t>Vivienne Women's Leggings</t>
        </is>
      </c>
      <c r="D246" s="0" t="inlineStr">
        <is>
          <t>125653</t>
        </is>
      </c>
      <c r="E246" s="0" t="inlineStr">
        <is>
          <t>BLANK VIVIEN W BK:125653F-3XL</t>
        </is>
      </c>
      <c r="F246" s="0" t="inlineStr">
        <is>
          <t>899125653068</t>
        </is>
      </c>
      <c r="G246" s="0" t="inlineStr">
        <is>
          <t>WOMENS</t>
        </is>
      </c>
      <c r="H246" s="0" t="inlineStr">
        <is>
          <t>3XL</t>
        </is>
      </c>
      <c r="I246" s="0">
        <v>68</v>
      </c>
      <c r="J246" s="0">
        <v>19</v>
      </c>
    </row>
    <row r="247" spans="1:10" customHeight="0">
      <c r="A247" s="0">
        <f>HYPERLINK("https://dl.dropboxusercontent.com/scl/fi/5i7ev86hcq6t6cjwwvp1m/rei.jpg?rlkey=to72rkpclobsag67ctnjyma8n&amp;dl=0","Click to download Image")</f>
      </c>
      <c r="B247" s="0">
        <f>HYPERLINK("https://dl.dropboxusercontent.com/scl/fi/z0oagjy0tuful4iyz3zo8/womens-size-chartsrei.jpg?rlkey=7ctgcdsc6sllxgoo9hxxbhxp1&amp;dl=0","Click to download SizeChart")</f>
      </c>
      <c r="C247" s="0" t="inlineStr">
        <is>
          <t>Rei Women's Ribbed Cardigan</t>
        </is>
      </c>
      <c r="D247" s="0" t="inlineStr">
        <is>
          <t>125688</t>
        </is>
      </c>
      <c r="E247" s="0" t="inlineStr">
        <is>
          <t>BLANK REI W BK:125688S/M</t>
        </is>
      </c>
      <c r="G247" s="0" t="inlineStr">
        <is>
          <t>WOMENS</t>
        </is>
      </c>
      <c r="H247" s="0" t="inlineStr">
        <is>
          <t>S/M</t>
        </is>
      </c>
      <c r="I247" s="0">
        <v>64</v>
      </c>
      <c r="J247" s="0">
        <v>162</v>
      </c>
    </row>
    <row r="248" spans="1:10" customHeight="0">
      <c r="A248" s="0">
        <f>HYPERLINK("https://dl.dropboxusercontent.com/scl/fi/5i7ev86hcq6t6cjwwvp1m/rei.jpg?rlkey=to72rkpclobsag67ctnjyma8n&amp;dl=0","Click to download Image")</f>
      </c>
      <c r="B248" s="0">
        <f>HYPERLINK("https://dl.dropboxusercontent.com/scl/fi/z0oagjy0tuful4iyz3zo8/womens-size-chartsrei.jpg?rlkey=7ctgcdsc6sllxgoo9hxxbhxp1&amp;dl=0","Click to download SizeChart")</f>
      </c>
      <c r="C248" s="0" t="inlineStr">
        <is>
          <t>Rei Women's Ribbed Cardigan</t>
        </is>
      </c>
      <c r="D248" s="0" t="inlineStr">
        <is>
          <t>125688</t>
        </is>
      </c>
      <c r="E248" s="0" t="inlineStr">
        <is>
          <t>BLANK REI W BK:125688L/XL</t>
        </is>
      </c>
      <c r="G248" s="0" t="inlineStr">
        <is>
          <t>WOMENS</t>
        </is>
      </c>
      <c r="H248" s="0" t="inlineStr">
        <is>
          <t>M/L</t>
        </is>
      </c>
      <c r="I248" s="0">
        <v>64</v>
      </c>
      <c r="J248" s="0">
        <v>165</v>
      </c>
    </row>
    <row r="249" spans="1:10" customHeight="0">
      <c r="A249" s="0">
        <f>HYPERLINK("https://dl.dropboxusercontent.com/scl/fi/5i7ev86hcq6t6cjwwvp1m/rei.jpg?rlkey=to72rkpclobsag67ctnjyma8n&amp;dl=0","Click to download Image")</f>
      </c>
      <c r="B249" s="0">
        <f>HYPERLINK("https://dl.dropboxusercontent.com/scl/fi/z0oagjy0tuful4iyz3zo8/womens-size-chartsrei.jpg?rlkey=7ctgcdsc6sllxgoo9hxxbhxp1&amp;dl=0","Click to download SizeChart")</f>
      </c>
      <c r="C249" s="0" t="inlineStr">
        <is>
          <t>Rei Women's Ribbed Cardigan</t>
        </is>
      </c>
      <c r="D249" s="0" t="inlineStr">
        <is>
          <t>125688</t>
        </is>
      </c>
      <c r="E249" s="0" t="inlineStr">
        <is>
          <t>BLANK REI W BK:1256882XL/3XL</t>
        </is>
      </c>
      <c r="G249" s="0" t="inlineStr">
        <is>
          <t>WOMENS</t>
        </is>
      </c>
      <c r="H249" s="0" t="inlineStr">
        <is>
          <t>XL/2XL</t>
        </is>
      </c>
      <c r="I249" s="0">
        <v>64</v>
      </c>
      <c r="J249" s="0">
        <v>100</v>
      </c>
    </row>
    <row r="250" spans="1:10" customHeight="0">
      <c r="A250" s="0">
        <f>HYPERLINK("https://dl.dropboxusercontent.com/scl/fi/sndebh597dw2tfb1naal2/a7501-2blackfg43602.jpg?rlkey=2m3x3wg7j20d8zusz2n95f1xn&amp;dl=0","Click to download Image")</f>
      </c>
      <c r="B250" s="0">
        <f>HYPERLINK("https://dl.dropboxusercontent.com/scl/fi/n3eecbdj03l8vnf9cd2o0/verae-size-charts-cardi.jpg?rlkey=pd1of1ut74k60ylzjnpo07hy9&amp;dl=0","Click to download SizeChart")</f>
      </c>
      <c r="C250" s="0" t="inlineStr">
        <is>
          <t>Cardi Women's Cut Out Hoodie</t>
        </is>
      </c>
      <c r="D250" s="0" t="inlineStr">
        <is>
          <t>124918</t>
        </is>
      </c>
      <c r="E250" s="0" t="inlineStr">
        <is>
          <t>BLANK CARDI W BK:124918AA-XS</t>
        </is>
      </c>
      <c r="F250" s="0" t="inlineStr">
        <is>
          <t>899124918038</t>
        </is>
      </c>
      <c r="G250" s="0" t="inlineStr">
        <is>
          <t>WOMENS</t>
        </is>
      </c>
      <c r="H250" s="0" t="inlineStr">
        <is>
          <t>XS</t>
        </is>
      </c>
      <c r="I250" s="0">
        <v>54</v>
      </c>
      <c r="J250" s="0">
        <v>20</v>
      </c>
    </row>
    <row r="251" spans="1:10" customHeight="0">
      <c r="A251" s="0">
        <f>HYPERLINK("https://dl.dropboxusercontent.com/scl/fi/sndebh597dw2tfb1naal2/a7501-2blackfg43602.jpg?rlkey=2m3x3wg7j20d8zusz2n95f1xn&amp;dl=0","Click to download Image")</f>
      </c>
      <c r="B251" s="0">
        <f>HYPERLINK("https://dl.dropboxusercontent.com/scl/fi/n3eecbdj03l8vnf9cd2o0/verae-size-charts-cardi.jpg?rlkey=pd1of1ut74k60ylzjnpo07hy9&amp;dl=0","Click to download SizeChart")</f>
      </c>
      <c r="C251" s="0" t="inlineStr">
        <is>
          <t>Cardi Women's Cut Out Hoodie</t>
        </is>
      </c>
      <c r="D251" s="0" t="inlineStr">
        <is>
          <t>124918</t>
        </is>
      </c>
      <c r="E251" s="0" t="inlineStr">
        <is>
          <t>BLANK CARDI W BK:124918A-S</t>
        </is>
      </c>
      <c r="F251" s="0" t="inlineStr">
        <is>
          <t>899124918045</t>
        </is>
      </c>
      <c r="G251" s="0" t="inlineStr">
        <is>
          <t>WOMENS</t>
        </is>
      </c>
      <c r="H251" s="0" t="inlineStr">
        <is>
          <t>S</t>
        </is>
      </c>
      <c r="I251" s="0">
        <v>54</v>
      </c>
      <c r="J251" s="0">
        <v>26</v>
      </c>
    </row>
    <row r="252" spans="1:10" customHeight="0">
      <c r="A252" s="0">
        <f>HYPERLINK("https://dl.dropboxusercontent.com/scl/fi/sndebh597dw2tfb1naal2/a7501-2blackfg43602.jpg?rlkey=2m3x3wg7j20d8zusz2n95f1xn&amp;dl=0","Click to download Image")</f>
      </c>
      <c r="B252" s="0">
        <f>HYPERLINK("https://dl.dropboxusercontent.com/scl/fi/n3eecbdj03l8vnf9cd2o0/verae-size-charts-cardi.jpg?rlkey=pd1of1ut74k60ylzjnpo07hy9&amp;dl=0","Click to download SizeChart")</f>
      </c>
      <c r="C252" s="0" t="inlineStr">
        <is>
          <t>Cardi Women's Cut Out Hoodie</t>
        </is>
      </c>
      <c r="D252" s="0" t="inlineStr">
        <is>
          <t>124918</t>
        </is>
      </c>
      <c r="E252" s="0" t="inlineStr">
        <is>
          <t>BLANK CARDI W BK:124918B-M</t>
        </is>
      </c>
      <c r="F252" s="0" t="inlineStr">
        <is>
          <t>899124918052</t>
        </is>
      </c>
      <c r="G252" s="0" t="inlineStr">
        <is>
          <t>WOMENS</t>
        </is>
      </c>
      <c r="H252" s="0" t="inlineStr">
        <is>
          <t>M</t>
        </is>
      </c>
      <c r="I252" s="0">
        <v>54</v>
      </c>
      <c r="J252" s="0">
        <v>40</v>
      </c>
    </row>
    <row r="253" spans="1:10" customHeight="0">
      <c r="A253" s="0">
        <f>HYPERLINK("https://dl.dropboxusercontent.com/scl/fi/sndebh597dw2tfb1naal2/a7501-2blackfg43602.jpg?rlkey=2m3x3wg7j20d8zusz2n95f1xn&amp;dl=0","Click to download Image")</f>
      </c>
      <c r="B253" s="0">
        <f>HYPERLINK("https://dl.dropboxusercontent.com/scl/fi/n3eecbdj03l8vnf9cd2o0/verae-size-charts-cardi.jpg?rlkey=pd1of1ut74k60ylzjnpo07hy9&amp;dl=0","Click to download SizeChart")</f>
      </c>
      <c r="C253" s="0" t="inlineStr">
        <is>
          <t>Cardi Women's Cut Out Hoodie</t>
        </is>
      </c>
      <c r="D253" s="0" t="inlineStr">
        <is>
          <t>124918</t>
        </is>
      </c>
      <c r="E253" s="0" t="inlineStr">
        <is>
          <t>BLANK CARDI W BK:124918C-L</t>
        </is>
      </c>
      <c r="F253" s="0" t="inlineStr">
        <is>
          <t>899124918069</t>
        </is>
      </c>
      <c r="G253" s="0" t="inlineStr">
        <is>
          <t>WOMENS</t>
        </is>
      </c>
      <c r="H253" s="0" t="inlineStr">
        <is>
          <t>L</t>
        </is>
      </c>
      <c r="I253" s="0">
        <v>54</v>
      </c>
      <c r="J253" s="0">
        <v>47</v>
      </c>
    </row>
    <row r="254" spans="1:10" customHeight="0">
      <c r="A254" s="0">
        <f>HYPERLINK("https://dl.dropboxusercontent.com/scl/fi/sndebh597dw2tfb1naal2/a7501-2blackfg43602.jpg?rlkey=2m3x3wg7j20d8zusz2n95f1xn&amp;dl=0","Click to download Image")</f>
      </c>
      <c r="B254" s="0">
        <f>HYPERLINK("https://dl.dropboxusercontent.com/scl/fi/n3eecbdj03l8vnf9cd2o0/verae-size-charts-cardi.jpg?rlkey=pd1of1ut74k60ylzjnpo07hy9&amp;dl=0","Click to download SizeChart")</f>
      </c>
      <c r="C254" s="0" t="inlineStr">
        <is>
          <t>Cardi Women's Cut Out Hoodie</t>
        </is>
      </c>
      <c r="D254" s="0" t="inlineStr">
        <is>
          <t>124918</t>
        </is>
      </c>
      <c r="E254" s="0" t="inlineStr">
        <is>
          <t>BLANK CARDI W BK:124918D-XL</t>
        </is>
      </c>
      <c r="F254" s="0" t="inlineStr">
        <is>
          <t>899124918076</t>
        </is>
      </c>
      <c r="G254" s="0" t="inlineStr">
        <is>
          <t>WOMENS</t>
        </is>
      </c>
      <c r="H254" s="0" t="inlineStr">
        <is>
          <t>XL</t>
        </is>
      </c>
      <c r="I254" s="0">
        <v>54</v>
      </c>
      <c r="J254" s="0">
        <v>48</v>
      </c>
    </row>
    <row r="255" spans="1:10" customHeight="0">
      <c r="A255" s="0">
        <f>HYPERLINK("https://dl.dropboxusercontent.com/scl/fi/sndebh597dw2tfb1naal2/a7501-2blackfg43602.jpg?rlkey=2m3x3wg7j20d8zusz2n95f1xn&amp;dl=0","Click to download Image")</f>
      </c>
      <c r="B255" s="0">
        <f>HYPERLINK("https://dl.dropboxusercontent.com/scl/fi/n3eecbdj03l8vnf9cd2o0/verae-size-charts-cardi.jpg?rlkey=pd1of1ut74k60ylzjnpo07hy9&amp;dl=0","Click to download SizeChart")</f>
      </c>
      <c r="C255" s="0" t="inlineStr">
        <is>
          <t>Cardi Women's Cut Out Hoodie</t>
        </is>
      </c>
      <c r="D255" s="0" t="inlineStr">
        <is>
          <t>124918</t>
        </is>
      </c>
      <c r="E255" s="0" t="inlineStr">
        <is>
          <t>BLANK CARDI W BK:124918E-2XL</t>
        </is>
      </c>
      <c r="F255" s="0" t="inlineStr">
        <is>
          <t>899124918083</t>
        </is>
      </c>
      <c r="G255" s="0" t="inlineStr">
        <is>
          <t>WOMENS</t>
        </is>
      </c>
      <c r="H255" s="0" t="inlineStr">
        <is>
          <t>2XL</t>
        </is>
      </c>
      <c r="I255" s="0">
        <v>56</v>
      </c>
      <c r="J255" s="0">
        <v>27</v>
      </c>
    </row>
    <row r="256" spans="1:10" customHeight="0">
      <c r="A256" s="0">
        <f>HYPERLINK("https://dl.dropboxusercontent.com/scl/fi/sndebh597dw2tfb1naal2/a7501-2blackfg43602.jpg?rlkey=2m3x3wg7j20d8zusz2n95f1xn&amp;dl=0","Click to download Image")</f>
      </c>
      <c r="B256" s="0">
        <f>HYPERLINK("https://dl.dropboxusercontent.com/scl/fi/n3eecbdj03l8vnf9cd2o0/verae-size-charts-cardi.jpg?rlkey=pd1of1ut74k60ylzjnpo07hy9&amp;dl=0","Click to download SizeChart")</f>
      </c>
      <c r="C256" s="0" t="inlineStr">
        <is>
          <t>Cardi Women's Cut Out Hoodie</t>
        </is>
      </c>
      <c r="D256" s="0" t="inlineStr">
        <is>
          <t>124918</t>
        </is>
      </c>
      <c r="E256" s="0" t="inlineStr">
        <is>
          <t>BLANK CARDI W BK:124918F-3XL</t>
        </is>
      </c>
      <c r="F256" s="0" t="inlineStr">
        <is>
          <t>899124918090</t>
        </is>
      </c>
      <c r="G256" s="0" t="inlineStr">
        <is>
          <t>WOMENS</t>
        </is>
      </c>
      <c r="H256" s="0" t="inlineStr">
        <is>
          <t>3XL</t>
        </is>
      </c>
      <c r="I256" s="0">
        <v>56</v>
      </c>
      <c r="J256" s="0">
        <v>17</v>
      </c>
    </row>
    <row r="257" spans="1:10" customHeight="0">
      <c r="A257" s="0">
        <f>HYPERLINK("https://dl.dropboxusercontent.com/scl/fi/tl3qvhd2ddk5hqygcw0k0/a7503-3fg288978.jpg?rlkey=s9v88ednllbatrluhoe0srgt0&amp;dl=0","Click to download Image")</f>
      </c>
      <c r="B257" s="0">
        <f>HYPERLINK("https://dl.dropboxusercontent.com/scl/fi/n3eecbdj03l8vnf9cd2o0/verae-size-charts-cardi.jpg?rlkey=pd1of1ut74k60ylzjnpo07hy9&amp;dl=0","Click to download SizeChart")</f>
      </c>
      <c r="C257" s="0" t="inlineStr">
        <is>
          <t>Cardi Women's Cut Out Hoodie</t>
        </is>
      </c>
      <c r="D257" s="0" t="inlineStr">
        <is>
          <t>126321</t>
        </is>
      </c>
      <c r="E257" s="0" t="inlineStr">
        <is>
          <t>BLANK CARDI W DG:126321AA-XS</t>
        </is>
      </c>
      <c r="F257" s="0" t="inlineStr">
        <is>
          <t>899126321034</t>
        </is>
      </c>
      <c r="G257" s="0" t="inlineStr">
        <is>
          <t>WOMENS</t>
        </is>
      </c>
      <c r="H257" s="0" t="inlineStr">
        <is>
          <t>XS</t>
        </is>
      </c>
      <c r="I257" s="0">
        <v>54</v>
      </c>
      <c r="J257" s="0">
        <v>20</v>
      </c>
    </row>
    <row r="258" spans="1:10" customHeight="0">
      <c r="A258" s="0">
        <f>HYPERLINK("https://dl.dropboxusercontent.com/scl/fi/tl3qvhd2ddk5hqygcw0k0/a7503-3fg288978.jpg?rlkey=s9v88ednllbatrluhoe0srgt0&amp;dl=0","Click to download Image")</f>
      </c>
      <c r="B258" s="0">
        <f>HYPERLINK("https://dl.dropboxusercontent.com/scl/fi/n3eecbdj03l8vnf9cd2o0/verae-size-charts-cardi.jpg?rlkey=pd1of1ut74k60ylzjnpo07hy9&amp;dl=0","Click to download SizeChart")</f>
      </c>
      <c r="C258" s="0" t="inlineStr">
        <is>
          <t>Cardi Women's Cut Out Hoodie</t>
        </is>
      </c>
      <c r="D258" s="0" t="inlineStr">
        <is>
          <t>126321</t>
        </is>
      </c>
      <c r="E258" s="0" t="inlineStr">
        <is>
          <t>BLANK CARDI W DG:126321A-S</t>
        </is>
      </c>
      <c r="F258" s="0" t="inlineStr">
        <is>
          <t>899126321041</t>
        </is>
      </c>
      <c r="G258" s="0" t="inlineStr">
        <is>
          <t>WOMENS</t>
        </is>
      </c>
      <c r="H258" s="0" t="inlineStr">
        <is>
          <t>S</t>
        </is>
      </c>
      <c r="I258" s="0">
        <v>54</v>
      </c>
      <c r="J258" s="0">
        <v>30</v>
      </c>
    </row>
    <row r="259" spans="1:10" customHeight="0">
      <c r="A259" s="0">
        <f>HYPERLINK("https://dl.dropboxusercontent.com/scl/fi/tl3qvhd2ddk5hqygcw0k0/a7503-3fg288978.jpg?rlkey=s9v88ednllbatrluhoe0srgt0&amp;dl=0","Click to download Image")</f>
      </c>
      <c r="B259" s="0">
        <f>HYPERLINK("https://dl.dropboxusercontent.com/scl/fi/n3eecbdj03l8vnf9cd2o0/verae-size-charts-cardi.jpg?rlkey=pd1of1ut74k60ylzjnpo07hy9&amp;dl=0","Click to download SizeChart")</f>
      </c>
      <c r="C259" s="0" t="inlineStr">
        <is>
          <t>Cardi Women's Cut Out Hoodie</t>
        </is>
      </c>
      <c r="D259" s="0" t="inlineStr">
        <is>
          <t>126321</t>
        </is>
      </c>
      <c r="E259" s="0" t="inlineStr">
        <is>
          <t>BLANK CARDI W DG:126321B-M</t>
        </is>
      </c>
      <c r="F259" s="0" t="inlineStr">
        <is>
          <t>899126321058</t>
        </is>
      </c>
      <c r="G259" s="0" t="inlineStr">
        <is>
          <t>WOMENS</t>
        </is>
      </c>
      <c r="H259" s="0" t="inlineStr">
        <is>
          <t>M</t>
        </is>
      </c>
      <c r="I259" s="0">
        <v>54</v>
      </c>
      <c r="J259" s="0">
        <v>50</v>
      </c>
    </row>
    <row r="260" spans="1:10" customHeight="0">
      <c r="A260" s="0">
        <f>HYPERLINK("https://dl.dropboxusercontent.com/scl/fi/tl3qvhd2ddk5hqygcw0k0/a7503-3fg288978.jpg?rlkey=s9v88ednllbatrluhoe0srgt0&amp;dl=0","Click to download Image")</f>
      </c>
      <c r="B260" s="0">
        <f>HYPERLINK("https://dl.dropboxusercontent.com/scl/fi/n3eecbdj03l8vnf9cd2o0/verae-size-charts-cardi.jpg?rlkey=pd1of1ut74k60ylzjnpo07hy9&amp;dl=0","Click to download SizeChart")</f>
      </c>
      <c r="C260" s="0" t="inlineStr">
        <is>
          <t>Cardi Women's Cut Out Hoodie</t>
        </is>
      </c>
      <c r="D260" s="0" t="inlineStr">
        <is>
          <t>126321</t>
        </is>
      </c>
      <c r="E260" s="0" t="inlineStr">
        <is>
          <t>BLANK CARDI W DG:126321C-L</t>
        </is>
      </c>
      <c r="F260" s="0" t="inlineStr">
        <is>
          <t>899126321065</t>
        </is>
      </c>
      <c r="G260" s="0" t="inlineStr">
        <is>
          <t>WOMENS</t>
        </is>
      </c>
      <c r="H260" s="0" t="inlineStr">
        <is>
          <t>L</t>
        </is>
      </c>
      <c r="I260" s="0">
        <v>54</v>
      </c>
      <c r="J260" s="0">
        <v>50</v>
      </c>
    </row>
    <row r="261" spans="1:10" customHeight="0">
      <c r="A261" s="0">
        <f>HYPERLINK("https://dl.dropboxusercontent.com/scl/fi/tl3qvhd2ddk5hqygcw0k0/a7503-3fg288978.jpg?rlkey=s9v88ednllbatrluhoe0srgt0&amp;dl=0","Click to download Image")</f>
      </c>
      <c r="B261" s="0">
        <f>HYPERLINK("https://dl.dropboxusercontent.com/scl/fi/n3eecbdj03l8vnf9cd2o0/verae-size-charts-cardi.jpg?rlkey=pd1of1ut74k60ylzjnpo07hy9&amp;dl=0","Click to download SizeChart")</f>
      </c>
      <c r="C261" s="0" t="inlineStr">
        <is>
          <t>Cardi Women's Cut Out Hoodie</t>
        </is>
      </c>
      <c r="D261" s="0" t="inlineStr">
        <is>
          <t>126321</t>
        </is>
      </c>
      <c r="E261" s="0" t="inlineStr">
        <is>
          <t>BLANK CARDI W DG:126321D-XL</t>
        </is>
      </c>
      <c r="F261" s="0" t="inlineStr">
        <is>
          <t>899126321072</t>
        </is>
      </c>
      <c r="G261" s="0" t="inlineStr">
        <is>
          <t>WOMENS</t>
        </is>
      </c>
      <c r="H261" s="0" t="inlineStr">
        <is>
          <t>XL</t>
        </is>
      </c>
      <c r="I261" s="0">
        <v>54</v>
      </c>
      <c r="J261" s="0">
        <v>49</v>
      </c>
    </row>
    <row r="262" spans="1:10" customHeight="0">
      <c r="A262" s="0">
        <f>HYPERLINK("https://dl.dropboxusercontent.com/scl/fi/tl3qvhd2ddk5hqygcw0k0/a7503-3fg288978.jpg?rlkey=s9v88ednllbatrluhoe0srgt0&amp;dl=0","Click to download Image")</f>
      </c>
      <c r="B262" s="0">
        <f>HYPERLINK("https://dl.dropboxusercontent.com/scl/fi/n3eecbdj03l8vnf9cd2o0/verae-size-charts-cardi.jpg?rlkey=pd1of1ut74k60ylzjnpo07hy9&amp;dl=0","Click to download SizeChart")</f>
      </c>
      <c r="C262" s="0" t="inlineStr">
        <is>
          <t>Cardi Women's Cut Out Hoodie</t>
        </is>
      </c>
      <c r="D262" s="0" t="inlineStr">
        <is>
          <t>126321</t>
        </is>
      </c>
      <c r="E262" s="0" t="inlineStr">
        <is>
          <t>BLANK CARDI W DG:126321E-2XL</t>
        </is>
      </c>
      <c r="F262" s="0" t="inlineStr">
        <is>
          <t>899126321089</t>
        </is>
      </c>
      <c r="G262" s="0" t="inlineStr">
        <is>
          <t>WOMENS</t>
        </is>
      </c>
      <c r="H262" s="0" t="inlineStr">
        <is>
          <t>2XL</t>
        </is>
      </c>
      <c r="I262" s="0">
        <v>56</v>
      </c>
      <c r="J262" s="0">
        <v>30</v>
      </c>
    </row>
    <row r="263" spans="1:10" customHeight="0">
      <c r="A263" s="0">
        <f>HYPERLINK("https://dl.dropboxusercontent.com/scl/fi/tl3qvhd2ddk5hqygcw0k0/a7503-3fg288978.jpg?rlkey=s9v88ednllbatrluhoe0srgt0&amp;dl=0","Click to download Image")</f>
      </c>
      <c r="B263" s="0">
        <f>HYPERLINK("https://dl.dropboxusercontent.com/scl/fi/n3eecbdj03l8vnf9cd2o0/verae-size-charts-cardi.jpg?rlkey=pd1of1ut74k60ylzjnpo07hy9&amp;dl=0","Click to download SizeChart")</f>
      </c>
      <c r="C263" s="0" t="inlineStr">
        <is>
          <t>Cardi Women's Cut Out Hoodie</t>
        </is>
      </c>
      <c r="D263" s="0" t="inlineStr">
        <is>
          <t>126321</t>
        </is>
      </c>
      <c r="E263" s="0" t="inlineStr">
        <is>
          <t>BLANK CARDI W DG:126321F-3XL</t>
        </is>
      </c>
      <c r="F263" s="0" t="inlineStr">
        <is>
          <t>899126321096</t>
        </is>
      </c>
      <c r="G263" s="0" t="inlineStr">
        <is>
          <t>WOMENS</t>
        </is>
      </c>
      <c r="H263" s="0" t="inlineStr">
        <is>
          <t>3XL</t>
        </is>
      </c>
      <c r="I263" s="0">
        <v>56</v>
      </c>
      <c r="J263" s="0">
        <v>20</v>
      </c>
    </row>
    <row r="264" spans="1:10" customHeight="0">
      <c r="A264" s="0">
        <f>HYPERLINK("https://dl.dropboxusercontent.com/scl/fi/z2ve2amegv4f5mx3ye2fe/8946fg61776.jpg?rlkey=y43fmiww835f61t7f8jh9ttz8&amp;dl=0","Click to download Image")</f>
      </c>
      <c r="B264" s="0">
        <f>HYPERLINK("https://dl.dropboxusercontent.com/scl/fi/n3eecbdj03l8vnf9cd2o0/verae-size-charts-cardi.jpg?rlkey=pd1of1ut74k60ylzjnpo07hy9&amp;dl=0","Click to download SizeChart")</f>
      </c>
      <c r="C264" s="0" t="inlineStr">
        <is>
          <t>Cardi Women's Cut Out Hoodie</t>
        </is>
      </c>
      <c r="D264" s="0" t="inlineStr">
        <is>
          <t>126325</t>
        </is>
      </c>
      <c r="E264" s="0" t="inlineStr">
        <is>
          <t>BLANK CARDI W LG:126325AA-XS</t>
        </is>
      </c>
      <c r="F264" s="0" t="inlineStr">
        <is>
          <t>899126325032</t>
        </is>
      </c>
      <c r="G264" s="0" t="inlineStr">
        <is>
          <t>WOMENS</t>
        </is>
      </c>
      <c r="H264" s="0" t="inlineStr">
        <is>
          <t>XS</t>
        </is>
      </c>
      <c r="I264" s="0">
        <v>54</v>
      </c>
      <c r="J264" s="0">
        <v>20</v>
      </c>
    </row>
    <row r="265" spans="1:10" customHeight="0">
      <c r="A265" s="0">
        <f>HYPERLINK("https://dl.dropboxusercontent.com/scl/fi/z2ve2amegv4f5mx3ye2fe/8946fg61776.jpg?rlkey=y43fmiww835f61t7f8jh9ttz8&amp;dl=0","Click to download Image")</f>
      </c>
      <c r="B265" s="0">
        <f>HYPERLINK("https://dl.dropboxusercontent.com/scl/fi/n3eecbdj03l8vnf9cd2o0/verae-size-charts-cardi.jpg?rlkey=pd1of1ut74k60ylzjnpo07hy9&amp;dl=0","Click to download SizeChart")</f>
      </c>
      <c r="C265" s="0" t="inlineStr">
        <is>
          <t>Cardi Women's Cut Out Hoodie</t>
        </is>
      </c>
      <c r="D265" s="0" t="inlineStr">
        <is>
          <t>126325</t>
        </is>
      </c>
      <c r="E265" s="0" t="inlineStr">
        <is>
          <t>BLANK CARDI W LG:126325A-S</t>
        </is>
      </c>
      <c r="F265" s="0" t="inlineStr">
        <is>
          <t>899126325049</t>
        </is>
      </c>
      <c r="G265" s="0" t="inlineStr">
        <is>
          <t>WOMENS</t>
        </is>
      </c>
      <c r="H265" s="0" t="inlineStr">
        <is>
          <t>S</t>
        </is>
      </c>
      <c r="I265" s="0">
        <v>54</v>
      </c>
      <c r="J265" s="0">
        <v>28</v>
      </c>
    </row>
    <row r="266" spans="1:10" customHeight="0">
      <c r="A266" s="0">
        <f>HYPERLINK("https://dl.dropboxusercontent.com/scl/fi/z2ve2amegv4f5mx3ye2fe/8946fg61776.jpg?rlkey=y43fmiww835f61t7f8jh9ttz8&amp;dl=0","Click to download Image")</f>
      </c>
      <c r="B266" s="0">
        <f>HYPERLINK("https://dl.dropboxusercontent.com/scl/fi/n3eecbdj03l8vnf9cd2o0/verae-size-charts-cardi.jpg?rlkey=pd1of1ut74k60ylzjnpo07hy9&amp;dl=0","Click to download SizeChart")</f>
      </c>
      <c r="C266" s="0" t="inlineStr">
        <is>
          <t>Cardi Women's Cut Out Hoodie</t>
        </is>
      </c>
      <c r="D266" s="0" t="inlineStr">
        <is>
          <t>126325</t>
        </is>
      </c>
      <c r="E266" s="0" t="inlineStr">
        <is>
          <t>BLANK CARDI W LG:126325B-M</t>
        </is>
      </c>
      <c r="F266" s="0" t="inlineStr">
        <is>
          <t>899126325056</t>
        </is>
      </c>
      <c r="G266" s="0" t="inlineStr">
        <is>
          <t>WOMENS</t>
        </is>
      </c>
      <c r="H266" s="0" t="inlineStr">
        <is>
          <t>M</t>
        </is>
      </c>
      <c r="I266" s="0">
        <v>54</v>
      </c>
      <c r="J266" s="0">
        <v>47</v>
      </c>
    </row>
    <row r="267" spans="1:10" customHeight="0">
      <c r="A267" s="0">
        <f>HYPERLINK("https://dl.dropboxusercontent.com/scl/fi/z2ve2amegv4f5mx3ye2fe/8946fg61776.jpg?rlkey=y43fmiww835f61t7f8jh9ttz8&amp;dl=0","Click to download Image")</f>
      </c>
      <c r="B267" s="0">
        <f>HYPERLINK("https://dl.dropboxusercontent.com/scl/fi/n3eecbdj03l8vnf9cd2o0/verae-size-charts-cardi.jpg?rlkey=pd1of1ut74k60ylzjnpo07hy9&amp;dl=0","Click to download SizeChart")</f>
      </c>
      <c r="C267" s="0" t="inlineStr">
        <is>
          <t>Cardi Women's Cut Out Hoodie</t>
        </is>
      </c>
      <c r="D267" s="0" t="inlineStr">
        <is>
          <t>126325</t>
        </is>
      </c>
      <c r="E267" s="0" t="inlineStr">
        <is>
          <t>BLANK CARDI W LG:126325C-L</t>
        </is>
      </c>
      <c r="F267" s="0" t="inlineStr">
        <is>
          <t>899126325063</t>
        </is>
      </c>
      <c r="G267" s="0" t="inlineStr">
        <is>
          <t>WOMENS</t>
        </is>
      </c>
      <c r="H267" s="0" t="inlineStr">
        <is>
          <t>L</t>
        </is>
      </c>
      <c r="I267" s="0">
        <v>54</v>
      </c>
      <c r="J267" s="0">
        <v>47</v>
      </c>
    </row>
    <row r="268" spans="1:10" customHeight="0">
      <c r="A268" s="0">
        <f>HYPERLINK("https://dl.dropboxusercontent.com/scl/fi/z2ve2amegv4f5mx3ye2fe/8946fg61776.jpg?rlkey=y43fmiww835f61t7f8jh9ttz8&amp;dl=0","Click to download Image")</f>
      </c>
      <c r="B268" s="0">
        <f>HYPERLINK("https://dl.dropboxusercontent.com/scl/fi/n3eecbdj03l8vnf9cd2o0/verae-size-charts-cardi.jpg?rlkey=pd1of1ut74k60ylzjnpo07hy9&amp;dl=0","Click to download SizeChart")</f>
      </c>
      <c r="C268" s="0" t="inlineStr">
        <is>
          <t>Cardi Women's Cut Out Hoodie</t>
        </is>
      </c>
      <c r="D268" s="0" t="inlineStr">
        <is>
          <t>126325</t>
        </is>
      </c>
      <c r="E268" s="0" t="inlineStr">
        <is>
          <t>BLANK CARDI W LG:126325D-XL</t>
        </is>
      </c>
      <c r="F268" s="0" t="inlineStr">
        <is>
          <t>899126325070</t>
        </is>
      </c>
      <c r="G268" s="0" t="inlineStr">
        <is>
          <t>WOMENS</t>
        </is>
      </c>
      <c r="H268" s="0" t="inlineStr">
        <is>
          <t>XL</t>
        </is>
      </c>
      <c r="I268" s="0">
        <v>54</v>
      </c>
      <c r="J268" s="0">
        <v>48</v>
      </c>
    </row>
    <row r="269" spans="1:10" customHeight="0">
      <c r="A269" s="0">
        <f>HYPERLINK("https://dl.dropboxusercontent.com/scl/fi/z2ve2amegv4f5mx3ye2fe/8946fg61776.jpg?rlkey=y43fmiww835f61t7f8jh9ttz8&amp;dl=0","Click to download Image")</f>
      </c>
      <c r="B269" s="0">
        <f>HYPERLINK("https://dl.dropboxusercontent.com/scl/fi/n3eecbdj03l8vnf9cd2o0/verae-size-charts-cardi.jpg?rlkey=pd1of1ut74k60ylzjnpo07hy9&amp;dl=0","Click to download SizeChart")</f>
      </c>
      <c r="C269" s="0" t="inlineStr">
        <is>
          <t>Cardi Women's Cut Out Hoodie</t>
        </is>
      </c>
      <c r="D269" s="0" t="inlineStr">
        <is>
          <t>126325</t>
        </is>
      </c>
      <c r="E269" s="0" t="inlineStr">
        <is>
          <t>BLANK CARDI W LG:126325E-2XL</t>
        </is>
      </c>
      <c r="F269" s="0" t="inlineStr">
        <is>
          <t>899126325087</t>
        </is>
      </c>
      <c r="G269" s="0" t="inlineStr">
        <is>
          <t>WOMENS</t>
        </is>
      </c>
      <c r="H269" s="0" t="inlineStr">
        <is>
          <t>2XL</t>
        </is>
      </c>
      <c r="I269" s="0">
        <v>56</v>
      </c>
      <c r="J269" s="0">
        <v>30</v>
      </c>
    </row>
    <row r="270" spans="1:10" customHeight="0">
      <c r="A270" s="0">
        <f>HYPERLINK("https://dl.dropboxusercontent.com/scl/fi/z2ve2amegv4f5mx3ye2fe/8946fg61776.jpg?rlkey=y43fmiww835f61t7f8jh9ttz8&amp;dl=0","Click to download Image")</f>
      </c>
      <c r="B270" s="0">
        <f>HYPERLINK("https://dl.dropboxusercontent.com/scl/fi/n3eecbdj03l8vnf9cd2o0/verae-size-charts-cardi.jpg?rlkey=pd1of1ut74k60ylzjnpo07hy9&amp;dl=0","Click to download SizeChart")</f>
      </c>
      <c r="C270" s="0" t="inlineStr">
        <is>
          <t>Cardi Women's Cut Out Hoodie</t>
        </is>
      </c>
      <c r="D270" s="0" t="inlineStr">
        <is>
          <t>126325</t>
        </is>
      </c>
      <c r="E270" s="0" t="inlineStr">
        <is>
          <t>BLANK CARDI W LG:126325F-3XL</t>
        </is>
      </c>
      <c r="F270" s="0" t="inlineStr">
        <is>
          <t>899126325094</t>
        </is>
      </c>
      <c r="G270" s="0" t="inlineStr">
        <is>
          <t>WOMENS</t>
        </is>
      </c>
      <c r="H270" s="0" t="inlineStr">
        <is>
          <t>3XL</t>
        </is>
      </c>
      <c r="I270" s="0">
        <v>56</v>
      </c>
      <c r="J270" s="0">
        <v>19</v>
      </c>
    </row>
    <row r="271" spans="1:10" customHeight="0">
      <c r="A271" s="0">
        <f>HYPERLINK("https://dl.dropboxusercontent.com/scl/fi/uzzz422lsxfpmexw8rvv4/dsc621220702.jpg?rlkey=d7yefsj7tc1jvamgor9m0shad&amp;dl=0","Click to download Image")</f>
      </c>
      <c r="B271" s="0">
        <f>HYPERLINK("https://dl.dropboxusercontent.com/scl/fi/n3eecbdj03l8vnf9cd2o0/verae-size-charts-cardi.jpg?rlkey=pd1of1ut74k60ylzjnpo07hy9&amp;dl=0","Click to download SizeChart")</f>
      </c>
      <c r="C271" s="0" t="inlineStr">
        <is>
          <t>Cardi Women's Cut Out Hoodie</t>
        </is>
      </c>
      <c r="D271" s="0" t="inlineStr">
        <is>
          <t>126322</t>
        </is>
      </c>
      <c r="E271" s="0" t="inlineStr">
        <is>
          <t>BLANK CARDI W GN:126322AA-XS</t>
        </is>
      </c>
      <c r="F271" s="0" t="inlineStr">
        <is>
          <t>899126322031</t>
        </is>
      </c>
      <c r="G271" s="0" t="inlineStr">
        <is>
          <t>WOMENS</t>
        </is>
      </c>
      <c r="H271" s="0" t="inlineStr">
        <is>
          <t>XS</t>
        </is>
      </c>
      <c r="I271" s="0">
        <v>54</v>
      </c>
      <c r="J271" s="0">
        <v>20</v>
      </c>
    </row>
    <row r="272" spans="1:10" customHeight="0">
      <c r="A272" s="0">
        <f>HYPERLINK("https://dl.dropboxusercontent.com/scl/fi/uzzz422lsxfpmexw8rvv4/dsc621220702.jpg?rlkey=d7yefsj7tc1jvamgor9m0shad&amp;dl=0","Click to download Image")</f>
      </c>
      <c r="B272" s="0">
        <f>HYPERLINK("https://dl.dropboxusercontent.com/scl/fi/n3eecbdj03l8vnf9cd2o0/verae-size-charts-cardi.jpg?rlkey=pd1of1ut74k60ylzjnpo07hy9&amp;dl=0","Click to download SizeChart")</f>
      </c>
      <c r="C272" s="0" t="inlineStr">
        <is>
          <t>Cardi Women's Cut Out Hoodie</t>
        </is>
      </c>
      <c r="D272" s="0" t="inlineStr">
        <is>
          <t>126322</t>
        </is>
      </c>
      <c r="E272" s="0" t="inlineStr">
        <is>
          <t>BLANK CARDI W GN:126322A-S</t>
        </is>
      </c>
      <c r="F272" s="0" t="inlineStr">
        <is>
          <t>899126322048</t>
        </is>
      </c>
      <c r="G272" s="0" t="inlineStr">
        <is>
          <t>WOMENS</t>
        </is>
      </c>
      <c r="H272" s="0" t="inlineStr">
        <is>
          <t>S</t>
        </is>
      </c>
      <c r="I272" s="0">
        <v>54</v>
      </c>
      <c r="J272" s="0">
        <v>28</v>
      </c>
    </row>
    <row r="273" spans="1:10" customHeight="0">
      <c r="A273" s="0">
        <f>HYPERLINK("https://dl.dropboxusercontent.com/scl/fi/uzzz422lsxfpmexw8rvv4/dsc621220702.jpg?rlkey=d7yefsj7tc1jvamgor9m0shad&amp;dl=0","Click to download Image")</f>
      </c>
      <c r="B273" s="0">
        <f>HYPERLINK("https://dl.dropboxusercontent.com/scl/fi/n3eecbdj03l8vnf9cd2o0/verae-size-charts-cardi.jpg?rlkey=pd1of1ut74k60ylzjnpo07hy9&amp;dl=0","Click to download SizeChart")</f>
      </c>
      <c r="C273" s="0" t="inlineStr">
        <is>
          <t>Cardi Women's Cut Out Hoodie</t>
        </is>
      </c>
      <c r="D273" s="0" t="inlineStr">
        <is>
          <t>126322</t>
        </is>
      </c>
      <c r="E273" s="0" t="inlineStr">
        <is>
          <t>BLANK CARDI W GN:126322B-M</t>
        </is>
      </c>
      <c r="F273" s="0" t="inlineStr">
        <is>
          <t>899126322055</t>
        </is>
      </c>
      <c r="G273" s="0" t="inlineStr">
        <is>
          <t>WOMENS</t>
        </is>
      </c>
      <c r="H273" s="0" t="inlineStr">
        <is>
          <t>M</t>
        </is>
      </c>
      <c r="I273" s="0">
        <v>54</v>
      </c>
      <c r="J273" s="0">
        <v>48</v>
      </c>
    </row>
    <row r="274" spans="1:10" customHeight="0">
      <c r="A274" s="0">
        <f>HYPERLINK("https://dl.dropboxusercontent.com/scl/fi/uzzz422lsxfpmexw8rvv4/dsc621220702.jpg?rlkey=d7yefsj7tc1jvamgor9m0shad&amp;dl=0","Click to download Image")</f>
      </c>
      <c r="B274" s="0">
        <f>HYPERLINK("https://dl.dropboxusercontent.com/scl/fi/n3eecbdj03l8vnf9cd2o0/verae-size-charts-cardi.jpg?rlkey=pd1of1ut74k60ylzjnpo07hy9&amp;dl=0","Click to download SizeChart")</f>
      </c>
      <c r="C274" s="0" t="inlineStr">
        <is>
          <t>Cardi Women's Cut Out Hoodie</t>
        </is>
      </c>
      <c r="D274" s="0" t="inlineStr">
        <is>
          <t>126322</t>
        </is>
      </c>
      <c r="E274" s="0" t="inlineStr">
        <is>
          <t>BLANK CARDI W GN:126322C-L</t>
        </is>
      </c>
      <c r="F274" s="0" t="inlineStr">
        <is>
          <t>899126322062</t>
        </is>
      </c>
      <c r="G274" s="0" t="inlineStr">
        <is>
          <t>WOMENS</t>
        </is>
      </c>
      <c r="H274" s="0" t="inlineStr">
        <is>
          <t>L</t>
        </is>
      </c>
      <c r="I274" s="0">
        <v>54</v>
      </c>
      <c r="J274" s="0">
        <v>48</v>
      </c>
    </row>
    <row r="275" spans="1:10" customHeight="0">
      <c r="A275" s="0">
        <f>HYPERLINK("https://dl.dropboxusercontent.com/scl/fi/uzzz422lsxfpmexw8rvv4/dsc621220702.jpg?rlkey=d7yefsj7tc1jvamgor9m0shad&amp;dl=0","Click to download Image")</f>
      </c>
      <c r="B275" s="0">
        <f>HYPERLINK("https://dl.dropboxusercontent.com/scl/fi/n3eecbdj03l8vnf9cd2o0/verae-size-charts-cardi.jpg?rlkey=pd1of1ut74k60ylzjnpo07hy9&amp;dl=0","Click to download SizeChart")</f>
      </c>
      <c r="C275" s="0" t="inlineStr">
        <is>
          <t>Cardi Women's Cut Out Hoodie</t>
        </is>
      </c>
      <c r="D275" s="0" t="inlineStr">
        <is>
          <t>126322</t>
        </is>
      </c>
      <c r="E275" s="0" t="inlineStr">
        <is>
          <t>BLANK CARDI W GN:126322D-XL</t>
        </is>
      </c>
      <c r="F275" s="0" t="inlineStr">
        <is>
          <t>899126322079</t>
        </is>
      </c>
      <c r="G275" s="0" t="inlineStr">
        <is>
          <t>WOMENS</t>
        </is>
      </c>
      <c r="H275" s="0" t="inlineStr">
        <is>
          <t>XL</t>
        </is>
      </c>
      <c r="I275" s="0">
        <v>54</v>
      </c>
      <c r="J275" s="0">
        <v>49</v>
      </c>
    </row>
    <row r="276" spans="1:10" customHeight="0">
      <c r="A276" s="0">
        <f>HYPERLINK("https://dl.dropboxusercontent.com/scl/fi/uzzz422lsxfpmexw8rvv4/dsc621220702.jpg?rlkey=d7yefsj7tc1jvamgor9m0shad&amp;dl=0","Click to download Image")</f>
      </c>
      <c r="B276" s="0">
        <f>HYPERLINK("https://dl.dropboxusercontent.com/scl/fi/n3eecbdj03l8vnf9cd2o0/verae-size-charts-cardi.jpg?rlkey=pd1of1ut74k60ylzjnpo07hy9&amp;dl=0","Click to download SizeChart")</f>
      </c>
      <c r="C276" s="0" t="inlineStr">
        <is>
          <t>Cardi Women's Cut Out Hoodie</t>
        </is>
      </c>
      <c r="D276" s="0" t="inlineStr">
        <is>
          <t>126322</t>
        </is>
      </c>
      <c r="E276" s="0" t="inlineStr">
        <is>
          <t>BLANK CARDI W GN:126322E-2XL</t>
        </is>
      </c>
      <c r="F276" s="0" t="inlineStr">
        <is>
          <t>899126322086</t>
        </is>
      </c>
      <c r="G276" s="0" t="inlineStr">
        <is>
          <t>WOMENS</t>
        </is>
      </c>
      <c r="H276" s="0" t="inlineStr">
        <is>
          <t>2XL</t>
        </is>
      </c>
      <c r="I276" s="0">
        <v>56</v>
      </c>
      <c r="J276" s="0">
        <v>30</v>
      </c>
    </row>
    <row r="277" spans="1:10" customHeight="0">
      <c r="A277" s="0">
        <f>HYPERLINK("https://dl.dropboxusercontent.com/scl/fi/uzzz422lsxfpmexw8rvv4/dsc621220702.jpg?rlkey=d7yefsj7tc1jvamgor9m0shad&amp;dl=0","Click to download Image")</f>
      </c>
      <c r="B277" s="0">
        <f>HYPERLINK("https://dl.dropboxusercontent.com/scl/fi/n3eecbdj03l8vnf9cd2o0/verae-size-charts-cardi.jpg?rlkey=pd1of1ut74k60ylzjnpo07hy9&amp;dl=0","Click to download SizeChart")</f>
      </c>
      <c r="C277" s="0" t="inlineStr">
        <is>
          <t>Cardi Women's Cut Out Hoodie</t>
        </is>
      </c>
      <c r="D277" s="0" t="inlineStr">
        <is>
          <t>126322</t>
        </is>
      </c>
      <c r="E277" s="0" t="inlineStr">
        <is>
          <t>BLANK CARDI W GN:126322F-3XL</t>
        </is>
      </c>
      <c r="F277" s="0" t="inlineStr">
        <is>
          <t>899126322093</t>
        </is>
      </c>
      <c r="G277" s="0" t="inlineStr">
        <is>
          <t>WOMENS</t>
        </is>
      </c>
      <c r="H277" s="0" t="inlineStr">
        <is>
          <t>3XL</t>
        </is>
      </c>
      <c r="I277" s="0">
        <v>56</v>
      </c>
      <c r="J277" s="0">
        <v>20</v>
      </c>
    </row>
    <row r="278" spans="1:10" customHeight="0">
      <c r="A278" s="0">
        <f>HYPERLINK("https://dl.dropboxusercontent.com/scl/fi/2nie0novndjiiumv05osp/8866fg73351.jpg?rlkey=lk01chkf4hrvfd400mluxnorx&amp;dl=0","Click to download Image")</f>
      </c>
      <c r="B278" s="0">
        <f>HYPERLINK("https://dl.dropboxusercontent.com/scl/fi/n3eecbdj03l8vnf9cd2o0/verae-size-charts-cardi.jpg?rlkey=pd1of1ut74k60ylzjnpo07hy9&amp;dl=0","Click to download SizeChart")</f>
      </c>
      <c r="C278" s="0" t="inlineStr">
        <is>
          <t>Cardi Women's Cut Out Hoodie</t>
        </is>
      </c>
      <c r="D278" s="0" t="inlineStr">
        <is>
          <t>126324</t>
        </is>
      </c>
      <c r="E278" s="0" t="inlineStr">
        <is>
          <t>BLANK CARDI W BC:126324AA-XS</t>
        </is>
      </c>
      <c r="F278" s="0" t="inlineStr">
        <is>
          <t>899126324035</t>
        </is>
      </c>
      <c r="G278" s="0" t="inlineStr">
        <is>
          <t>WOMENS</t>
        </is>
      </c>
      <c r="H278" s="0" t="inlineStr">
        <is>
          <t>XS</t>
        </is>
      </c>
      <c r="I278" s="0">
        <v>54</v>
      </c>
      <c r="J278" s="0">
        <v>16</v>
      </c>
    </row>
    <row r="279" spans="1:10" customHeight="0">
      <c r="A279" s="0">
        <f>HYPERLINK("https://dl.dropboxusercontent.com/scl/fi/2nie0novndjiiumv05osp/8866fg73351.jpg?rlkey=lk01chkf4hrvfd400mluxnorx&amp;dl=0","Click to download Image")</f>
      </c>
      <c r="B279" s="0">
        <f>HYPERLINK("https://dl.dropboxusercontent.com/scl/fi/n3eecbdj03l8vnf9cd2o0/verae-size-charts-cardi.jpg?rlkey=pd1of1ut74k60ylzjnpo07hy9&amp;dl=0","Click to download SizeChart")</f>
      </c>
      <c r="C279" s="0" t="inlineStr">
        <is>
          <t>Cardi Women's Cut Out Hoodie</t>
        </is>
      </c>
      <c r="D279" s="0" t="inlineStr">
        <is>
          <t>126324</t>
        </is>
      </c>
      <c r="E279" s="0" t="inlineStr">
        <is>
          <t>BLANK CARDI W BC:126324A-S</t>
        </is>
      </c>
      <c r="F279" s="0" t="inlineStr">
        <is>
          <t>899126324042</t>
        </is>
      </c>
      <c r="G279" s="0" t="inlineStr">
        <is>
          <t>WOMENS</t>
        </is>
      </c>
      <c r="H279" s="0" t="inlineStr">
        <is>
          <t>S</t>
        </is>
      </c>
      <c r="I279" s="0">
        <v>54</v>
      </c>
      <c r="J279" s="0">
        <v>27</v>
      </c>
    </row>
    <row r="280" spans="1:10" customHeight="0">
      <c r="A280" s="0">
        <f>HYPERLINK("https://dl.dropboxusercontent.com/scl/fi/2nie0novndjiiumv05osp/8866fg73351.jpg?rlkey=lk01chkf4hrvfd400mluxnorx&amp;dl=0","Click to download Image")</f>
      </c>
      <c r="B280" s="0">
        <f>HYPERLINK("https://dl.dropboxusercontent.com/scl/fi/n3eecbdj03l8vnf9cd2o0/verae-size-charts-cardi.jpg?rlkey=pd1of1ut74k60ylzjnpo07hy9&amp;dl=0","Click to download SizeChart")</f>
      </c>
      <c r="C280" s="0" t="inlineStr">
        <is>
          <t>Cardi Women's Cut Out Hoodie</t>
        </is>
      </c>
      <c r="D280" s="0" t="inlineStr">
        <is>
          <t>126324</t>
        </is>
      </c>
      <c r="E280" s="0" t="inlineStr">
        <is>
          <t>BLANK CARDI W BC:126324B-M</t>
        </is>
      </c>
      <c r="F280" s="0" t="inlineStr">
        <is>
          <t>899126324059</t>
        </is>
      </c>
      <c r="G280" s="0" t="inlineStr">
        <is>
          <t>WOMENS</t>
        </is>
      </c>
      <c r="H280" s="0" t="inlineStr">
        <is>
          <t>M</t>
        </is>
      </c>
      <c r="I280" s="0">
        <v>54</v>
      </c>
      <c r="J280" s="0">
        <v>44</v>
      </c>
    </row>
    <row r="281" spans="1:10" customHeight="0">
      <c r="A281" s="0">
        <f>HYPERLINK("https://dl.dropboxusercontent.com/scl/fi/2nie0novndjiiumv05osp/8866fg73351.jpg?rlkey=lk01chkf4hrvfd400mluxnorx&amp;dl=0","Click to download Image")</f>
      </c>
      <c r="B281" s="0">
        <f>HYPERLINK("https://dl.dropboxusercontent.com/scl/fi/n3eecbdj03l8vnf9cd2o0/verae-size-charts-cardi.jpg?rlkey=pd1of1ut74k60ylzjnpo07hy9&amp;dl=0","Click to download SizeChart")</f>
      </c>
      <c r="C281" s="0" t="inlineStr">
        <is>
          <t>Cardi Women's Cut Out Hoodie</t>
        </is>
      </c>
      <c r="D281" s="0" t="inlineStr">
        <is>
          <t>126324</t>
        </is>
      </c>
      <c r="E281" s="0" t="inlineStr">
        <is>
          <t>BLANK CARDI W BC:126324C-L</t>
        </is>
      </c>
      <c r="F281" s="0" t="inlineStr">
        <is>
          <t>899126324066</t>
        </is>
      </c>
      <c r="G281" s="0" t="inlineStr">
        <is>
          <t>WOMENS</t>
        </is>
      </c>
      <c r="H281" s="0" t="inlineStr">
        <is>
          <t>L</t>
        </is>
      </c>
      <c r="I281" s="0">
        <v>54</v>
      </c>
      <c r="J281" s="0">
        <v>47</v>
      </c>
    </row>
    <row r="282" spans="1:10" customHeight="0">
      <c r="A282" s="0">
        <f>HYPERLINK("https://dl.dropboxusercontent.com/scl/fi/2nie0novndjiiumv05osp/8866fg73351.jpg?rlkey=lk01chkf4hrvfd400mluxnorx&amp;dl=0","Click to download Image")</f>
      </c>
      <c r="B282" s="0">
        <f>HYPERLINK("https://dl.dropboxusercontent.com/scl/fi/n3eecbdj03l8vnf9cd2o0/verae-size-charts-cardi.jpg?rlkey=pd1of1ut74k60ylzjnpo07hy9&amp;dl=0","Click to download SizeChart")</f>
      </c>
      <c r="C282" s="0" t="inlineStr">
        <is>
          <t>Cardi Women's Cut Out Hoodie</t>
        </is>
      </c>
      <c r="D282" s="0" t="inlineStr">
        <is>
          <t>126324</t>
        </is>
      </c>
      <c r="E282" s="0" t="inlineStr">
        <is>
          <t>BLANK CARDI W BC:126324D-XL</t>
        </is>
      </c>
      <c r="F282" s="0" t="inlineStr">
        <is>
          <t>899126324073</t>
        </is>
      </c>
      <c r="G282" s="0" t="inlineStr">
        <is>
          <t>WOMENS</t>
        </is>
      </c>
      <c r="H282" s="0" t="inlineStr">
        <is>
          <t>XL</t>
        </is>
      </c>
      <c r="I282" s="0">
        <v>54</v>
      </c>
      <c r="J282" s="0">
        <v>48</v>
      </c>
    </row>
    <row r="283" spans="1:10" customHeight="0">
      <c r="A283" s="0">
        <f>HYPERLINK("https://dl.dropboxusercontent.com/scl/fi/2nie0novndjiiumv05osp/8866fg73351.jpg?rlkey=lk01chkf4hrvfd400mluxnorx&amp;dl=0","Click to download Image")</f>
      </c>
      <c r="B283" s="0">
        <f>HYPERLINK("https://dl.dropboxusercontent.com/scl/fi/n3eecbdj03l8vnf9cd2o0/verae-size-charts-cardi.jpg?rlkey=pd1of1ut74k60ylzjnpo07hy9&amp;dl=0","Click to download SizeChart")</f>
      </c>
      <c r="C283" s="0" t="inlineStr">
        <is>
          <t>Cardi Women's Cut Out Hoodie</t>
        </is>
      </c>
      <c r="D283" s="0" t="inlineStr">
        <is>
          <t>126324</t>
        </is>
      </c>
      <c r="E283" s="0" t="inlineStr">
        <is>
          <t>BLANK CARDI W BC:126324E-2XL</t>
        </is>
      </c>
      <c r="F283" s="0" t="inlineStr">
        <is>
          <t>899126324080</t>
        </is>
      </c>
      <c r="G283" s="0" t="inlineStr">
        <is>
          <t>WOMENS</t>
        </is>
      </c>
      <c r="H283" s="0" t="inlineStr">
        <is>
          <t>2XL</t>
        </is>
      </c>
      <c r="I283" s="0">
        <v>54</v>
      </c>
      <c r="J283" s="0">
        <v>29</v>
      </c>
    </row>
    <row r="284" spans="1:10" customHeight="0">
      <c r="A284" s="0">
        <f>HYPERLINK("https://dl.dropboxusercontent.com/scl/fi/2nie0novndjiiumv05osp/8866fg73351.jpg?rlkey=lk01chkf4hrvfd400mluxnorx&amp;dl=0","Click to download Image")</f>
      </c>
      <c r="B284" s="0">
        <f>HYPERLINK("https://dl.dropboxusercontent.com/scl/fi/n3eecbdj03l8vnf9cd2o0/verae-size-charts-cardi.jpg?rlkey=pd1of1ut74k60ylzjnpo07hy9&amp;dl=0","Click to download SizeChart")</f>
      </c>
      <c r="C284" s="0" t="inlineStr">
        <is>
          <t>Cardi Women's Cut Out Hoodie</t>
        </is>
      </c>
      <c r="D284" s="0" t="inlineStr">
        <is>
          <t>126324</t>
        </is>
      </c>
      <c r="E284" s="0" t="inlineStr">
        <is>
          <t>BLANK CARDI W BC:126324F-3XL</t>
        </is>
      </c>
      <c r="F284" s="0" t="inlineStr">
        <is>
          <t>899126324097</t>
        </is>
      </c>
      <c r="G284" s="0" t="inlineStr">
        <is>
          <t>WOMENS</t>
        </is>
      </c>
      <c r="H284" s="0" t="inlineStr">
        <is>
          <t>3XL</t>
        </is>
      </c>
      <c r="I284" s="0">
        <v>54</v>
      </c>
      <c r="J284" s="0">
        <v>20</v>
      </c>
    </row>
    <row r="285" spans="1:10" customHeight="0">
      <c r="A285" s="0">
        <f>HYPERLINK("https://dl.dropboxusercontent.com/scl/fi/145an047pgmd6haii6zp0/a7229-31blackfg70340.jpg?rlkey=7po12eloq1pb4ywfnp60n4v9t&amp;dl=0","Click to download Image")</f>
      </c>
      <c r="B285" s="0">
        <f>HYPERLINK("https://dl.dropboxusercontent.com/scl/fi/5pt3yntu1y19dfa6dux31/verae-size-charts-reva.jpg?rlkey=ekl7kofvlfu02umr1hnnmt26l&amp;dl=0","Click to download SizeChart")</f>
      </c>
      <c r="C285" s="0" t="inlineStr">
        <is>
          <t>Reva Women's Drop Shoulder Sweatshirt</t>
        </is>
      </c>
      <c r="D285" s="0" t="inlineStr">
        <is>
          <t>126296</t>
        </is>
      </c>
      <c r="E285" s="0" t="inlineStr">
        <is>
          <t>BLANK REVA W BK:126296AA-XS</t>
        </is>
      </c>
      <c r="F285" s="0" t="inlineStr">
        <is>
          <t>899126296035</t>
        </is>
      </c>
      <c r="G285" s="0" t="inlineStr">
        <is>
          <t>WOMENS</t>
        </is>
      </c>
      <c r="H285" s="0" t="inlineStr">
        <is>
          <t>XS</t>
        </is>
      </c>
      <c r="I285" s="0">
        <v>58</v>
      </c>
      <c r="J285" s="0">
        <v>15</v>
      </c>
    </row>
    <row r="286" spans="1:10" customHeight="0">
      <c r="A286" s="0">
        <f>HYPERLINK("https://dl.dropboxusercontent.com/scl/fi/145an047pgmd6haii6zp0/a7229-31blackfg70340.jpg?rlkey=7po12eloq1pb4ywfnp60n4v9t&amp;dl=0","Click to download Image")</f>
      </c>
      <c r="B286" s="0">
        <f>HYPERLINK("https://dl.dropboxusercontent.com/scl/fi/5pt3yntu1y19dfa6dux31/verae-size-charts-reva.jpg?rlkey=ekl7kofvlfu02umr1hnnmt26l&amp;dl=0","Click to download SizeChart")</f>
      </c>
      <c r="C286" s="0" t="inlineStr">
        <is>
          <t>Reva Women's Drop Shoulder Sweatshirt</t>
        </is>
      </c>
      <c r="D286" s="0" t="inlineStr">
        <is>
          <t>126296</t>
        </is>
      </c>
      <c r="E286" s="0" t="inlineStr">
        <is>
          <t>BLANK REVA W BK:126296A-S</t>
        </is>
      </c>
      <c r="F286" s="0" t="inlineStr">
        <is>
          <t>899126296042</t>
        </is>
      </c>
      <c r="G286" s="0" t="inlineStr">
        <is>
          <t>WOMENS</t>
        </is>
      </c>
      <c r="H286" s="0" t="inlineStr">
        <is>
          <t>S</t>
        </is>
      </c>
      <c r="I286" s="0">
        <v>58</v>
      </c>
      <c r="J286" s="0">
        <v>13</v>
      </c>
    </row>
    <row r="287" spans="1:10" customHeight="0">
      <c r="A287" s="0">
        <f>HYPERLINK("https://dl.dropboxusercontent.com/scl/fi/145an047pgmd6haii6zp0/a7229-31blackfg70340.jpg?rlkey=7po12eloq1pb4ywfnp60n4v9t&amp;dl=0","Click to download Image")</f>
      </c>
      <c r="B287" s="0">
        <f>HYPERLINK("https://dl.dropboxusercontent.com/scl/fi/5pt3yntu1y19dfa6dux31/verae-size-charts-reva.jpg?rlkey=ekl7kofvlfu02umr1hnnmt26l&amp;dl=0","Click to download SizeChart")</f>
      </c>
      <c r="C287" s="0" t="inlineStr">
        <is>
          <t>Reva Women's Drop Shoulder Sweatshirt</t>
        </is>
      </c>
      <c r="D287" s="0" t="inlineStr">
        <is>
          <t>126296</t>
        </is>
      </c>
      <c r="E287" s="0" t="inlineStr">
        <is>
          <t>BLANK REVA W BK:126296B-M</t>
        </is>
      </c>
      <c r="F287" s="0" t="inlineStr">
        <is>
          <t>899126296059</t>
        </is>
      </c>
      <c r="G287" s="0" t="inlineStr">
        <is>
          <t>WOMENS</t>
        </is>
      </c>
      <c r="H287" s="0" t="inlineStr">
        <is>
          <t>M</t>
        </is>
      </c>
      <c r="I287" s="0">
        <v>58</v>
      </c>
      <c r="J287" s="0">
        <v>34</v>
      </c>
    </row>
    <row r="288" spans="1:10" customHeight="0">
      <c r="A288" s="0">
        <f>HYPERLINK("https://dl.dropboxusercontent.com/scl/fi/145an047pgmd6haii6zp0/a7229-31blackfg70340.jpg?rlkey=7po12eloq1pb4ywfnp60n4v9t&amp;dl=0","Click to download Image")</f>
      </c>
      <c r="B288" s="0">
        <f>HYPERLINK("https://dl.dropboxusercontent.com/scl/fi/5pt3yntu1y19dfa6dux31/verae-size-charts-reva.jpg?rlkey=ekl7kofvlfu02umr1hnnmt26l&amp;dl=0","Click to download SizeChart")</f>
      </c>
      <c r="C288" s="0" t="inlineStr">
        <is>
          <t>Reva Women's Drop Shoulder Sweatshirt</t>
        </is>
      </c>
      <c r="D288" s="0" t="inlineStr">
        <is>
          <t>126296</t>
        </is>
      </c>
      <c r="E288" s="0" t="inlineStr">
        <is>
          <t>BLANK REVA W BK:126296C-L</t>
        </is>
      </c>
      <c r="F288" s="0" t="inlineStr">
        <is>
          <t>899126296066</t>
        </is>
      </c>
      <c r="G288" s="0" t="inlineStr">
        <is>
          <t>WOMENS</t>
        </is>
      </c>
      <c r="H288" s="0" t="inlineStr">
        <is>
          <t>L</t>
        </is>
      </c>
      <c r="I288" s="0">
        <v>58</v>
      </c>
      <c r="J288" s="0">
        <v>37</v>
      </c>
    </row>
    <row r="289" spans="1:10" customHeight="0">
      <c r="A289" s="0">
        <f>HYPERLINK("https://dl.dropboxusercontent.com/scl/fi/145an047pgmd6haii6zp0/a7229-31blackfg70340.jpg?rlkey=7po12eloq1pb4ywfnp60n4v9t&amp;dl=0","Click to download Image")</f>
      </c>
      <c r="B289" s="0">
        <f>HYPERLINK("https://dl.dropboxusercontent.com/scl/fi/5pt3yntu1y19dfa6dux31/verae-size-charts-reva.jpg?rlkey=ekl7kofvlfu02umr1hnnmt26l&amp;dl=0","Click to download SizeChart")</f>
      </c>
      <c r="C289" s="0" t="inlineStr">
        <is>
          <t>Reva Women's Drop Shoulder Sweatshirt</t>
        </is>
      </c>
      <c r="D289" s="0" t="inlineStr">
        <is>
          <t>126296</t>
        </is>
      </c>
      <c r="E289" s="0" t="inlineStr">
        <is>
          <t>BLANK REVA W BK:126296D-XL</t>
        </is>
      </c>
      <c r="F289" s="0" t="inlineStr">
        <is>
          <t>899126296073</t>
        </is>
      </c>
      <c r="G289" s="0" t="inlineStr">
        <is>
          <t>WOMENS</t>
        </is>
      </c>
      <c r="H289" s="0" t="inlineStr">
        <is>
          <t>XL</t>
        </is>
      </c>
      <c r="I289" s="0">
        <v>58</v>
      </c>
      <c r="J289" s="0">
        <v>38</v>
      </c>
    </row>
    <row r="290" spans="1:10" customHeight="0">
      <c r="A290" s="0">
        <f>HYPERLINK("https://dl.dropboxusercontent.com/scl/fi/145an047pgmd6haii6zp0/a7229-31blackfg70340.jpg?rlkey=7po12eloq1pb4ywfnp60n4v9t&amp;dl=0","Click to download Image")</f>
      </c>
      <c r="B290" s="0">
        <f>HYPERLINK("https://dl.dropboxusercontent.com/scl/fi/5pt3yntu1y19dfa6dux31/verae-size-charts-reva.jpg?rlkey=ekl7kofvlfu02umr1hnnmt26l&amp;dl=0","Click to download SizeChart")</f>
      </c>
      <c r="C290" s="0" t="inlineStr">
        <is>
          <t>Reva Women's Drop Shoulder Sweatshirt</t>
        </is>
      </c>
      <c r="D290" s="0" t="inlineStr">
        <is>
          <t>126296</t>
        </is>
      </c>
      <c r="E290" s="0" t="inlineStr">
        <is>
          <t>BLANK REVA W BK:126296E-2XL</t>
        </is>
      </c>
      <c r="F290" s="0" t="inlineStr">
        <is>
          <t>899126296080</t>
        </is>
      </c>
      <c r="G290" s="0" t="inlineStr">
        <is>
          <t>WOMENS</t>
        </is>
      </c>
      <c r="H290" s="0" t="inlineStr">
        <is>
          <t>2XL</t>
        </is>
      </c>
      <c r="I290" s="0">
        <v>60</v>
      </c>
      <c r="J290" s="0">
        <v>22</v>
      </c>
    </row>
    <row r="291" spans="1:10" customHeight="0">
      <c r="A291" s="0">
        <f>HYPERLINK("https://dl.dropboxusercontent.com/scl/fi/145an047pgmd6haii6zp0/a7229-31blackfg70340.jpg?rlkey=7po12eloq1pb4ywfnp60n4v9t&amp;dl=0","Click to download Image")</f>
      </c>
      <c r="B291" s="0">
        <f>HYPERLINK("https://dl.dropboxusercontent.com/scl/fi/5pt3yntu1y19dfa6dux31/verae-size-charts-reva.jpg?rlkey=ekl7kofvlfu02umr1hnnmt26l&amp;dl=0","Click to download SizeChart")</f>
      </c>
      <c r="C291" s="0" t="inlineStr">
        <is>
          <t>Reva Women's Drop Shoulder Sweatshirt</t>
        </is>
      </c>
      <c r="D291" s="0" t="inlineStr">
        <is>
          <t>126296</t>
        </is>
      </c>
      <c r="E291" s="0" t="inlineStr">
        <is>
          <t>BLANK REVA W BK:126296F-3XL</t>
        </is>
      </c>
      <c r="F291" s="0" t="inlineStr">
        <is>
          <t>899126296097</t>
        </is>
      </c>
      <c r="G291" s="0" t="inlineStr">
        <is>
          <t>WOMENS</t>
        </is>
      </c>
      <c r="H291" s="0" t="inlineStr">
        <is>
          <t>3XL</t>
        </is>
      </c>
      <c r="I291" s="0">
        <v>60</v>
      </c>
      <c r="J291" s="0">
        <v>18</v>
      </c>
    </row>
    <row r="292" spans="1:10" customHeight="0">
      <c r="A292" s="0">
        <f>HYPERLINK("https://dl.dropboxusercontent.com/scl/fi/k0f0mosb8zjr8ncxuwifj/dsc600717934.jpg?rlkey=5q2ai6b0el8rxslusrwdo7w36&amp;dl=0","Click to download Image")</f>
      </c>
      <c r="B292" s="0">
        <f>HYPERLINK("https://dl.dropboxusercontent.com/scl/fi/5pt3yntu1y19dfa6dux31/verae-size-charts-reva.jpg?rlkey=ekl7kofvlfu02umr1hnnmt26l&amp;dl=0","Click to download SizeChart")</f>
      </c>
      <c r="C292" s="0" t="inlineStr">
        <is>
          <t>Reva Women's Drop Shoulder Sweatshirt</t>
        </is>
      </c>
      <c r="D292" s="0" t="inlineStr">
        <is>
          <t>126298</t>
        </is>
      </c>
      <c r="E292" s="0" t="inlineStr">
        <is>
          <t>BLANK REVA W LG:126298AA-XS</t>
        </is>
      </c>
      <c r="F292" s="0" t="inlineStr">
        <is>
          <t>899126298039</t>
        </is>
      </c>
      <c r="G292" s="0" t="inlineStr">
        <is>
          <t>WOMENS</t>
        </is>
      </c>
      <c r="H292" s="0" t="inlineStr">
        <is>
          <t>XS</t>
        </is>
      </c>
      <c r="I292" s="0">
        <v>58</v>
      </c>
      <c r="J292" s="0">
        <v>16</v>
      </c>
    </row>
    <row r="293" spans="1:10" customHeight="0">
      <c r="A293" s="0">
        <f>HYPERLINK("https://dl.dropboxusercontent.com/scl/fi/k0f0mosb8zjr8ncxuwifj/dsc600717934.jpg?rlkey=5q2ai6b0el8rxslusrwdo7w36&amp;dl=0","Click to download Image")</f>
      </c>
      <c r="B293" s="0">
        <f>HYPERLINK("https://dl.dropboxusercontent.com/scl/fi/5pt3yntu1y19dfa6dux31/verae-size-charts-reva.jpg?rlkey=ekl7kofvlfu02umr1hnnmt26l&amp;dl=0","Click to download SizeChart")</f>
      </c>
      <c r="C293" s="0" t="inlineStr">
        <is>
          <t>Reva Women's Drop Shoulder Sweatshirt</t>
        </is>
      </c>
      <c r="D293" s="0" t="inlineStr">
        <is>
          <t>126298</t>
        </is>
      </c>
      <c r="E293" s="0" t="inlineStr">
        <is>
          <t>BLANK REVA W LG:126298A-S</t>
        </is>
      </c>
      <c r="F293" s="0" t="inlineStr">
        <is>
          <t>899126298046</t>
        </is>
      </c>
      <c r="G293" s="0" t="inlineStr">
        <is>
          <t>WOMENS</t>
        </is>
      </c>
      <c r="H293" s="0" t="inlineStr">
        <is>
          <t>S</t>
        </is>
      </c>
      <c r="I293" s="0">
        <v>58</v>
      </c>
      <c r="J293" s="0">
        <v>10</v>
      </c>
    </row>
    <row r="294" spans="1:10" customHeight="0">
      <c r="A294" s="0">
        <f>HYPERLINK("https://dl.dropboxusercontent.com/scl/fi/k0f0mosb8zjr8ncxuwifj/dsc600717934.jpg?rlkey=5q2ai6b0el8rxslusrwdo7w36&amp;dl=0","Click to download Image")</f>
      </c>
      <c r="B294" s="0">
        <f>HYPERLINK("https://dl.dropboxusercontent.com/scl/fi/5pt3yntu1y19dfa6dux31/verae-size-charts-reva.jpg?rlkey=ekl7kofvlfu02umr1hnnmt26l&amp;dl=0","Click to download SizeChart")</f>
      </c>
      <c r="C294" s="0" t="inlineStr">
        <is>
          <t>Reva Women's Drop Shoulder Sweatshirt</t>
        </is>
      </c>
      <c r="D294" s="0" t="inlineStr">
        <is>
          <t>126298</t>
        </is>
      </c>
      <c r="E294" s="0" t="inlineStr">
        <is>
          <t>BLANK REVA W LG:126298B-M</t>
        </is>
      </c>
      <c r="F294" s="0" t="inlineStr">
        <is>
          <t>899126298053</t>
        </is>
      </c>
      <c r="G294" s="0" t="inlineStr">
        <is>
          <t>WOMENS</t>
        </is>
      </c>
      <c r="H294" s="0" t="inlineStr">
        <is>
          <t>M</t>
        </is>
      </c>
      <c r="I294" s="0">
        <v>58</v>
      </c>
      <c r="J294" s="0">
        <v>31</v>
      </c>
    </row>
    <row r="295" spans="1:10" customHeight="0">
      <c r="A295" s="0">
        <f>HYPERLINK("https://dl.dropboxusercontent.com/scl/fi/k0f0mosb8zjr8ncxuwifj/dsc600717934.jpg?rlkey=5q2ai6b0el8rxslusrwdo7w36&amp;dl=0","Click to download Image")</f>
      </c>
      <c r="B295" s="0">
        <f>HYPERLINK("https://dl.dropboxusercontent.com/scl/fi/5pt3yntu1y19dfa6dux31/verae-size-charts-reva.jpg?rlkey=ekl7kofvlfu02umr1hnnmt26l&amp;dl=0","Click to download SizeChart")</f>
      </c>
      <c r="C295" s="0" t="inlineStr">
        <is>
          <t>Reva Women's Drop Shoulder Sweatshirt</t>
        </is>
      </c>
      <c r="D295" s="0" t="inlineStr">
        <is>
          <t>126298</t>
        </is>
      </c>
      <c r="E295" s="0" t="inlineStr">
        <is>
          <t>BLANK REVA W LG:126298C-L</t>
        </is>
      </c>
      <c r="F295" s="0" t="inlineStr">
        <is>
          <t>899126298060</t>
        </is>
      </c>
      <c r="G295" s="0" t="inlineStr">
        <is>
          <t>WOMENS</t>
        </is>
      </c>
      <c r="H295" s="0" t="inlineStr">
        <is>
          <t>L</t>
        </is>
      </c>
      <c r="I295" s="0">
        <v>58</v>
      </c>
      <c r="J295" s="0">
        <v>34</v>
      </c>
    </row>
    <row r="296" spans="1:10" customHeight="0">
      <c r="A296" s="0">
        <f>HYPERLINK("https://dl.dropboxusercontent.com/scl/fi/k0f0mosb8zjr8ncxuwifj/dsc600717934.jpg?rlkey=5q2ai6b0el8rxslusrwdo7w36&amp;dl=0","Click to download Image")</f>
      </c>
      <c r="B296" s="0">
        <f>HYPERLINK("https://dl.dropboxusercontent.com/scl/fi/5pt3yntu1y19dfa6dux31/verae-size-charts-reva.jpg?rlkey=ekl7kofvlfu02umr1hnnmt26l&amp;dl=0","Click to download SizeChart")</f>
      </c>
      <c r="C296" s="0" t="inlineStr">
        <is>
          <t>Reva Women's Drop Shoulder Sweatshirt</t>
        </is>
      </c>
      <c r="D296" s="0" t="inlineStr">
        <is>
          <t>126298</t>
        </is>
      </c>
      <c r="E296" s="0" t="inlineStr">
        <is>
          <t>BLANK REVA W LG:126298D-XL</t>
        </is>
      </c>
      <c r="F296" s="0" t="inlineStr">
        <is>
          <t>899126298077</t>
        </is>
      </c>
      <c r="G296" s="0" t="inlineStr">
        <is>
          <t>WOMENS</t>
        </is>
      </c>
      <c r="H296" s="0" t="inlineStr">
        <is>
          <t>XL</t>
        </is>
      </c>
      <c r="I296" s="0">
        <v>58</v>
      </c>
      <c r="J296" s="0">
        <v>39</v>
      </c>
    </row>
    <row r="297" spans="1:10" customHeight="0">
      <c r="A297" s="0">
        <f>HYPERLINK("https://dl.dropboxusercontent.com/scl/fi/k0f0mosb8zjr8ncxuwifj/dsc600717934.jpg?rlkey=5q2ai6b0el8rxslusrwdo7w36&amp;dl=0","Click to download Image")</f>
      </c>
      <c r="B297" s="0">
        <f>HYPERLINK("https://dl.dropboxusercontent.com/scl/fi/5pt3yntu1y19dfa6dux31/verae-size-charts-reva.jpg?rlkey=ekl7kofvlfu02umr1hnnmt26l&amp;dl=0","Click to download SizeChart")</f>
      </c>
      <c r="C297" s="0" t="inlineStr">
        <is>
          <t>Reva Women's Drop Shoulder Sweatshirt</t>
        </is>
      </c>
      <c r="D297" s="0" t="inlineStr">
        <is>
          <t>126298</t>
        </is>
      </c>
      <c r="E297" s="0" t="inlineStr">
        <is>
          <t>BLANK REVA W LG:126298E-2XL</t>
        </is>
      </c>
      <c r="F297" s="0" t="inlineStr">
        <is>
          <t>899126298084</t>
        </is>
      </c>
      <c r="G297" s="0" t="inlineStr">
        <is>
          <t>WOMENS</t>
        </is>
      </c>
      <c r="H297" s="0" t="inlineStr">
        <is>
          <t>2XL</t>
        </is>
      </c>
      <c r="I297" s="0">
        <v>60</v>
      </c>
      <c r="J297" s="0">
        <v>24</v>
      </c>
    </row>
    <row r="298" spans="1:10" customHeight="0">
      <c r="A298" s="0">
        <f>HYPERLINK("https://dl.dropboxusercontent.com/scl/fi/k0f0mosb8zjr8ncxuwifj/dsc600717934.jpg?rlkey=5q2ai6b0el8rxslusrwdo7w36&amp;dl=0","Click to download Image")</f>
      </c>
      <c r="B298" s="0">
        <f>HYPERLINK("https://dl.dropboxusercontent.com/scl/fi/5pt3yntu1y19dfa6dux31/verae-size-charts-reva.jpg?rlkey=ekl7kofvlfu02umr1hnnmt26l&amp;dl=0","Click to download SizeChart")</f>
      </c>
      <c r="C298" s="0" t="inlineStr">
        <is>
          <t>Reva Women's Drop Shoulder Sweatshirt</t>
        </is>
      </c>
      <c r="D298" s="0" t="inlineStr">
        <is>
          <t>126298</t>
        </is>
      </c>
      <c r="E298" s="0" t="inlineStr">
        <is>
          <t>BLANK REVA W LG:126298F-3XL</t>
        </is>
      </c>
      <c r="F298" s="0" t="inlineStr">
        <is>
          <t>899126298091</t>
        </is>
      </c>
      <c r="G298" s="0" t="inlineStr">
        <is>
          <t>WOMENS</t>
        </is>
      </c>
      <c r="H298" s="0" t="inlineStr">
        <is>
          <t>3XL</t>
        </is>
      </c>
      <c r="I298" s="0">
        <v>60</v>
      </c>
      <c r="J298" s="0">
        <v>18</v>
      </c>
    </row>
    <row r="299" spans="1:10" customHeight="0">
      <c r="A299" s="0">
        <f>HYPERLINK("https://dl.dropboxusercontent.com/scl/fi/atit4xz784x7pxfdaicm6/a7229-2fg44742.jpg?rlkey=xqs4x0qmbeu9sx7c9u9f9z3f4&amp;dl=0","Click to download Image")</f>
      </c>
      <c r="B299" s="0">
        <f>HYPERLINK("https://dl.dropboxusercontent.com/scl/fi/5pt3yntu1y19dfa6dux31/verae-size-charts-reva.jpg?rlkey=ekl7kofvlfu02umr1hnnmt26l&amp;dl=0","Click to download SizeChart")</f>
      </c>
      <c r="C299" s="0" t="inlineStr">
        <is>
          <t>Reva Women's Drop Shoulder Sweatshirt</t>
        </is>
      </c>
      <c r="D299" s="0" t="inlineStr">
        <is>
          <t>125526</t>
        </is>
      </c>
      <c r="E299" s="0" t="inlineStr">
        <is>
          <t>BLANK REVA W GY:125526AA-XS</t>
        </is>
      </c>
      <c r="F299" s="0" t="inlineStr">
        <is>
          <t>899125526034</t>
        </is>
      </c>
      <c r="G299" s="0" t="inlineStr">
        <is>
          <t>WOMENS</t>
        </is>
      </c>
      <c r="H299" s="0" t="inlineStr">
        <is>
          <t>XS</t>
        </is>
      </c>
      <c r="I299" s="0">
        <v>58</v>
      </c>
      <c r="J299" s="0">
        <v>17</v>
      </c>
    </row>
    <row r="300" spans="1:10" customHeight="0">
      <c r="A300" s="0">
        <f>HYPERLINK("https://dl.dropboxusercontent.com/scl/fi/atit4xz784x7pxfdaicm6/a7229-2fg44742.jpg?rlkey=xqs4x0qmbeu9sx7c9u9f9z3f4&amp;dl=0","Click to download Image")</f>
      </c>
      <c r="B300" s="0">
        <f>HYPERLINK("https://dl.dropboxusercontent.com/scl/fi/5pt3yntu1y19dfa6dux31/verae-size-charts-reva.jpg?rlkey=ekl7kofvlfu02umr1hnnmt26l&amp;dl=0","Click to download SizeChart")</f>
      </c>
      <c r="C300" s="0" t="inlineStr">
        <is>
          <t>Reva Women's Drop Shoulder Sweatshirt</t>
        </is>
      </c>
      <c r="D300" s="0" t="inlineStr">
        <is>
          <t>125526</t>
        </is>
      </c>
      <c r="E300" s="0" t="inlineStr">
        <is>
          <t>BLANK REVA W GY:125526A-S</t>
        </is>
      </c>
      <c r="F300" s="0" t="inlineStr">
        <is>
          <t>899125526041</t>
        </is>
      </c>
      <c r="G300" s="0" t="inlineStr">
        <is>
          <t>WOMENS</t>
        </is>
      </c>
      <c r="H300" s="0" t="inlineStr">
        <is>
          <t>S</t>
        </is>
      </c>
      <c r="I300" s="0">
        <v>58</v>
      </c>
      <c r="J300" s="0">
        <v>23</v>
      </c>
    </row>
    <row r="301" spans="1:10" customHeight="0">
      <c r="A301" s="0">
        <f>HYPERLINK("https://dl.dropboxusercontent.com/scl/fi/atit4xz784x7pxfdaicm6/a7229-2fg44742.jpg?rlkey=xqs4x0qmbeu9sx7c9u9f9z3f4&amp;dl=0","Click to download Image")</f>
      </c>
      <c r="B301" s="0">
        <f>HYPERLINK("https://dl.dropboxusercontent.com/scl/fi/5pt3yntu1y19dfa6dux31/verae-size-charts-reva.jpg?rlkey=ekl7kofvlfu02umr1hnnmt26l&amp;dl=0","Click to download SizeChart")</f>
      </c>
      <c r="C301" s="0" t="inlineStr">
        <is>
          <t>Reva Women's Drop Shoulder Sweatshirt</t>
        </is>
      </c>
      <c r="D301" s="0" t="inlineStr">
        <is>
          <t>125526</t>
        </is>
      </c>
      <c r="E301" s="0" t="inlineStr">
        <is>
          <t>BLANK REVA W GY:125526B-M</t>
        </is>
      </c>
      <c r="F301" s="0" t="inlineStr">
        <is>
          <t>899125526058</t>
        </is>
      </c>
      <c r="G301" s="0" t="inlineStr">
        <is>
          <t>WOMENS</t>
        </is>
      </c>
      <c r="H301" s="0" t="inlineStr">
        <is>
          <t>M</t>
        </is>
      </c>
      <c r="I301" s="0">
        <v>58</v>
      </c>
      <c r="J301" s="0">
        <v>41</v>
      </c>
    </row>
    <row r="302" spans="1:10" customHeight="0">
      <c r="A302" s="0">
        <f>HYPERLINK("https://dl.dropboxusercontent.com/scl/fi/atit4xz784x7pxfdaicm6/a7229-2fg44742.jpg?rlkey=xqs4x0qmbeu9sx7c9u9f9z3f4&amp;dl=0","Click to download Image")</f>
      </c>
      <c r="B302" s="0">
        <f>HYPERLINK("https://dl.dropboxusercontent.com/scl/fi/5pt3yntu1y19dfa6dux31/verae-size-charts-reva.jpg?rlkey=ekl7kofvlfu02umr1hnnmt26l&amp;dl=0","Click to download SizeChart")</f>
      </c>
      <c r="C302" s="0" t="inlineStr">
        <is>
          <t>Reva Women's Drop Shoulder Sweatshirt</t>
        </is>
      </c>
      <c r="D302" s="0" t="inlineStr">
        <is>
          <t>125526</t>
        </is>
      </c>
      <c r="E302" s="0" t="inlineStr">
        <is>
          <t>BLANK REVA W GY:125526C-L</t>
        </is>
      </c>
      <c r="F302" s="0" t="inlineStr">
        <is>
          <t>899125526065</t>
        </is>
      </c>
      <c r="G302" s="0" t="inlineStr">
        <is>
          <t>WOMENS</t>
        </is>
      </c>
      <c r="H302" s="0" t="inlineStr">
        <is>
          <t>L</t>
        </is>
      </c>
      <c r="I302" s="0">
        <v>58</v>
      </c>
      <c r="J302" s="0">
        <v>31</v>
      </c>
    </row>
    <row r="303" spans="1:10" customHeight="0">
      <c r="A303" s="0">
        <f>HYPERLINK("https://dl.dropboxusercontent.com/scl/fi/atit4xz784x7pxfdaicm6/a7229-2fg44742.jpg?rlkey=xqs4x0qmbeu9sx7c9u9f9z3f4&amp;dl=0","Click to download Image")</f>
      </c>
      <c r="B303" s="0">
        <f>HYPERLINK("https://dl.dropboxusercontent.com/scl/fi/5pt3yntu1y19dfa6dux31/verae-size-charts-reva.jpg?rlkey=ekl7kofvlfu02umr1hnnmt26l&amp;dl=0","Click to download SizeChart")</f>
      </c>
      <c r="C303" s="0" t="inlineStr">
        <is>
          <t>Reva Women's Drop Shoulder Sweatshirt</t>
        </is>
      </c>
      <c r="D303" s="0" t="inlineStr">
        <is>
          <t>125526</t>
        </is>
      </c>
      <c r="E303" s="0" t="inlineStr">
        <is>
          <t>BLANK REVA W GY:125526D-XL</t>
        </is>
      </c>
      <c r="F303" s="0" t="inlineStr">
        <is>
          <t>899125526072</t>
        </is>
      </c>
      <c r="G303" s="0" t="inlineStr">
        <is>
          <t>WOMENS</t>
        </is>
      </c>
      <c r="H303" s="0" t="inlineStr">
        <is>
          <t>XL</t>
        </is>
      </c>
      <c r="I303" s="0">
        <v>58</v>
      </c>
      <c r="J303" s="0">
        <v>44</v>
      </c>
    </row>
    <row r="304" spans="1:10" customHeight="0">
      <c r="A304" s="0">
        <f>HYPERLINK("https://dl.dropboxusercontent.com/scl/fi/atit4xz784x7pxfdaicm6/a7229-2fg44742.jpg?rlkey=xqs4x0qmbeu9sx7c9u9f9z3f4&amp;dl=0","Click to download Image")</f>
      </c>
      <c r="B304" s="0">
        <f>HYPERLINK("https://dl.dropboxusercontent.com/scl/fi/5pt3yntu1y19dfa6dux31/verae-size-charts-reva.jpg?rlkey=ekl7kofvlfu02umr1hnnmt26l&amp;dl=0","Click to download SizeChart")</f>
      </c>
      <c r="C304" s="0" t="inlineStr">
        <is>
          <t>Reva Women's Drop Shoulder Sweatshirt</t>
        </is>
      </c>
      <c r="D304" s="0" t="inlineStr">
        <is>
          <t>125526</t>
        </is>
      </c>
      <c r="E304" s="0" t="inlineStr">
        <is>
          <t>BLANK REVA W GY:125526E-2XL</t>
        </is>
      </c>
      <c r="F304" s="0" t="inlineStr">
        <is>
          <t>899125526089</t>
        </is>
      </c>
      <c r="G304" s="0" t="inlineStr">
        <is>
          <t>WOMENS</t>
        </is>
      </c>
      <c r="H304" s="0" t="inlineStr">
        <is>
          <t>2XL</t>
        </is>
      </c>
      <c r="I304" s="0">
        <v>58</v>
      </c>
      <c r="J304" s="0">
        <v>29</v>
      </c>
    </row>
    <row r="305" spans="1:10" customHeight="0">
      <c r="A305" s="0">
        <f>HYPERLINK("https://dl.dropboxusercontent.com/scl/fi/atit4xz784x7pxfdaicm6/a7229-2fg44742.jpg?rlkey=xqs4x0qmbeu9sx7c9u9f9z3f4&amp;dl=0","Click to download Image")</f>
      </c>
      <c r="B305" s="0">
        <f>HYPERLINK("https://dl.dropboxusercontent.com/scl/fi/5pt3yntu1y19dfa6dux31/verae-size-charts-reva.jpg?rlkey=ekl7kofvlfu02umr1hnnmt26l&amp;dl=0","Click to download SizeChart")</f>
      </c>
      <c r="C305" s="0" t="inlineStr">
        <is>
          <t>Reva Women's Drop Shoulder Sweatshirt</t>
        </is>
      </c>
      <c r="D305" s="0" t="inlineStr">
        <is>
          <t>125526</t>
        </is>
      </c>
      <c r="E305" s="0" t="inlineStr">
        <is>
          <t>BLANK REVA W GY:125526F-3XL</t>
        </is>
      </c>
      <c r="F305" s="0" t="inlineStr">
        <is>
          <t>899125526096</t>
        </is>
      </c>
      <c r="G305" s="0" t="inlineStr">
        <is>
          <t>WOMENS</t>
        </is>
      </c>
      <c r="H305" s="0" t="inlineStr">
        <is>
          <t>3XL</t>
        </is>
      </c>
      <c r="I305" s="0">
        <v>58</v>
      </c>
      <c r="J305" s="0">
        <v>20</v>
      </c>
    </row>
    <row r="306" spans="1:10" customHeight="0">
      <c r="A306" s="0">
        <f>HYPERLINK("https://dl.dropboxusercontent.com/scl/fi/tdgc7rdts0vykd586kxt4/9492fg68466.jpg?rlkey=jgxltau2705slnbfawt7nyr0y&amp;dl=0","Click to download Image")</f>
      </c>
      <c r="B306" s="0">
        <f>HYPERLINK("https://dl.dropboxusercontent.com/scl/fi/rrt964wed0q4xq0a19vou/verae-size-charts-francesca.jpg?rlkey=r91yfs3hvr3vh9u22eynbvd9k&amp;dl=0","Click to download SizeChart")</f>
      </c>
      <c r="C306" s="0" t="inlineStr">
        <is>
          <t>Francesca Women's French Terry Joggers</t>
        </is>
      </c>
      <c r="D306" s="0" t="inlineStr">
        <is>
          <t>125326</t>
        </is>
      </c>
      <c r="E306" s="0" t="inlineStr">
        <is>
          <t>BLANK FRANCE W LG:125326AA-XS</t>
        </is>
      </c>
      <c r="F306" s="0" t="inlineStr">
        <is>
          <t>899125326009</t>
        </is>
      </c>
      <c r="G306" s="0" t="inlineStr">
        <is>
          <t>WOMENS</t>
        </is>
      </c>
      <c r="H306" s="0" t="inlineStr">
        <is>
          <t>XS</t>
        </is>
      </c>
      <c r="I306" s="0">
        <v>68</v>
      </c>
      <c r="J306" s="0">
        <v>17</v>
      </c>
    </row>
    <row r="307" spans="1:10" customHeight="0">
      <c r="A307" s="0">
        <f>HYPERLINK("https://dl.dropboxusercontent.com/scl/fi/tdgc7rdts0vykd586kxt4/9492fg68466.jpg?rlkey=jgxltau2705slnbfawt7nyr0y&amp;dl=0","Click to download Image")</f>
      </c>
      <c r="B307" s="0">
        <f>HYPERLINK("https://dl.dropboxusercontent.com/scl/fi/rrt964wed0q4xq0a19vou/verae-size-charts-francesca.jpg?rlkey=r91yfs3hvr3vh9u22eynbvd9k&amp;dl=0","Click to download SizeChart")</f>
      </c>
      <c r="C307" s="0" t="inlineStr">
        <is>
          <t>Francesca Women's French Terry Joggers</t>
        </is>
      </c>
      <c r="D307" s="0" t="inlineStr">
        <is>
          <t>125326</t>
        </is>
      </c>
      <c r="E307" s="0" t="inlineStr">
        <is>
          <t>BLANK FRANCE W LG:125326A-S</t>
        </is>
      </c>
      <c r="F307" s="0" t="inlineStr">
        <is>
          <t>899125326016</t>
        </is>
      </c>
      <c r="G307" s="0" t="inlineStr">
        <is>
          <t>WOMENS</t>
        </is>
      </c>
      <c r="H307" s="0" t="inlineStr">
        <is>
          <t>S</t>
        </is>
      </c>
      <c r="I307" s="0">
        <v>68</v>
      </c>
      <c r="J307" s="0">
        <v>21</v>
      </c>
    </row>
    <row r="308" spans="1:10" customHeight="0">
      <c r="A308" s="0">
        <f>HYPERLINK("https://dl.dropboxusercontent.com/scl/fi/tdgc7rdts0vykd586kxt4/9492fg68466.jpg?rlkey=jgxltau2705slnbfawt7nyr0y&amp;dl=0","Click to download Image")</f>
      </c>
      <c r="B308" s="0">
        <f>HYPERLINK("https://dl.dropboxusercontent.com/scl/fi/rrt964wed0q4xq0a19vou/verae-size-charts-francesca.jpg?rlkey=r91yfs3hvr3vh9u22eynbvd9k&amp;dl=0","Click to download SizeChart")</f>
      </c>
      <c r="C308" s="0" t="inlineStr">
        <is>
          <t>Francesca Women's French Terry Joggers</t>
        </is>
      </c>
      <c r="D308" s="0" t="inlineStr">
        <is>
          <t>125326</t>
        </is>
      </c>
      <c r="E308" s="0" t="inlineStr">
        <is>
          <t>BLANK FRANCE W LG:125326B-M</t>
        </is>
      </c>
      <c r="F308" s="0" t="inlineStr">
        <is>
          <t>899125326023</t>
        </is>
      </c>
      <c r="G308" s="0" t="inlineStr">
        <is>
          <t>WOMENS</t>
        </is>
      </c>
      <c r="H308" s="0" t="inlineStr">
        <is>
          <t>M</t>
        </is>
      </c>
      <c r="I308" s="0">
        <v>68</v>
      </c>
      <c r="J308" s="0">
        <v>36</v>
      </c>
    </row>
    <row r="309" spans="1:10" customHeight="0">
      <c r="A309" s="0">
        <f>HYPERLINK("https://dl.dropboxusercontent.com/scl/fi/tdgc7rdts0vykd586kxt4/9492fg68466.jpg?rlkey=jgxltau2705slnbfawt7nyr0y&amp;dl=0","Click to download Image")</f>
      </c>
      <c r="B309" s="0">
        <f>HYPERLINK("https://dl.dropboxusercontent.com/scl/fi/rrt964wed0q4xq0a19vou/verae-size-charts-francesca.jpg?rlkey=r91yfs3hvr3vh9u22eynbvd9k&amp;dl=0","Click to download SizeChart")</f>
      </c>
      <c r="C309" s="0" t="inlineStr">
        <is>
          <t>Francesca Women's French Terry Joggers</t>
        </is>
      </c>
      <c r="D309" s="0" t="inlineStr">
        <is>
          <t>125326</t>
        </is>
      </c>
      <c r="E309" s="0" t="inlineStr">
        <is>
          <t>BLANK FRANCE W LG:125326C-L</t>
        </is>
      </c>
      <c r="F309" s="0" t="inlineStr">
        <is>
          <t>899125326030</t>
        </is>
      </c>
      <c r="G309" s="0" t="inlineStr">
        <is>
          <t>WOMENS</t>
        </is>
      </c>
      <c r="H309" s="0" t="inlineStr">
        <is>
          <t>L</t>
        </is>
      </c>
      <c r="I309" s="0">
        <v>68</v>
      </c>
      <c r="J309" s="0">
        <v>40</v>
      </c>
    </row>
    <row r="310" spans="1:10" customHeight="0">
      <c r="A310" s="0">
        <f>HYPERLINK("https://dl.dropboxusercontent.com/scl/fi/tdgc7rdts0vykd586kxt4/9492fg68466.jpg?rlkey=jgxltau2705slnbfawt7nyr0y&amp;dl=0","Click to download Image")</f>
      </c>
      <c r="B310" s="0">
        <f>HYPERLINK("https://dl.dropboxusercontent.com/scl/fi/rrt964wed0q4xq0a19vou/verae-size-charts-francesca.jpg?rlkey=r91yfs3hvr3vh9u22eynbvd9k&amp;dl=0","Click to download SizeChart")</f>
      </c>
      <c r="C310" s="0" t="inlineStr">
        <is>
          <t>Francesca Women's French Terry Joggers</t>
        </is>
      </c>
      <c r="D310" s="0" t="inlineStr">
        <is>
          <t>125326</t>
        </is>
      </c>
      <c r="E310" s="0" t="inlineStr">
        <is>
          <t>BLANK FRANCE W LG:125326D-XL</t>
        </is>
      </c>
      <c r="F310" s="0" t="inlineStr">
        <is>
          <t>899125326047</t>
        </is>
      </c>
      <c r="G310" s="0" t="inlineStr">
        <is>
          <t>WOMENS</t>
        </is>
      </c>
      <c r="H310" s="0" t="inlineStr">
        <is>
          <t>XL</t>
        </is>
      </c>
      <c r="I310" s="0">
        <v>68</v>
      </c>
      <c r="J310" s="0">
        <v>42</v>
      </c>
    </row>
    <row r="311" spans="1:10" customHeight="0">
      <c r="A311" s="0">
        <f>HYPERLINK("https://dl.dropboxusercontent.com/scl/fi/tdgc7rdts0vykd586kxt4/9492fg68466.jpg?rlkey=jgxltau2705slnbfawt7nyr0y&amp;dl=0","Click to download Image")</f>
      </c>
      <c r="B311" s="0">
        <f>HYPERLINK("https://dl.dropboxusercontent.com/scl/fi/rrt964wed0q4xq0a19vou/verae-size-charts-francesca.jpg?rlkey=r91yfs3hvr3vh9u22eynbvd9k&amp;dl=0","Click to download SizeChart")</f>
      </c>
      <c r="C311" s="0" t="inlineStr">
        <is>
          <t>Francesca Women's French Terry Joggers</t>
        </is>
      </c>
      <c r="D311" s="0" t="inlineStr">
        <is>
          <t>125326</t>
        </is>
      </c>
      <c r="E311" s="0" t="inlineStr">
        <is>
          <t>BLANK FRANCE W LG:125326E-2XL</t>
        </is>
      </c>
      <c r="F311" s="0" t="inlineStr">
        <is>
          <t>899125326054</t>
        </is>
      </c>
      <c r="G311" s="0" t="inlineStr">
        <is>
          <t>WOMENS</t>
        </is>
      </c>
      <c r="H311" s="0" t="inlineStr">
        <is>
          <t>2XL</t>
        </is>
      </c>
      <c r="I311" s="0">
        <v>70</v>
      </c>
      <c r="J311" s="0">
        <v>26</v>
      </c>
    </row>
    <row r="312" spans="1:10" customHeight="0">
      <c r="A312" s="0">
        <f>HYPERLINK("https://dl.dropboxusercontent.com/scl/fi/tdgc7rdts0vykd586kxt4/9492fg68466.jpg?rlkey=jgxltau2705slnbfawt7nyr0y&amp;dl=0","Click to download Image")</f>
      </c>
      <c r="B312" s="0">
        <f>HYPERLINK("https://dl.dropboxusercontent.com/scl/fi/rrt964wed0q4xq0a19vou/verae-size-charts-francesca.jpg?rlkey=r91yfs3hvr3vh9u22eynbvd9k&amp;dl=0","Click to download SizeChart")</f>
      </c>
      <c r="C312" s="0" t="inlineStr">
        <is>
          <t>Francesca Women's French Terry Joggers</t>
        </is>
      </c>
      <c r="D312" s="0" t="inlineStr">
        <is>
          <t>125326</t>
        </is>
      </c>
      <c r="E312" s="0" t="inlineStr">
        <is>
          <t>BLANK FRANCE W LG:125326F-3XL</t>
        </is>
      </c>
      <c r="F312" s="0" t="inlineStr">
        <is>
          <t>899125326061</t>
        </is>
      </c>
      <c r="G312" s="0" t="inlineStr">
        <is>
          <t>WOMENS</t>
        </is>
      </c>
      <c r="H312" s="0" t="inlineStr">
        <is>
          <t>3XL</t>
        </is>
      </c>
      <c r="I312" s="0">
        <v>70</v>
      </c>
      <c r="J312" s="0">
        <v>20</v>
      </c>
    </row>
    <row r="313" spans="1:10" customHeight="0">
      <c r="A313" s="0">
        <f>HYPERLINK("https://dl.dropboxusercontent.com/scl/fi/zwm108u3n7r0z3euzpqag/dsc0666edit41918.jpg?rlkey=58jpvwevyfrzcbksmk6h8epm0&amp;dl=0","Click to download Image")</f>
      </c>
      <c r="B313" s="0">
        <f>HYPERLINK("https://dl.dropboxusercontent.com/scl/fi/rrt964wed0q4xq0a19vou/verae-size-charts-francesca.jpg?rlkey=r91yfs3hvr3vh9u22eynbvd9k&amp;dl=0","Click to download SizeChart")</f>
      </c>
      <c r="C313" s="0" t="inlineStr">
        <is>
          <t>Francesca Women's French Terry Joggers</t>
        </is>
      </c>
      <c r="D313" s="0" t="inlineStr">
        <is>
          <t>126501</t>
        </is>
      </c>
      <c r="E313" s="0" t="inlineStr">
        <is>
          <t>BLANK FRANCE W BK:126501AA-XS</t>
        </is>
      </c>
      <c r="F313" s="0" t="inlineStr">
        <is>
          <t>899126501009</t>
        </is>
      </c>
      <c r="G313" s="0" t="inlineStr">
        <is>
          <t>WOMENS</t>
        </is>
      </c>
      <c r="H313" s="0" t="inlineStr">
        <is>
          <t>XS</t>
        </is>
      </c>
      <c r="I313" s="0">
        <v>68</v>
      </c>
      <c r="J313" s="0">
        <v>17</v>
      </c>
    </row>
    <row r="314" spans="1:10" customHeight="0">
      <c r="A314" s="0">
        <f>HYPERLINK("https://dl.dropboxusercontent.com/scl/fi/zwm108u3n7r0z3euzpqag/dsc0666edit41918.jpg?rlkey=58jpvwevyfrzcbksmk6h8epm0&amp;dl=0","Click to download Image")</f>
      </c>
      <c r="B314" s="0">
        <f>HYPERLINK("https://dl.dropboxusercontent.com/scl/fi/rrt964wed0q4xq0a19vou/verae-size-charts-francesca.jpg?rlkey=r91yfs3hvr3vh9u22eynbvd9k&amp;dl=0","Click to download SizeChart")</f>
      </c>
      <c r="C314" s="0" t="inlineStr">
        <is>
          <t>Francesca Women's French Terry Joggers</t>
        </is>
      </c>
      <c r="D314" s="0" t="inlineStr">
        <is>
          <t>126501</t>
        </is>
      </c>
      <c r="E314" s="0" t="inlineStr">
        <is>
          <t>BLANK FRANCE W BK:126501A-S</t>
        </is>
      </c>
      <c r="F314" s="0" t="inlineStr">
        <is>
          <t>899126501016</t>
        </is>
      </c>
      <c r="G314" s="0" t="inlineStr">
        <is>
          <t>WOMENS</t>
        </is>
      </c>
      <c r="H314" s="0" t="inlineStr">
        <is>
          <t>S</t>
        </is>
      </c>
      <c r="I314" s="0">
        <v>68</v>
      </c>
      <c r="J314" s="0">
        <v>11</v>
      </c>
    </row>
    <row r="315" spans="1:10" customHeight="0">
      <c r="A315" s="0">
        <f>HYPERLINK("https://dl.dropboxusercontent.com/scl/fi/zwm108u3n7r0z3euzpqag/dsc0666edit41918.jpg?rlkey=58jpvwevyfrzcbksmk6h8epm0&amp;dl=0","Click to download Image")</f>
      </c>
      <c r="B315" s="0">
        <f>HYPERLINK("https://dl.dropboxusercontent.com/scl/fi/rrt964wed0q4xq0a19vou/verae-size-charts-francesca.jpg?rlkey=r91yfs3hvr3vh9u22eynbvd9k&amp;dl=0","Click to download SizeChart")</f>
      </c>
      <c r="C315" s="0" t="inlineStr">
        <is>
          <t>Francesca Women's French Terry Joggers</t>
        </is>
      </c>
      <c r="D315" s="0" t="inlineStr">
        <is>
          <t>126501</t>
        </is>
      </c>
      <c r="E315" s="0" t="inlineStr">
        <is>
          <t>BLANK FRANCE W BK:126501B-M</t>
        </is>
      </c>
      <c r="F315" s="0" t="inlineStr">
        <is>
          <t>899126501023</t>
        </is>
      </c>
      <c r="G315" s="0" t="inlineStr">
        <is>
          <t>WOMENS</t>
        </is>
      </c>
      <c r="H315" s="0" t="inlineStr">
        <is>
          <t>M</t>
        </is>
      </c>
      <c r="I315" s="0">
        <v>68</v>
      </c>
      <c r="J315" s="0">
        <v>26</v>
      </c>
    </row>
    <row r="316" spans="1:10" customHeight="0">
      <c r="A316" s="0">
        <f>HYPERLINK("https://dl.dropboxusercontent.com/scl/fi/zwm108u3n7r0z3euzpqag/dsc0666edit41918.jpg?rlkey=58jpvwevyfrzcbksmk6h8epm0&amp;dl=0","Click to download Image")</f>
      </c>
      <c r="B316" s="0">
        <f>HYPERLINK("https://dl.dropboxusercontent.com/scl/fi/rrt964wed0q4xq0a19vou/verae-size-charts-francesca.jpg?rlkey=r91yfs3hvr3vh9u22eynbvd9k&amp;dl=0","Click to download SizeChart")</f>
      </c>
      <c r="C316" s="0" t="inlineStr">
        <is>
          <t>Francesca Women's French Terry Joggers</t>
        </is>
      </c>
      <c r="D316" s="0" t="inlineStr">
        <is>
          <t>126501</t>
        </is>
      </c>
      <c r="E316" s="0" t="inlineStr">
        <is>
          <t>BLANK FRANCE W BK:126501C-L</t>
        </is>
      </c>
      <c r="F316" s="0" t="inlineStr">
        <is>
          <t>899126501030</t>
        </is>
      </c>
      <c r="G316" s="0" t="inlineStr">
        <is>
          <t>WOMENS</t>
        </is>
      </c>
      <c r="H316" s="0" t="inlineStr">
        <is>
          <t>L</t>
        </is>
      </c>
      <c r="I316" s="0">
        <v>68</v>
      </c>
      <c r="J316" s="0">
        <v>30</v>
      </c>
    </row>
    <row r="317" spans="1:10" customHeight="0">
      <c r="A317" s="0">
        <f>HYPERLINK("https://dl.dropboxusercontent.com/scl/fi/zwm108u3n7r0z3euzpqag/dsc0666edit41918.jpg?rlkey=58jpvwevyfrzcbksmk6h8epm0&amp;dl=0","Click to download Image")</f>
      </c>
      <c r="B317" s="0">
        <f>HYPERLINK("https://dl.dropboxusercontent.com/scl/fi/rrt964wed0q4xq0a19vou/verae-size-charts-francesca.jpg?rlkey=r91yfs3hvr3vh9u22eynbvd9k&amp;dl=0","Click to download SizeChart")</f>
      </c>
      <c r="C317" s="0" t="inlineStr">
        <is>
          <t>Francesca Women's French Terry Joggers</t>
        </is>
      </c>
      <c r="D317" s="0" t="inlineStr">
        <is>
          <t>126501</t>
        </is>
      </c>
      <c r="E317" s="0" t="inlineStr">
        <is>
          <t>BLANK FRANCE W BK:126501D-XL</t>
        </is>
      </c>
      <c r="F317" s="0" t="inlineStr">
        <is>
          <t>899126501047</t>
        </is>
      </c>
      <c r="G317" s="0" t="inlineStr">
        <is>
          <t>WOMENS</t>
        </is>
      </c>
      <c r="H317" s="0" t="inlineStr">
        <is>
          <t>XL</t>
        </is>
      </c>
      <c r="I317" s="0">
        <v>68</v>
      </c>
      <c r="J317" s="0">
        <v>28</v>
      </c>
    </row>
    <row r="318" spans="1:10" customHeight="0">
      <c r="A318" s="0">
        <f>HYPERLINK("https://dl.dropboxusercontent.com/scl/fi/zwm108u3n7r0z3euzpqag/dsc0666edit41918.jpg?rlkey=58jpvwevyfrzcbksmk6h8epm0&amp;dl=0","Click to download Image")</f>
      </c>
      <c r="B318" s="0">
        <f>HYPERLINK("https://dl.dropboxusercontent.com/scl/fi/rrt964wed0q4xq0a19vou/verae-size-charts-francesca.jpg?rlkey=r91yfs3hvr3vh9u22eynbvd9k&amp;dl=0","Click to download SizeChart")</f>
      </c>
      <c r="C318" s="0" t="inlineStr">
        <is>
          <t>Francesca Women's French Terry Joggers</t>
        </is>
      </c>
      <c r="D318" s="0" t="inlineStr">
        <is>
          <t>126501</t>
        </is>
      </c>
      <c r="E318" s="0" t="inlineStr">
        <is>
          <t>BLANK FRANCE W BK:126501E-2XL</t>
        </is>
      </c>
      <c r="F318" s="0" t="inlineStr">
        <is>
          <t>899126501054</t>
        </is>
      </c>
      <c r="G318" s="0" t="inlineStr">
        <is>
          <t>WOMENS</t>
        </is>
      </c>
      <c r="H318" s="0" t="inlineStr">
        <is>
          <t>2XL</t>
        </is>
      </c>
      <c r="I318" s="0">
        <v>70</v>
      </c>
      <c r="J318" s="0">
        <v>25</v>
      </c>
    </row>
    <row r="319" spans="1:10" customHeight="0">
      <c r="A319" s="0">
        <f>HYPERLINK("https://dl.dropboxusercontent.com/scl/fi/zwm108u3n7r0z3euzpqag/dsc0666edit41918.jpg?rlkey=58jpvwevyfrzcbksmk6h8epm0&amp;dl=0","Click to download Image")</f>
      </c>
      <c r="B319" s="0">
        <f>HYPERLINK("https://dl.dropboxusercontent.com/scl/fi/rrt964wed0q4xq0a19vou/verae-size-charts-francesca.jpg?rlkey=r91yfs3hvr3vh9u22eynbvd9k&amp;dl=0","Click to download SizeChart")</f>
      </c>
      <c r="C319" s="0" t="inlineStr">
        <is>
          <t>Francesca Women's French Terry Joggers</t>
        </is>
      </c>
      <c r="D319" s="0" t="inlineStr">
        <is>
          <t>126501</t>
        </is>
      </c>
      <c r="E319" s="0" t="inlineStr">
        <is>
          <t>BLANK FRANCE W BK:126501F-3XL</t>
        </is>
      </c>
      <c r="F319" s="0" t="inlineStr">
        <is>
          <t>899126501061</t>
        </is>
      </c>
      <c r="G319" s="0" t="inlineStr">
        <is>
          <t>WOMENS</t>
        </is>
      </c>
      <c r="H319" s="0" t="inlineStr">
        <is>
          <t>3XL</t>
        </is>
      </c>
      <c r="I319" s="0">
        <v>70</v>
      </c>
      <c r="J319" s="0">
        <v>15</v>
      </c>
    </row>
    <row r="320" spans="1:10" customHeight="0">
      <c r="A320" s="0">
        <f>HYPERLINK("https://dl.dropboxusercontent.com/scl/fi/d1uu7xnhy71jqaf9ysbod/dsc5590edit86968.jpg?rlkey=8bcyhits7f93an9vcbvwl8zt8&amp;dl=0","Click to download Image")</f>
      </c>
      <c r="B320" s="0">
        <f>HYPERLINK("https://dl.dropboxusercontent.com/scl/fi/rrt964wed0q4xq0a19vou/verae-size-charts-francesca.jpg?rlkey=r91yfs3hvr3vh9u22eynbvd9k&amp;dl=0","Click to download SizeChart")</f>
      </c>
      <c r="C320" s="0" t="inlineStr">
        <is>
          <t>Francesca Women's French Terry Joggers</t>
        </is>
      </c>
      <c r="D320" s="0" t="inlineStr">
        <is>
          <t>126502</t>
        </is>
      </c>
      <c r="E320" s="0" t="inlineStr">
        <is>
          <t>BLANK FRANCESCA W BC:126502AA-XS</t>
        </is>
      </c>
      <c r="F320" s="0" t="inlineStr">
        <is>
          <t>899126502006</t>
        </is>
      </c>
      <c r="G320" s="0" t="inlineStr">
        <is>
          <t>WOMENS</t>
        </is>
      </c>
      <c r="H320" s="0" t="inlineStr">
        <is>
          <t>XS</t>
        </is>
      </c>
      <c r="I320" s="0">
        <v>68</v>
      </c>
      <c r="J320" s="0">
        <v>17</v>
      </c>
    </row>
    <row r="321" spans="1:10" customHeight="0">
      <c r="A321" s="0">
        <f>HYPERLINK("https://dl.dropboxusercontent.com/scl/fi/d1uu7xnhy71jqaf9ysbod/dsc5590edit86968.jpg?rlkey=8bcyhits7f93an9vcbvwl8zt8&amp;dl=0","Click to download Image")</f>
      </c>
      <c r="B321" s="0">
        <f>HYPERLINK("https://dl.dropboxusercontent.com/scl/fi/rrt964wed0q4xq0a19vou/verae-size-charts-francesca.jpg?rlkey=r91yfs3hvr3vh9u22eynbvd9k&amp;dl=0","Click to download SizeChart")</f>
      </c>
      <c r="C321" s="0" t="inlineStr">
        <is>
          <t>Francesca Women's French Terry Joggers</t>
        </is>
      </c>
      <c r="D321" s="0" t="inlineStr">
        <is>
          <t>126502</t>
        </is>
      </c>
      <c r="E321" s="0" t="inlineStr">
        <is>
          <t>BLANK FRANCESCA W BC:126502A-S</t>
        </is>
      </c>
      <c r="F321" s="0" t="inlineStr">
        <is>
          <t>899126502013</t>
        </is>
      </c>
      <c r="G321" s="0" t="inlineStr">
        <is>
          <t>WOMENS</t>
        </is>
      </c>
      <c r="H321" s="0" t="inlineStr">
        <is>
          <t>S</t>
        </is>
      </c>
      <c r="I321" s="0">
        <v>68</v>
      </c>
      <c r="J321" s="0">
        <v>19</v>
      </c>
    </row>
    <row r="322" spans="1:10" customHeight="0">
      <c r="A322" s="0">
        <f>HYPERLINK("https://dl.dropboxusercontent.com/scl/fi/d1uu7xnhy71jqaf9ysbod/dsc5590edit86968.jpg?rlkey=8bcyhits7f93an9vcbvwl8zt8&amp;dl=0","Click to download Image")</f>
      </c>
      <c r="B322" s="0">
        <f>HYPERLINK("https://dl.dropboxusercontent.com/scl/fi/rrt964wed0q4xq0a19vou/verae-size-charts-francesca.jpg?rlkey=r91yfs3hvr3vh9u22eynbvd9k&amp;dl=0","Click to download SizeChart")</f>
      </c>
      <c r="C322" s="0" t="inlineStr">
        <is>
          <t>Francesca Women's French Terry Joggers</t>
        </is>
      </c>
      <c r="D322" s="0" t="inlineStr">
        <is>
          <t>126502</t>
        </is>
      </c>
      <c r="E322" s="0" t="inlineStr">
        <is>
          <t>BLANK FRANCESCA W BC:126502B-M</t>
        </is>
      </c>
      <c r="F322" s="0" t="inlineStr">
        <is>
          <t>899126502020</t>
        </is>
      </c>
      <c r="G322" s="0" t="inlineStr">
        <is>
          <t>WOMENS</t>
        </is>
      </c>
      <c r="H322" s="0" t="inlineStr">
        <is>
          <t>M</t>
        </is>
      </c>
      <c r="I322" s="0">
        <v>68</v>
      </c>
      <c r="J322" s="0">
        <v>40</v>
      </c>
    </row>
    <row r="323" spans="1:10" customHeight="0">
      <c r="A323" s="0">
        <f>HYPERLINK("https://dl.dropboxusercontent.com/scl/fi/d1uu7xnhy71jqaf9ysbod/dsc5590edit86968.jpg?rlkey=8bcyhits7f93an9vcbvwl8zt8&amp;dl=0","Click to download Image")</f>
      </c>
      <c r="B323" s="0">
        <f>HYPERLINK("https://dl.dropboxusercontent.com/scl/fi/rrt964wed0q4xq0a19vou/verae-size-charts-francesca.jpg?rlkey=r91yfs3hvr3vh9u22eynbvd9k&amp;dl=0","Click to download SizeChart")</f>
      </c>
      <c r="C323" s="0" t="inlineStr">
        <is>
          <t>Francesca Women's French Terry Joggers</t>
        </is>
      </c>
      <c r="D323" s="0" t="inlineStr">
        <is>
          <t>126502</t>
        </is>
      </c>
      <c r="E323" s="0" t="inlineStr">
        <is>
          <t>BLANK FRANCESCA W BC:126502C-L</t>
        </is>
      </c>
      <c r="F323" s="0" t="inlineStr">
        <is>
          <t>899126502037</t>
        </is>
      </c>
      <c r="G323" s="0" t="inlineStr">
        <is>
          <t>WOMENS</t>
        </is>
      </c>
      <c r="H323" s="0" t="inlineStr">
        <is>
          <t>L</t>
        </is>
      </c>
      <c r="I323" s="0">
        <v>68</v>
      </c>
      <c r="J323" s="0">
        <v>39</v>
      </c>
    </row>
    <row r="324" spans="1:10" customHeight="0">
      <c r="A324" s="0">
        <f>HYPERLINK("https://dl.dropboxusercontent.com/scl/fi/d1uu7xnhy71jqaf9ysbod/dsc5590edit86968.jpg?rlkey=8bcyhits7f93an9vcbvwl8zt8&amp;dl=0","Click to download Image")</f>
      </c>
      <c r="B324" s="0">
        <f>HYPERLINK("https://dl.dropboxusercontent.com/scl/fi/rrt964wed0q4xq0a19vou/verae-size-charts-francesca.jpg?rlkey=r91yfs3hvr3vh9u22eynbvd9k&amp;dl=0","Click to download SizeChart")</f>
      </c>
      <c r="C324" s="0" t="inlineStr">
        <is>
          <t>Francesca Women's French Terry Joggers</t>
        </is>
      </c>
      <c r="D324" s="0" t="inlineStr">
        <is>
          <t>126502</t>
        </is>
      </c>
      <c r="E324" s="0" t="inlineStr">
        <is>
          <t>BLANK FRANCESCA W BC:126502D-XL</t>
        </is>
      </c>
      <c r="F324" s="0" t="inlineStr">
        <is>
          <t>899126502044</t>
        </is>
      </c>
      <c r="G324" s="0" t="inlineStr">
        <is>
          <t>WOMENS</t>
        </is>
      </c>
      <c r="H324" s="0" t="inlineStr">
        <is>
          <t>XL</t>
        </is>
      </c>
      <c r="I324" s="0">
        <v>68</v>
      </c>
      <c r="J324" s="0">
        <v>39</v>
      </c>
    </row>
    <row r="325" spans="1:10" customHeight="0">
      <c r="A325" s="0">
        <f>HYPERLINK("https://dl.dropboxusercontent.com/scl/fi/d1uu7xnhy71jqaf9ysbod/dsc5590edit86968.jpg?rlkey=8bcyhits7f93an9vcbvwl8zt8&amp;dl=0","Click to download Image")</f>
      </c>
      <c r="B325" s="0">
        <f>HYPERLINK("https://dl.dropboxusercontent.com/scl/fi/rrt964wed0q4xq0a19vou/verae-size-charts-francesca.jpg?rlkey=r91yfs3hvr3vh9u22eynbvd9k&amp;dl=0","Click to download SizeChart")</f>
      </c>
      <c r="C325" s="0" t="inlineStr">
        <is>
          <t>Francesca Women's French Terry Joggers</t>
        </is>
      </c>
      <c r="D325" s="0" t="inlineStr">
        <is>
          <t>126502</t>
        </is>
      </c>
      <c r="E325" s="0" t="inlineStr">
        <is>
          <t>BLANK FRANCESCA W BC:126502E-2XL</t>
        </is>
      </c>
      <c r="F325" s="0" t="inlineStr">
        <is>
          <t>899126502051</t>
        </is>
      </c>
      <c r="G325" s="0" t="inlineStr">
        <is>
          <t>WOMENS</t>
        </is>
      </c>
      <c r="H325" s="0" t="inlineStr">
        <is>
          <t>2XL</t>
        </is>
      </c>
      <c r="I325" s="0">
        <v>70</v>
      </c>
      <c r="J325" s="0">
        <v>24</v>
      </c>
    </row>
    <row r="326" spans="1:10" customHeight="0">
      <c r="A326" s="0">
        <f>HYPERLINK("https://dl.dropboxusercontent.com/scl/fi/d1uu7xnhy71jqaf9ysbod/dsc5590edit86968.jpg?rlkey=8bcyhits7f93an9vcbvwl8zt8&amp;dl=0","Click to download Image")</f>
      </c>
      <c r="B326" s="0">
        <f>HYPERLINK("https://dl.dropboxusercontent.com/scl/fi/rrt964wed0q4xq0a19vou/verae-size-charts-francesca.jpg?rlkey=r91yfs3hvr3vh9u22eynbvd9k&amp;dl=0","Click to download SizeChart")</f>
      </c>
      <c r="C326" s="0" t="inlineStr">
        <is>
          <t>Francesca Women's French Terry Joggers</t>
        </is>
      </c>
      <c r="D326" s="0" t="inlineStr">
        <is>
          <t>126502</t>
        </is>
      </c>
      <c r="E326" s="0" t="inlineStr">
        <is>
          <t>BLANK FRANCESCA W BC:126502F-3XL</t>
        </is>
      </c>
      <c r="F326" s="0" t="inlineStr">
        <is>
          <t>899126502068</t>
        </is>
      </c>
      <c r="G326" s="0" t="inlineStr">
        <is>
          <t>WOMENS</t>
        </is>
      </c>
      <c r="H326" s="0" t="inlineStr">
        <is>
          <t>3XL</t>
        </is>
      </c>
      <c r="I326" s="0">
        <v>70</v>
      </c>
      <c r="J326" s="0">
        <v>16</v>
      </c>
    </row>
    <row r="327" spans="1:10" customHeight="0">
      <c r="A327" s="0">
        <f>HYPERLINK("https://dl.dropboxusercontent.com/scl/fi/htnx2wi8zmaf8cmgalb28/dsc627673624.jpg?rlkey=loonfltzlp7x6cammxdjh5ghs&amp;dl=0","Click to download Image")</f>
      </c>
      <c r="B327" s="0">
        <f>HYPERLINK("https://dl.dropboxusercontent.com/scl/fi/rrt964wed0q4xq0a19vou/verae-size-charts-francesca.jpg?rlkey=r91yfs3hvr3vh9u22eynbvd9k&amp;dl=0","Click to download SizeChart")</f>
      </c>
      <c r="C327" s="0" t="inlineStr">
        <is>
          <t>Francesca Women's French Terry Joggers</t>
        </is>
      </c>
      <c r="D327" s="0" t="inlineStr">
        <is>
          <t>126500</t>
        </is>
      </c>
      <c r="E327" s="0" t="inlineStr">
        <is>
          <t>BLANK FRANCE W DG:126500AA-XS</t>
        </is>
      </c>
      <c r="F327" s="0" t="inlineStr">
        <is>
          <t>899126500002</t>
        </is>
      </c>
      <c r="G327" s="0" t="inlineStr">
        <is>
          <t>WOMENS</t>
        </is>
      </c>
      <c r="H327" s="0" t="inlineStr">
        <is>
          <t>XS</t>
        </is>
      </c>
      <c r="I327" s="0">
        <v>68</v>
      </c>
      <c r="J327" s="0">
        <v>19</v>
      </c>
    </row>
    <row r="328" spans="1:10" customHeight="0">
      <c r="A328" s="0">
        <f>HYPERLINK("https://dl.dropboxusercontent.com/scl/fi/htnx2wi8zmaf8cmgalb28/dsc627673624.jpg?rlkey=loonfltzlp7x6cammxdjh5ghs&amp;dl=0","Click to download Image")</f>
      </c>
      <c r="B328" s="0">
        <f>HYPERLINK("https://dl.dropboxusercontent.com/scl/fi/rrt964wed0q4xq0a19vou/verae-size-charts-francesca.jpg?rlkey=r91yfs3hvr3vh9u22eynbvd9k&amp;dl=0","Click to download SizeChart")</f>
      </c>
      <c r="C328" s="0" t="inlineStr">
        <is>
          <t>Francesca Women's French Terry Joggers</t>
        </is>
      </c>
      <c r="D328" s="0" t="inlineStr">
        <is>
          <t>126500</t>
        </is>
      </c>
      <c r="E328" s="0" t="inlineStr">
        <is>
          <t>BLANK FRANCE W DG:126500A-S</t>
        </is>
      </c>
      <c r="F328" s="0" t="inlineStr">
        <is>
          <t>899126500019</t>
        </is>
      </c>
      <c r="G328" s="0" t="inlineStr">
        <is>
          <t>WOMENS</t>
        </is>
      </c>
      <c r="H328" s="0" t="inlineStr">
        <is>
          <t>S</t>
        </is>
      </c>
      <c r="I328" s="0">
        <v>68</v>
      </c>
      <c r="J328" s="0">
        <v>22</v>
      </c>
    </row>
    <row r="329" spans="1:10" customHeight="0">
      <c r="A329" s="0">
        <f>HYPERLINK("https://dl.dropboxusercontent.com/scl/fi/htnx2wi8zmaf8cmgalb28/dsc627673624.jpg?rlkey=loonfltzlp7x6cammxdjh5ghs&amp;dl=0","Click to download Image")</f>
      </c>
      <c r="B329" s="0">
        <f>HYPERLINK("https://dl.dropboxusercontent.com/scl/fi/rrt964wed0q4xq0a19vou/verae-size-charts-francesca.jpg?rlkey=r91yfs3hvr3vh9u22eynbvd9k&amp;dl=0","Click to download SizeChart")</f>
      </c>
      <c r="C329" s="0" t="inlineStr">
        <is>
          <t>Francesca Women's French Terry Joggers</t>
        </is>
      </c>
      <c r="D329" s="0" t="inlineStr">
        <is>
          <t>126500</t>
        </is>
      </c>
      <c r="E329" s="0" t="inlineStr">
        <is>
          <t>BLANK FRANCE W DG:126500B-M</t>
        </is>
      </c>
      <c r="F329" s="0" t="inlineStr">
        <is>
          <t>899126500026</t>
        </is>
      </c>
      <c r="G329" s="0" t="inlineStr">
        <is>
          <t>WOMENS</t>
        </is>
      </c>
      <c r="H329" s="0" t="inlineStr">
        <is>
          <t>M</t>
        </is>
      </c>
      <c r="I329" s="0">
        <v>68</v>
      </c>
      <c r="J329" s="0">
        <v>32</v>
      </c>
    </row>
    <row r="330" spans="1:10" customHeight="0">
      <c r="A330" s="0">
        <f>HYPERLINK("https://dl.dropboxusercontent.com/scl/fi/htnx2wi8zmaf8cmgalb28/dsc627673624.jpg?rlkey=loonfltzlp7x6cammxdjh5ghs&amp;dl=0","Click to download Image")</f>
      </c>
      <c r="B330" s="0">
        <f>HYPERLINK("https://dl.dropboxusercontent.com/scl/fi/rrt964wed0q4xq0a19vou/verae-size-charts-francesca.jpg?rlkey=r91yfs3hvr3vh9u22eynbvd9k&amp;dl=0","Click to download SizeChart")</f>
      </c>
      <c r="C330" s="0" t="inlineStr">
        <is>
          <t>Francesca Women's French Terry Joggers</t>
        </is>
      </c>
      <c r="D330" s="0" t="inlineStr">
        <is>
          <t>126500</t>
        </is>
      </c>
      <c r="E330" s="0" t="inlineStr">
        <is>
          <t>BLANK FRANCE W DG:126500C-L</t>
        </is>
      </c>
      <c r="F330" s="0" t="inlineStr">
        <is>
          <t>899126500033</t>
        </is>
      </c>
      <c r="G330" s="0" t="inlineStr">
        <is>
          <t>WOMENS</t>
        </is>
      </c>
      <c r="H330" s="0" t="inlineStr">
        <is>
          <t>L</t>
        </is>
      </c>
      <c r="I330" s="0">
        <v>68</v>
      </c>
      <c r="J330" s="0">
        <v>42</v>
      </c>
    </row>
    <row r="331" spans="1:10" customHeight="0">
      <c r="A331" s="0">
        <f>HYPERLINK("https://dl.dropboxusercontent.com/scl/fi/htnx2wi8zmaf8cmgalb28/dsc627673624.jpg?rlkey=loonfltzlp7x6cammxdjh5ghs&amp;dl=0","Click to download Image")</f>
      </c>
      <c r="B331" s="0">
        <f>HYPERLINK("https://dl.dropboxusercontent.com/scl/fi/rrt964wed0q4xq0a19vou/verae-size-charts-francesca.jpg?rlkey=r91yfs3hvr3vh9u22eynbvd9k&amp;dl=0","Click to download SizeChart")</f>
      </c>
      <c r="C331" s="0" t="inlineStr">
        <is>
          <t>Francesca Women's French Terry Joggers</t>
        </is>
      </c>
      <c r="D331" s="0" t="inlineStr">
        <is>
          <t>126500</t>
        </is>
      </c>
      <c r="E331" s="0" t="inlineStr">
        <is>
          <t>BLANK FRANCE W DG:126500D-XL</t>
        </is>
      </c>
      <c r="F331" s="0" t="inlineStr">
        <is>
          <t>899126500040</t>
        </is>
      </c>
      <c r="G331" s="0" t="inlineStr">
        <is>
          <t>WOMENS</t>
        </is>
      </c>
      <c r="H331" s="0" t="inlineStr">
        <is>
          <t>XL</t>
        </is>
      </c>
      <c r="I331" s="0">
        <v>68</v>
      </c>
      <c r="J331" s="0">
        <v>38</v>
      </c>
    </row>
    <row r="332" spans="1:10" customHeight="0">
      <c r="A332" s="0">
        <f>HYPERLINK("https://dl.dropboxusercontent.com/scl/fi/htnx2wi8zmaf8cmgalb28/dsc627673624.jpg?rlkey=loonfltzlp7x6cammxdjh5ghs&amp;dl=0","Click to download Image")</f>
      </c>
      <c r="B332" s="0">
        <f>HYPERLINK("https://dl.dropboxusercontent.com/scl/fi/rrt964wed0q4xq0a19vou/verae-size-charts-francesca.jpg?rlkey=r91yfs3hvr3vh9u22eynbvd9k&amp;dl=0","Click to download SizeChart")</f>
      </c>
      <c r="C332" s="0" t="inlineStr">
        <is>
          <t>Francesca Women's French Terry Joggers</t>
        </is>
      </c>
      <c r="D332" s="0" t="inlineStr">
        <is>
          <t>126500</t>
        </is>
      </c>
      <c r="E332" s="0" t="inlineStr">
        <is>
          <t>BLANK FRANCE W DG:126500E-2XL</t>
        </is>
      </c>
      <c r="F332" s="0" t="inlineStr">
        <is>
          <t>899126500057</t>
        </is>
      </c>
      <c r="G332" s="0" t="inlineStr">
        <is>
          <t>WOMENS</t>
        </is>
      </c>
      <c r="H332" s="0" t="inlineStr">
        <is>
          <t>2XL</t>
        </is>
      </c>
      <c r="I332" s="0">
        <v>70</v>
      </c>
      <c r="J332" s="0">
        <v>25</v>
      </c>
    </row>
    <row r="333" spans="1:10" customHeight="0">
      <c r="A333" s="0">
        <f>HYPERLINK("https://dl.dropboxusercontent.com/scl/fi/htnx2wi8zmaf8cmgalb28/dsc627673624.jpg?rlkey=loonfltzlp7x6cammxdjh5ghs&amp;dl=0","Click to download Image")</f>
      </c>
      <c r="B333" s="0">
        <f>HYPERLINK("https://dl.dropboxusercontent.com/scl/fi/rrt964wed0q4xq0a19vou/verae-size-charts-francesca.jpg?rlkey=r91yfs3hvr3vh9u22eynbvd9k&amp;dl=0","Click to download SizeChart")</f>
      </c>
      <c r="C333" s="0" t="inlineStr">
        <is>
          <t>Francesca Women's French Terry Joggers</t>
        </is>
      </c>
      <c r="D333" s="0" t="inlineStr">
        <is>
          <t>126500</t>
        </is>
      </c>
      <c r="E333" s="0" t="inlineStr">
        <is>
          <t>BLANK FRANCE W DG:126500F-3XL</t>
        </is>
      </c>
      <c r="F333" s="0" t="inlineStr">
        <is>
          <t>899126500064</t>
        </is>
      </c>
      <c r="G333" s="0" t="inlineStr">
        <is>
          <t>WOMENS</t>
        </is>
      </c>
      <c r="H333" s="0" t="inlineStr">
        <is>
          <t>3XL</t>
        </is>
      </c>
      <c r="I333" s="0">
        <v>70</v>
      </c>
      <c r="J333" s="0">
        <v>17</v>
      </c>
    </row>
    <row r="334" spans="1:10" customHeight="0">
      <c r="A334" s="0">
        <f>HYPERLINK("https://dl.dropboxusercontent.com/scl/fi/ehnkmhp8jz86cqeno1gi0/dsc618457701.jpg?rlkey=xr6mqleipwvrvr4cv3fj7d81v&amp;dl=0","Click to download Image")</f>
      </c>
      <c r="B334" s="0">
        <f>HYPERLINK("https://dl.dropboxusercontent.com/scl/fi/rrt964wed0q4xq0a19vou/verae-size-charts-francesca.jpg?rlkey=r91yfs3hvr3vh9u22eynbvd9k&amp;dl=0","Click to download SizeChart")</f>
      </c>
      <c r="C334" s="0" t="inlineStr">
        <is>
          <t>Francesca Women's French Terry Joggers</t>
        </is>
      </c>
      <c r="D334" s="0" t="inlineStr">
        <is>
          <t>126503</t>
        </is>
      </c>
      <c r="E334" s="0" t="inlineStr">
        <is>
          <t>BLANK FRANCE W ND:126503AA-XS</t>
        </is>
      </c>
      <c r="F334" s="0" t="inlineStr">
        <is>
          <t>899126503003</t>
        </is>
      </c>
      <c r="G334" s="0" t="inlineStr">
        <is>
          <t>WOMENS</t>
        </is>
      </c>
      <c r="H334" s="0" t="inlineStr">
        <is>
          <t>XS</t>
        </is>
      </c>
      <c r="I334" s="0">
        <v>68</v>
      </c>
      <c r="J334" s="0">
        <v>14</v>
      </c>
    </row>
    <row r="335" spans="1:10" customHeight="0">
      <c r="A335" s="0">
        <f>HYPERLINK("https://dl.dropboxusercontent.com/scl/fi/ehnkmhp8jz86cqeno1gi0/dsc618457701.jpg?rlkey=xr6mqleipwvrvr4cv3fj7d81v&amp;dl=0","Click to download Image")</f>
      </c>
      <c r="B335" s="0">
        <f>HYPERLINK("https://dl.dropboxusercontent.com/scl/fi/rrt964wed0q4xq0a19vou/verae-size-charts-francesca.jpg?rlkey=r91yfs3hvr3vh9u22eynbvd9k&amp;dl=0","Click to download SizeChart")</f>
      </c>
      <c r="C335" s="0" t="inlineStr">
        <is>
          <t>Francesca Women's French Terry Joggers</t>
        </is>
      </c>
      <c r="D335" s="0" t="inlineStr">
        <is>
          <t>126503</t>
        </is>
      </c>
      <c r="E335" s="0" t="inlineStr">
        <is>
          <t>BLANK FRANCE W ND:126503A-S</t>
        </is>
      </c>
      <c r="F335" s="0" t="inlineStr">
        <is>
          <t>899126503010</t>
        </is>
      </c>
      <c r="G335" s="0" t="inlineStr">
        <is>
          <t>WOMENS</t>
        </is>
      </c>
      <c r="H335" s="0" t="inlineStr">
        <is>
          <t>S</t>
        </is>
      </c>
      <c r="I335" s="0">
        <v>68</v>
      </c>
      <c r="J335" s="0">
        <v>19</v>
      </c>
    </row>
    <row r="336" spans="1:10" customHeight="0">
      <c r="A336" s="0">
        <f>HYPERLINK("https://dl.dropboxusercontent.com/scl/fi/ehnkmhp8jz86cqeno1gi0/dsc618457701.jpg?rlkey=xr6mqleipwvrvr4cv3fj7d81v&amp;dl=0","Click to download Image")</f>
      </c>
      <c r="B336" s="0">
        <f>HYPERLINK("https://dl.dropboxusercontent.com/scl/fi/rrt964wed0q4xq0a19vou/verae-size-charts-francesca.jpg?rlkey=r91yfs3hvr3vh9u22eynbvd9k&amp;dl=0","Click to download SizeChart")</f>
      </c>
      <c r="C336" s="0" t="inlineStr">
        <is>
          <t>Francesca Women's French Terry Joggers</t>
        </is>
      </c>
      <c r="D336" s="0" t="inlineStr">
        <is>
          <t>126503</t>
        </is>
      </c>
      <c r="E336" s="0" t="inlineStr">
        <is>
          <t>BLANK FRANCE W ND:126503B-M</t>
        </is>
      </c>
      <c r="F336" s="0" t="inlineStr">
        <is>
          <t>899126503027</t>
        </is>
      </c>
      <c r="G336" s="0" t="inlineStr">
        <is>
          <t>WOMENS</t>
        </is>
      </c>
      <c r="H336" s="0" t="inlineStr">
        <is>
          <t>M</t>
        </is>
      </c>
      <c r="I336" s="0">
        <v>68</v>
      </c>
      <c r="J336" s="0">
        <v>36</v>
      </c>
    </row>
    <row r="337" spans="1:10" customHeight="0">
      <c r="A337" s="0">
        <f>HYPERLINK("https://dl.dropboxusercontent.com/scl/fi/ehnkmhp8jz86cqeno1gi0/dsc618457701.jpg?rlkey=xr6mqleipwvrvr4cv3fj7d81v&amp;dl=0","Click to download Image")</f>
      </c>
      <c r="B337" s="0">
        <f>HYPERLINK("https://dl.dropboxusercontent.com/scl/fi/rrt964wed0q4xq0a19vou/verae-size-charts-francesca.jpg?rlkey=r91yfs3hvr3vh9u22eynbvd9k&amp;dl=0","Click to download SizeChart")</f>
      </c>
      <c r="C337" s="0" t="inlineStr">
        <is>
          <t>Francesca Women's French Terry Joggers</t>
        </is>
      </c>
      <c r="D337" s="0" t="inlineStr">
        <is>
          <t>126503</t>
        </is>
      </c>
      <c r="E337" s="0" t="inlineStr">
        <is>
          <t>BLANK FRANCE W ND:126503C-L</t>
        </is>
      </c>
      <c r="F337" s="0" t="inlineStr">
        <is>
          <t>899126503034</t>
        </is>
      </c>
      <c r="G337" s="0" t="inlineStr">
        <is>
          <t>WOMENS</t>
        </is>
      </c>
      <c r="H337" s="0" t="inlineStr">
        <is>
          <t>L</t>
        </is>
      </c>
      <c r="I337" s="0">
        <v>68</v>
      </c>
      <c r="J337" s="0">
        <v>36</v>
      </c>
    </row>
    <row r="338" spans="1:10" customHeight="0">
      <c r="A338" s="0">
        <f>HYPERLINK("https://dl.dropboxusercontent.com/scl/fi/ehnkmhp8jz86cqeno1gi0/dsc618457701.jpg?rlkey=xr6mqleipwvrvr4cv3fj7d81v&amp;dl=0","Click to download Image")</f>
      </c>
      <c r="B338" s="0">
        <f>HYPERLINK("https://dl.dropboxusercontent.com/scl/fi/rrt964wed0q4xq0a19vou/verae-size-charts-francesca.jpg?rlkey=r91yfs3hvr3vh9u22eynbvd9k&amp;dl=0","Click to download SizeChart")</f>
      </c>
      <c r="C338" s="0" t="inlineStr">
        <is>
          <t>Francesca Women's French Terry Joggers</t>
        </is>
      </c>
      <c r="D338" s="0" t="inlineStr">
        <is>
          <t>126503</t>
        </is>
      </c>
      <c r="E338" s="0" t="inlineStr">
        <is>
          <t>BLANK FRANCE W ND:126503D-XL</t>
        </is>
      </c>
      <c r="F338" s="0" t="inlineStr">
        <is>
          <t>899126503041</t>
        </is>
      </c>
      <c r="G338" s="0" t="inlineStr">
        <is>
          <t>WOMENS</t>
        </is>
      </c>
      <c r="H338" s="0" t="inlineStr">
        <is>
          <t>XL</t>
        </is>
      </c>
      <c r="I338" s="0">
        <v>68</v>
      </c>
      <c r="J338" s="0">
        <v>37</v>
      </c>
    </row>
    <row r="339" spans="1:10" customHeight="0">
      <c r="A339" s="0">
        <f>HYPERLINK("https://dl.dropboxusercontent.com/scl/fi/ehnkmhp8jz86cqeno1gi0/dsc618457701.jpg?rlkey=xr6mqleipwvrvr4cv3fj7d81v&amp;dl=0","Click to download Image")</f>
      </c>
      <c r="B339" s="0">
        <f>HYPERLINK("https://dl.dropboxusercontent.com/scl/fi/rrt964wed0q4xq0a19vou/verae-size-charts-francesca.jpg?rlkey=r91yfs3hvr3vh9u22eynbvd9k&amp;dl=0","Click to download SizeChart")</f>
      </c>
      <c r="C339" s="0" t="inlineStr">
        <is>
          <t>Francesca Women's French Terry Joggers</t>
        </is>
      </c>
      <c r="D339" s="0" t="inlineStr">
        <is>
          <t>126503</t>
        </is>
      </c>
      <c r="E339" s="0" t="inlineStr">
        <is>
          <t>BLANK FRANCE W ND:126503E-2XL</t>
        </is>
      </c>
      <c r="F339" s="0" t="inlineStr">
        <is>
          <t>899126503058</t>
        </is>
      </c>
      <c r="G339" s="0" t="inlineStr">
        <is>
          <t>WOMENS</t>
        </is>
      </c>
      <c r="H339" s="0" t="inlineStr">
        <is>
          <t>2XL</t>
        </is>
      </c>
      <c r="I339" s="0">
        <v>68</v>
      </c>
      <c r="J339" s="0">
        <v>28</v>
      </c>
    </row>
    <row r="340" spans="1:10" customHeight="0">
      <c r="A340" s="0">
        <f>HYPERLINK("https://dl.dropboxusercontent.com/scl/fi/ehnkmhp8jz86cqeno1gi0/dsc618457701.jpg?rlkey=xr6mqleipwvrvr4cv3fj7d81v&amp;dl=0","Click to download Image")</f>
      </c>
      <c r="B340" s="0">
        <f>HYPERLINK("https://dl.dropboxusercontent.com/scl/fi/rrt964wed0q4xq0a19vou/verae-size-charts-francesca.jpg?rlkey=r91yfs3hvr3vh9u22eynbvd9k&amp;dl=0","Click to download SizeChart")</f>
      </c>
      <c r="C340" s="0" t="inlineStr">
        <is>
          <t>Francesca Women's French Terry Joggers</t>
        </is>
      </c>
      <c r="D340" s="0" t="inlineStr">
        <is>
          <t>126503</t>
        </is>
      </c>
      <c r="E340" s="0" t="inlineStr">
        <is>
          <t>BLANK FRANCE W ND:126503F-3XL</t>
        </is>
      </c>
      <c r="F340" s="0" t="inlineStr">
        <is>
          <t>899126503065</t>
        </is>
      </c>
      <c r="G340" s="0" t="inlineStr">
        <is>
          <t>WOMENS</t>
        </is>
      </c>
      <c r="H340" s="0" t="inlineStr">
        <is>
          <t>3XL</t>
        </is>
      </c>
      <c r="I340" s="0">
        <v>68</v>
      </c>
      <c r="J340" s="0">
        <v>17</v>
      </c>
    </row>
    <row r="341" spans="1:10" customHeight="0">
      <c r="A341" s="0">
        <f>HYPERLINK("https://dl.dropboxusercontent.com/scl/fi/j0725r3bfubyutufz3yxj/a7530-2greenfg38024.jpg?rlkey=jydg75srgx8b1ycvcm3q0kleq&amp;dl=0","Click to download Image")</f>
      </c>
      <c r="B341" s="0">
        <f>HYPERLINK("https://dl.dropboxusercontent.com/scl/fi/swvqx1lj0l7f2e7yj3shd/verae-size-charts-element.jpg?rlkey=ekai0qkka0be7xczpkbz5wwrt&amp;dl=0","Click to download SizeChart")</f>
      </c>
      <c r="C341" s="0" t="inlineStr">
        <is>
          <t>Element Women's Scuba Joggers</t>
        </is>
      </c>
      <c r="D341" s="0" t="inlineStr">
        <is>
          <t>124837</t>
        </is>
      </c>
      <c r="E341" s="0" t="inlineStr">
        <is>
          <t>BLANK ELEMEN W GN:124837AA-XS</t>
        </is>
      </c>
      <c r="F341" s="0" t="inlineStr">
        <is>
          <t>899124837001</t>
        </is>
      </c>
      <c r="G341" s="0" t="inlineStr">
        <is>
          <t>WOMENS</t>
        </is>
      </c>
      <c r="H341" s="0" t="inlineStr">
        <is>
          <t>XS</t>
        </is>
      </c>
      <c r="I341" s="0">
        <v>62</v>
      </c>
      <c r="J341" s="0">
        <v>23</v>
      </c>
    </row>
    <row r="342" spans="1:10" customHeight="0">
      <c r="A342" s="0">
        <f>HYPERLINK("https://dl.dropboxusercontent.com/scl/fi/j0725r3bfubyutufz3yxj/a7530-2greenfg38024.jpg?rlkey=jydg75srgx8b1ycvcm3q0kleq&amp;dl=0","Click to download Image")</f>
      </c>
      <c r="B342" s="0">
        <f>HYPERLINK("https://dl.dropboxusercontent.com/scl/fi/swvqx1lj0l7f2e7yj3shd/verae-size-charts-element.jpg?rlkey=ekai0qkka0be7xczpkbz5wwrt&amp;dl=0","Click to download SizeChart")</f>
      </c>
      <c r="C342" s="0" t="inlineStr">
        <is>
          <t>Element Women's Scuba Joggers</t>
        </is>
      </c>
      <c r="D342" s="0" t="inlineStr">
        <is>
          <t>124837</t>
        </is>
      </c>
      <c r="E342" s="0" t="inlineStr">
        <is>
          <t>BLANK ELEMEN W GN:124837A-S</t>
        </is>
      </c>
      <c r="F342" s="0" t="inlineStr">
        <is>
          <t>899124837018</t>
        </is>
      </c>
      <c r="G342" s="0" t="inlineStr">
        <is>
          <t>WOMENS</t>
        </is>
      </c>
      <c r="H342" s="0" t="inlineStr">
        <is>
          <t>S</t>
        </is>
      </c>
      <c r="I342" s="0">
        <v>62</v>
      </c>
      <c r="J342" s="0">
        <v>39</v>
      </c>
    </row>
    <row r="343" spans="1:10" customHeight="0">
      <c r="A343" s="0">
        <f>HYPERLINK("https://dl.dropboxusercontent.com/scl/fi/j0725r3bfubyutufz3yxj/a7530-2greenfg38024.jpg?rlkey=jydg75srgx8b1ycvcm3q0kleq&amp;dl=0","Click to download Image")</f>
      </c>
      <c r="B343" s="0">
        <f>HYPERLINK("https://dl.dropboxusercontent.com/scl/fi/swvqx1lj0l7f2e7yj3shd/verae-size-charts-element.jpg?rlkey=ekai0qkka0be7xczpkbz5wwrt&amp;dl=0","Click to download SizeChart")</f>
      </c>
      <c r="C343" s="0" t="inlineStr">
        <is>
          <t>Element Women's Scuba Joggers</t>
        </is>
      </c>
      <c r="D343" s="0" t="inlineStr">
        <is>
          <t>124837</t>
        </is>
      </c>
      <c r="E343" s="0" t="inlineStr">
        <is>
          <t>BLANK ELEMEN W GN:124837B-M</t>
        </is>
      </c>
      <c r="F343" s="0" t="inlineStr">
        <is>
          <t>899124837025</t>
        </is>
      </c>
      <c r="G343" s="0" t="inlineStr">
        <is>
          <t>WOMENS</t>
        </is>
      </c>
      <c r="H343" s="0" t="inlineStr">
        <is>
          <t>M</t>
        </is>
      </c>
      <c r="I343" s="0">
        <v>62</v>
      </c>
      <c r="J343" s="0">
        <v>25</v>
      </c>
    </row>
    <row r="344" spans="1:10" customHeight="0">
      <c r="A344" s="0">
        <f>HYPERLINK("https://dl.dropboxusercontent.com/scl/fi/j0725r3bfubyutufz3yxj/a7530-2greenfg38024.jpg?rlkey=jydg75srgx8b1ycvcm3q0kleq&amp;dl=0","Click to download Image")</f>
      </c>
      <c r="B344" s="0">
        <f>HYPERLINK("https://dl.dropboxusercontent.com/scl/fi/swvqx1lj0l7f2e7yj3shd/verae-size-charts-element.jpg?rlkey=ekai0qkka0be7xczpkbz5wwrt&amp;dl=0","Click to download SizeChart")</f>
      </c>
      <c r="C344" s="0" t="inlineStr">
        <is>
          <t>Element Women's Scuba Joggers</t>
        </is>
      </c>
      <c r="D344" s="0" t="inlineStr">
        <is>
          <t>124837</t>
        </is>
      </c>
      <c r="E344" s="0" t="inlineStr">
        <is>
          <t>BLANK ELEMEN W GN:124837C-L</t>
        </is>
      </c>
      <c r="F344" s="0" t="inlineStr">
        <is>
          <t>899124837032</t>
        </is>
      </c>
      <c r="G344" s="0" t="inlineStr">
        <is>
          <t>WOMENS</t>
        </is>
      </c>
      <c r="H344" s="0" t="inlineStr">
        <is>
          <t>L</t>
        </is>
      </c>
      <c r="I344" s="0">
        <v>62</v>
      </c>
      <c r="J344" s="0">
        <v>28</v>
      </c>
    </row>
    <row r="345" spans="1:10" customHeight="0">
      <c r="A345" s="0">
        <f>HYPERLINK("https://dl.dropboxusercontent.com/scl/fi/j0725r3bfubyutufz3yxj/a7530-2greenfg38024.jpg?rlkey=jydg75srgx8b1ycvcm3q0kleq&amp;dl=0","Click to download Image")</f>
      </c>
      <c r="B345" s="0">
        <f>HYPERLINK("https://dl.dropboxusercontent.com/scl/fi/swvqx1lj0l7f2e7yj3shd/verae-size-charts-element.jpg?rlkey=ekai0qkka0be7xczpkbz5wwrt&amp;dl=0","Click to download SizeChart")</f>
      </c>
      <c r="C345" s="0" t="inlineStr">
        <is>
          <t>Element Women's Scuba Joggers</t>
        </is>
      </c>
      <c r="D345" s="0" t="inlineStr">
        <is>
          <t>124837</t>
        </is>
      </c>
      <c r="E345" s="0" t="inlineStr">
        <is>
          <t>BLANK ELEMEN W GN:124837D-XL</t>
        </is>
      </c>
      <c r="F345" s="0" t="inlineStr">
        <is>
          <t>899124837049</t>
        </is>
      </c>
      <c r="G345" s="0" t="inlineStr">
        <is>
          <t>WOMENS</t>
        </is>
      </c>
      <c r="H345" s="0" t="inlineStr">
        <is>
          <t>XL</t>
        </is>
      </c>
      <c r="I345" s="0">
        <v>62</v>
      </c>
      <c r="J345" s="0">
        <v>30</v>
      </c>
    </row>
    <row r="346" spans="1:10" customHeight="0">
      <c r="A346" s="0">
        <f>HYPERLINK("https://dl.dropboxusercontent.com/scl/fi/j0725r3bfubyutufz3yxj/a7530-2greenfg38024.jpg?rlkey=jydg75srgx8b1ycvcm3q0kleq&amp;dl=0","Click to download Image")</f>
      </c>
      <c r="B346" s="0">
        <f>HYPERLINK("https://dl.dropboxusercontent.com/scl/fi/swvqx1lj0l7f2e7yj3shd/verae-size-charts-element.jpg?rlkey=ekai0qkka0be7xczpkbz5wwrt&amp;dl=0","Click to download SizeChart")</f>
      </c>
      <c r="C346" s="0" t="inlineStr">
        <is>
          <t>Element Women's Scuba Joggers</t>
        </is>
      </c>
      <c r="D346" s="0" t="inlineStr">
        <is>
          <t>124837</t>
        </is>
      </c>
      <c r="E346" s="0" t="inlineStr">
        <is>
          <t>BLANK ELEMEN W GN:124837E-2XL</t>
        </is>
      </c>
      <c r="F346" s="0" t="inlineStr">
        <is>
          <t>899124837056</t>
        </is>
      </c>
      <c r="G346" s="0" t="inlineStr">
        <is>
          <t>WOMENS</t>
        </is>
      </c>
      <c r="H346" s="0" t="inlineStr">
        <is>
          <t>2XL</t>
        </is>
      </c>
      <c r="I346" s="0">
        <v>64</v>
      </c>
      <c r="J346" s="0">
        <v>3</v>
      </c>
    </row>
    <row r="347" spans="1:10" customHeight="0">
      <c r="A347" s="0">
        <f>HYPERLINK("https://dl.dropboxusercontent.com/scl/fi/j0725r3bfubyutufz3yxj/a7530-2greenfg38024.jpg?rlkey=jydg75srgx8b1ycvcm3q0kleq&amp;dl=0","Click to download Image")</f>
      </c>
      <c r="B347" s="0">
        <f>HYPERLINK("https://dl.dropboxusercontent.com/scl/fi/swvqx1lj0l7f2e7yj3shd/verae-size-charts-element.jpg?rlkey=ekai0qkka0be7xczpkbz5wwrt&amp;dl=0","Click to download SizeChart")</f>
      </c>
      <c r="C347" s="0" t="inlineStr">
        <is>
          <t>Element Women's Scuba Joggers</t>
        </is>
      </c>
      <c r="D347" s="0" t="inlineStr">
        <is>
          <t>124837</t>
        </is>
      </c>
      <c r="E347" s="0" t="inlineStr">
        <is>
          <t>BLANK ELEMEN W GN:124837F-3XL</t>
        </is>
      </c>
      <c r="F347" s="0" t="inlineStr">
        <is>
          <t>899124837063</t>
        </is>
      </c>
      <c r="G347" s="0" t="inlineStr">
        <is>
          <t>WOMENS</t>
        </is>
      </c>
      <c r="H347" s="0" t="inlineStr">
        <is>
          <t>3XL</t>
        </is>
      </c>
      <c r="I347" s="0">
        <v>64</v>
      </c>
      <c r="J347" s="0">
        <v>10</v>
      </c>
    </row>
    <row r="348" spans="1:10" customHeight="0">
      <c r="A348" s="0">
        <f>HYPERLINK("https://dl.dropboxusercontent.com/scl/fi/axz11vs39ut3qfc0qu26b/dsc0636edit07736.jpg?rlkey=thjmwvwvmpbqot3h7ju9ilbk8&amp;dl=0","Click to download Image")</f>
      </c>
      <c r="B348" s="0">
        <f>HYPERLINK("https://dl.dropboxusercontent.com/scl/fi/swvqx1lj0l7f2e7yj3shd/verae-size-charts-element.jpg?rlkey=ekai0qkka0be7xczpkbz5wwrt&amp;dl=0","Click to download SizeChart")</f>
      </c>
      <c r="C348" s="0" t="inlineStr">
        <is>
          <t>Element Women's Scuba Joggers</t>
        </is>
      </c>
      <c r="D348" s="0" t="inlineStr">
        <is>
          <t>124278</t>
        </is>
      </c>
      <c r="E348" s="0" t="inlineStr">
        <is>
          <t>BLANK ELEMEN W BK:124278AA-XS</t>
        </is>
      </c>
      <c r="F348" s="0" t="inlineStr">
        <is>
          <t>899124278002</t>
        </is>
      </c>
      <c r="G348" s="0" t="inlineStr">
        <is>
          <t>WOMENS</t>
        </is>
      </c>
      <c r="H348" s="0" t="inlineStr">
        <is>
          <t>XS</t>
        </is>
      </c>
      <c r="I348" s="0">
        <v>62</v>
      </c>
      <c r="J348" s="0">
        <v>17</v>
      </c>
    </row>
    <row r="349" spans="1:10" customHeight="0">
      <c r="A349" s="0">
        <f>HYPERLINK("https://dl.dropboxusercontent.com/scl/fi/axz11vs39ut3qfc0qu26b/dsc0636edit07736.jpg?rlkey=thjmwvwvmpbqot3h7ju9ilbk8&amp;dl=0","Click to download Image")</f>
      </c>
      <c r="B349" s="0">
        <f>HYPERLINK("https://dl.dropboxusercontent.com/scl/fi/swvqx1lj0l7f2e7yj3shd/verae-size-charts-element.jpg?rlkey=ekai0qkka0be7xczpkbz5wwrt&amp;dl=0","Click to download SizeChart")</f>
      </c>
      <c r="C349" s="0" t="inlineStr">
        <is>
          <t>Element Women's Scuba Joggers</t>
        </is>
      </c>
      <c r="D349" s="0" t="inlineStr">
        <is>
          <t>124278</t>
        </is>
      </c>
      <c r="E349" s="0" t="inlineStr">
        <is>
          <t>BLANK ELEMEN W BK:124278A-S</t>
        </is>
      </c>
      <c r="F349" s="0" t="inlineStr">
        <is>
          <t>899124278019</t>
        </is>
      </c>
      <c r="G349" s="0" t="inlineStr">
        <is>
          <t>WOMENS</t>
        </is>
      </c>
      <c r="H349" s="0" t="inlineStr">
        <is>
          <t>S</t>
        </is>
      </c>
      <c r="I349" s="0">
        <v>62</v>
      </c>
      <c r="J349" s="0">
        <v>24</v>
      </c>
    </row>
    <row r="350" spans="1:10" customHeight="0">
      <c r="A350" s="0">
        <f>HYPERLINK("https://dl.dropboxusercontent.com/scl/fi/axz11vs39ut3qfc0qu26b/dsc0636edit07736.jpg?rlkey=thjmwvwvmpbqot3h7ju9ilbk8&amp;dl=0","Click to download Image")</f>
      </c>
      <c r="B350" s="0">
        <f>HYPERLINK("https://dl.dropboxusercontent.com/scl/fi/swvqx1lj0l7f2e7yj3shd/verae-size-charts-element.jpg?rlkey=ekai0qkka0be7xczpkbz5wwrt&amp;dl=0","Click to download SizeChart")</f>
      </c>
      <c r="C350" s="0" t="inlineStr">
        <is>
          <t>Element Women's Scuba Joggers</t>
        </is>
      </c>
      <c r="D350" s="0" t="inlineStr">
        <is>
          <t>124278</t>
        </is>
      </c>
      <c r="E350" s="0" t="inlineStr">
        <is>
          <t>BLANK ELEMEN W BK:124278B-M</t>
        </is>
      </c>
      <c r="F350" s="0" t="inlineStr">
        <is>
          <t>899124278026</t>
        </is>
      </c>
      <c r="G350" s="0" t="inlineStr">
        <is>
          <t>WOMENS</t>
        </is>
      </c>
      <c r="H350" s="0" t="inlineStr">
        <is>
          <t>M</t>
        </is>
      </c>
      <c r="I350" s="0">
        <v>62</v>
      </c>
      <c r="J350" s="0">
        <v>5</v>
      </c>
    </row>
    <row r="351" spans="1:10" customHeight="0">
      <c r="A351" s="0">
        <f>HYPERLINK("https://dl.dropboxusercontent.com/scl/fi/axz11vs39ut3qfc0qu26b/dsc0636edit07736.jpg?rlkey=thjmwvwvmpbqot3h7ju9ilbk8&amp;dl=0","Click to download Image")</f>
      </c>
      <c r="B351" s="0">
        <f>HYPERLINK("https://dl.dropboxusercontent.com/scl/fi/swvqx1lj0l7f2e7yj3shd/verae-size-charts-element.jpg?rlkey=ekai0qkka0be7xczpkbz5wwrt&amp;dl=0","Click to download SizeChart")</f>
      </c>
      <c r="C351" s="0" t="inlineStr">
        <is>
          <t>Element Women's Scuba Joggers</t>
        </is>
      </c>
      <c r="D351" s="0" t="inlineStr">
        <is>
          <t>124278</t>
        </is>
      </c>
      <c r="E351" s="0" t="inlineStr">
        <is>
          <t>BLANK ELEMEN W BK:124278C-L</t>
        </is>
      </c>
      <c r="F351" s="0" t="inlineStr">
        <is>
          <t>899124278033</t>
        </is>
      </c>
      <c r="G351" s="0" t="inlineStr">
        <is>
          <t>WOMENS</t>
        </is>
      </c>
      <c r="H351" s="0" t="inlineStr">
        <is>
          <t>L</t>
        </is>
      </c>
      <c r="I351" s="0">
        <v>62</v>
      </c>
      <c r="J351" s="0">
        <v>19</v>
      </c>
    </row>
    <row r="352" spans="1:10" customHeight="0">
      <c r="A352" s="0">
        <f>HYPERLINK("https://dl.dropboxusercontent.com/scl/fi/axz11vs39ut3qfc0qu26b/dsc0636edit07736.jpg?rlkey=thjmwvwvmpbqot3h7ju9ilbk8&amp;dl=0","Click to download Image")</f>
      </c>
      <c r="B352" s="0">
        <f>HYPERLINK("https://dl.dropboxusercontent.com/scl/fi/swvqx1lj0l7f2e7yj3shd/verae-size-charts-element.jpg?rlkey=ekai0qkka0be7xczpkbz5wwrt&amp;dl=0","Click to download SizeChart")</f>
      </c>
      <c r="C352" s="0" t="inlineStr">
        <is>
          <t>Element Women's Scuba Joggers</t>
        </is>
      </c>
      <c r="D352" s="0" t="inlineStr">
        <is>
          <t>124278</t>
        </is>
      </c>
      <c r="E352" s="0" t="inlineStr">
        <is>
          <t>BLANK ELEMEN W BK:124278D-XL</t>
        </is>
      </c>
      <c r="F352" s="0" t="inlineStr">
        <is>
          <t>899124278040</t>
        </is>
      </c>
      <c r="G352" s="0" t="inlineStr">
        <is>
          <t>WOMENS</t>
        </is>
      </c>
      <c r="H352" s="0" t="inlineStr">
        <is>
          <t>XL</t>
        </is>
      </c>
      <c r="I352" s="0">
        <v>62</v>
      </c>
      <c r="J352" s="0">
        <v>1</v>
      </c>
    </row>
    <row r="353" spans="1:10" customHeight="0">
      <c r="A353" s="0">
        <f>HYPERLINK("https://dl.dropboxusercontent.com/scl/fi/axz11vs39ut3qfc0qu26b/dsc0636edit07736.jpg?rlkey=thjmwvwvmpbqot3h7ju9ilbk8&amp;dl=0","Click to download Image")</f>
      </c>
      <c r="B353" s="0">
        <f>HYPERLINK("https://dl.dropboxusercontent.com/scl/fi/swvqx1lj0l7f2e7yj3shd/verae-size-charts-element.jpg?rlkey=ekai0qkka0be7xczpkbz5wwrt&amp;dl=0","Click to download SizeChart")</f>
      </c>
      <c r="C353" s="0" t="inlineStr">
        <is>
          <t>Element Women's Scuba Joggers</t>
        </is>
      </c>
      <c r="D353" s="0" t="inlineStr">
        <is>
          <t>124278</t>
        </is>
      </c>
      <c r="E353" s="0" t="inlineStr">
        <is>
          <t>BLANK ELEMEN W BK:124278E-2XL</t>
        </is>
      </c>
      <c r="F353" s="0" t="inlineStr">
        <is>
          <t>899124278057</t>
        </is>
      </c>
      <c r="G353" s="0" t="inlineStr">
        <is>
          <t>WOMENS</t>
        </is>
      </c>
      <c r="H353" s="0" t="inlineStr">
        <is>
          <t>2XL</t>
        </is>
      </c>
      <c r="I353" s="0">
        <v>64</v>
      </c>
      <c r="J353" s="0">
        <v>18</v>
      </c>
    </row>
    <row r="354" spans="1:10" customHeight="0">
      <c r="A354" s="0">
        <f>HYPERLINK("https://dl.dropboxusercontent.com/scl/fi/axz11vs39ut3qfc0qu26b/dsc0636edit07736.jpg?rlkey=thjmwvwvmpbqot3h7ju9ilbk8&amp;dl=0","Click to download Image")</f>
      </c>
      <c r="B354" s="0">
        <f>HYPERLINK("https://dl.dropboxusercontent.com/scl/fi/swvqx1lj0l7f2e7yj3shd/verae-size-charts-element.jpg?rlkey=ekai0qkka0be7xczpkbz5wwrt&amp;dl=0","Click to download SizeChart")</f>
      </c>
      <c r="C354" s="0" t="inlineStr">
        <is>
          <t>Element Women's Scuba Joggers</t>
        </is>
      </c>
      <c r="D354" s="0" t="inlineStr">
        <is>
          <t>124278</t>
        </is>
      </c>
      <c r="E354" s="0" t="inlineStr">
        <is>
          <t>BLANK ELEMEN W BK:124278F-3XL</t>
        </is>
      </c>
      <c r="F354" s="0" t="inlineStr">
        <is>
          <t>899124278064</t>
        </is>
      </c>
      <c r="G354" s="0" t="inlineStr">
        <is>
          <t>WOMENS</t>
        </is>
      </c>
      <c r="H354" s="0" t="inlineStr">
        <is>
          <t>3XL</t>
        </is>
      </c>
      <c r="I354" s="0">
        <v>64</v>
      </c>
      <c r="J354" s="0">
        <v>12</v>
      </c>
    </row>
    <row r="355" spans="1:10" customHeight="0">
      <c r="A355" s="0">
        <f>HYPERLINK("https://dl.dropboxusercontent.com/scl/fi/z0mxu1vmo3k9l7rmv7y8w/dsc0506edit86651.jpg?rlkey=z5d1rzi78z37uslj1k8rutg02&amp;dl=0","Click to download Image")</f>
      </c>
      <c r="B355" s="0">
        <f>HYPERLINK("https://dl.dropboxusercontent.com/scl/fi/swvqx1lj0l7f2e7yj3shd/verae-size-charts-element.jpg?rlkey=ekai0qkka0be7xczpkbz5wwrt&amp;dl=0","Click to download SizeChart")</f>
      </c>
      <c r="C355" s="0" t="inlineStr">
        <is>
          <t>Element Women's Scuba Joggers</t>
        </is>
      </c>
      <c r="D355" s="0" t="inlineStr">
        <is>
          <t>124839</t>
        </is>
      </c>
      <c r="E355" s="0" t="inlineStr">
        <is>
          <t>BLANK ELEMEN W CO:124839AA-XS</t>
        </is>
      </c>
      <c r="F355" s="0" t="inlineStr">
        <is>
          <t>899124839005</t>
        </is>
      </c>
      <c r="G355" s="0" t="inlineStr">
        <is>
          <t>WOMENS</t>
        </is>
      </c>
      <c r="H355" s="0" t="inlineStr">
        <is>
          <t>XS</t>
        </is>
      </c>
      <c r="I355" s="0">
        <v>62</v>
      </c>
      <c r="J355" s="0">
        <v>15</v>
      </c>
    </row>
    <row r="356" spans="1:10" customHeight="0">
      <c r="A356" s="0">
        <f>HYPERLINK("https://dl.dropboxusercontent.com/scl/fi/z0mxu1vmo3k9l7rmv7y8w/dsc0506edit86651.jpg?rlkey=z5d1rzi78z37uslj1k8rutg02&amp;dl=0","Click to download Image")</f>
      </c>
      <c r="B356" s="0">
        <f>HYPERLINK("https://dl.dropboxusercontent.com/scl/fi/swvqx1lj0l7f2e7yj3shd/verae-size-charts-element.jpg?rlkey=ekai0qkka0be7xczpkbz5wwrt&amp;dl=0","Click to download SizeChart")</f>
      </c>
      <c r="C356" s="0" t="inlineStr">
        <is>
          <t>Element Women's Scuba Joggers</t>
        </is>
      </c>
      <c r="D356" s="0" t="inlineStr">
        <is>
          <t>124839</t>
        </is>
      </c>
      <c r="E356" s="0" t="inlineStr">
        <is>
          <t>BLANK ELEMEN W CO:124839A-S</t>
        </is>
      </c>
      <c r="F356" s="0" t="inlineStr">
        <is>
          <t>899124839012</t>
        </is>
      </c>
      <c r="G356" s="0" t="inlineStr">
        <is>
          <t>WOMENS</t>
        </is>
      </c>
      <c r="H356" s="0" t="inlineStr">
        <is>
          <t>S</t>
        </is>
      </c>
      <c r="I356" s="0">
        <v>62</v>
      </c>
      <c r="J356" s="0">
        <v>10</v>
      </c>
    </row>
    <row r="357" spans="1:10" customHeight="0">
      <c r="A357" s="0">
        <f>HYPERLINK("https://dl.dropboxusercontent.com/scl/fi/z0mxu1vmo3k9l7rmv7y8w/dsc0506edit86651.jpg?rlkey=z5d1rzi78z37uslj1k8rutg02&amp;dl=0","Click to download Image")</f>
      </c>
      <c r="B357" s="0">
        <f>HYPERLINK("https://dl.dropboxusercontent.com/scl/fi/swvqx1lj0l7f2e7yj3shd/verae-size-charts-element.jpg?rlkey=ekai0qkka0be7xczpkbz5wwrt&amp;dl=0","Click to download SizeChart")</f>
      </c>
      <c r="C357" s="0" t="inlineStr">
        <is>
          <t>Element Women's Scuba Joggers</t>
        </is>
      </c>
      <c r="D357" s="0" t="inlineStr">
        <is>
          <t>124839</t>
        </is>
      </c>
      <c r="E357" s="0" t="inlineStr">
        <is>
          <t>BLANK ELEMEN W CO:124839B-M</t>
        </is>
      </c>
      <c r="F357" s="0" t="inlineStr">
        <is>
          <t>899124839029</t>
        </is>
      </c>
      <c r="G357" s="0" t="inlineStr">
        <is>
          <t>WOMENS</t>
        </is>
      </c>
      <c r="H357" s="0" t="inlineStr">
        <is>
          <t>M</t>
        </is>
      </c>
      <c r="I357" s="0">
        <v>62</v>
      </c>
      <c r="J357" s="0">
        <v>23</v>
      </c>
    </row>
    <row r="358" spans="1:10" customHeight="0">
      <c r="A358" s="0">
        <f>HYPERLINK("https://dl.dropboxusercontent.com/scl/fi/z0mxu1vmo3k9l7rmv7y8w/dsc0506edit86651.jpg?rlkey=z5d1rzi78z37uslj1k8rutg02&amp;dl=0","Click to download Image")</f>
      </c>
      <c r="B358" s="0">
        <f>HYPERLINK("https://dl.dropboxusercontent.com/scl/fi/swvqx1lj0l7f2e7yj3shd/verae-size-charts-element.jpg?rlkey=ekai0qkka0be7xczpkbz5wwrt&amp;dl=0","Click to download SizeChart")</f>
      </c>
      <c r="C358" s="0" t="inlineStr">
        <is>
          <t>Element Women's Scuba Joggers</t>
        </is>
      </c>
      <c r="D358" s="0" t="inlineStr">
        <is>
          <t>124839</t>
        </is>
      </c>
      <c r="E358" s="0" t="inlineStr">
        <is>
          <t>BLANK ELEMEN W CO:124839C-L</t>
        </is>
      </c>
      <c r="F358" s="0" t="inlineStr">
        <is>
          <t>899124839036</t>
        </is>
      </c>
      <c r="G358" s="0" t="inlineStr">
        <is>
          <t>WOMENS</t>
        </is>
      </c>
      <c r="H358" s="0" t="inlineStr">
        <is>
          <t>L</t>
        </is>
      </c>
      <c r="I358" s="0">
        <v>62</v>
      </c>
      <c r="J358" s="0">
        <v>25</v>
      </c>
    </row>
    <row r="359" spans="1:10" customHeight="0">
      <c r="A359" s="0">
        <f>HYPERLINK("https://dl.dropboxusercontent.com/scl/fi/z0mxu1vmo3k9l7rmv7y8w/dsc0506edit86651.jpg?rlkey=z5d1rzi78z37uslj1k8rutg02&amp;dl=0","Click to download Image")</f>
      </c>
      <c r="B359" s="0">
        <f>HYPERLINK("https://dl.dropboxusercontent.com/scl/fi/swvqx1lj0l7f2e7yj3shd/verae-size-charts-element.jpg?rlkey=ekai0qkka0be7xczpkbz5wwrt&amp;dl=0","Click to download SizeChart")</f>
      </c>
      <c r="C359" s="0" t="inlineStr">
        <is>
          <t>Element Women's Scuba Joggers</t>
        </is>
      </c>
      <c r="D359" s="0" t="inlineStr">
        <is>
          <t>124839</t>
        </is>
      </c>
      <c r="E359" s="0" t="inlineStr">
        <is>
          <t>BLANK ELEMEN W CO:124839D-XL</t>
        </is>
      </c>
      <c r="F359" s="0" t="inlineStr">
        <is>
          <t>899124839043</t>
        </is>
      </c>
      <c r="G359" s="0" t="inlineStr">
        <is>
          <t>WOMENS</t>
        </is>
      </c>
      <c r="H359" s="0" t="inlineStr">
        <is>
          <t>XL</t>
        </is>
      </c>
      <c r="I359" s="0">
        <v>62</v>
      </c>
      <c r="J359" s="0">
        <v>34</v>
      </c>
    </row>
    <row r="360" spans="1:10" customHeight="0">
      <c r="A360" s="0">
        <f>HYPERLINK("https://dl.dropboxusercontent.com/scl/fi/z0mxu1vmo3k9l7rmv7y8w/dsc0506edit86651.jpg?rlkey=z5d1rzi78z37uslj1k8rutg02&amp;dl=0","Click to download Image")</f>
      </c>
      <c r="B360" s="0">
        <f>HYPERLINK("https://dl.dropboxusercontent.com/scl/fi/swvqx1lj0l7f2e7yj3shd/verae-size-charts-element.jpg?rlkey=ekai0qkka0be7xczpkbz5wwrt&amp;dl=0","Click to download SizeChart")</f>
      </c>
      <c r="C360" s="0" t="inlineStr">
        <is>
          <t>Element Women's Scuba Joggers</t>
        </is>
      </c>
      <c r="D360" s="0" t="inlineStr">
        <is>
          <t>124839</t>
        </is>
      </c>
      <c r="E360" s="0" t="inlineStr">
        <is>
          <t>BLANK ELEMEN W CO:124839E-2XL</t>
        </is>
      </c>
      <c r="F360" s="0" t="inlineStr">
        <is>
          <t>899124839050</t>
        </is>
      </c>
      <c r="G360" s="0" t="inlineStr">
        <is>
          <t>WOMENS</t>
        </is>
      </c>
      <c r="H360" s="0" t="inlineStr">
        <is>
          <t>2XL</t>
        </is>
      </c>
      <c r="I360" s="0">
        <v>64</v>
      </c>
      <c r="J360" s="0">
        <v>23</v>
      </c>
    </row>
    <row r="361" spans="1:10" customHeight="0">
      <c r="A361" s="0">
        <f>HYPERLINK("https://dl.dropboxusercontent.com/scl/fi/z0mxu1vmo3k9l7rmv7y8w/dsc0506edit86651.jpg?rlkey=z5d1rzi78z37uslj1k8rutg02&amp;dl=0","Click to download Image")</f>
      </c>
      <c r="B361" s="0">
        <f>HYPERLINK("https://dl.dropboxusercontent.com/scl/fi/swvqx1lj0l7f2e7yj3shd/verae-size-charts-element.jpg?rlkey=ekai0qkka0be7xczpkbz5wwrt&amp;dl=0","Click to download SizeChart")</f>
      </c>
      <c r="C361" s="0" t="inlineStr">
        <is>
          <t>Element Women's Scuba Joggers</t>
        </is>
      </c>
      <c r="D361" s="0" t="inlineStr">
        <is>
          <t>124839</t>
        </is>
      </c>
      <c r="E361" s="0" t="inlineStr">
        <is>
          <t>BLANK ELEMEN W CO:124839F-3XL</t>
        </is>
      </c>
      <c r="F361" s="0" t="inlineStr">
        <is>
          <t>899124839067</t>
        </is>
      </c>
      <c r="G361" s="0" t="inlineStr">
        <is>
          <t>WOMENS</t>
        </is>
      </c>
      <c r="H361" s="0" t="inlineStr">
        <is>
          <t>3XL</t>
        </is>
      </c>
      <c r="I361" s="0">
        <v>64</v>
      </c>
      <c r="J361" s="0">
        <v>17</v>
      </c>
    </row>
    <row r="362" spans="1:10" customHeight="0">
      <c r="A362" s="0">
        <f>HYPERLINK("https://dl.dropboxusercontent.com/scl/fi/necjqgxl903d75l48erjb/a7532-2fg44665.jpg?rlkey=38lmz2j7dz30f0fejzjrbfqaa&amp;dl=0","Click to download Image")</f>
      </c>
      <c r="B362" s="0">
        <f>HYPERLINK("https://dl.dropboxusercontent.com/scl/fi/swvqx1lj0l7f2e7yj3shd/verae-size-charts-element.jpg?rlkey=ekai0qkka0be7xczpkbz5wwrt&amp;dl=0","Click to download SizeChart")</f>
      </c>
      <c r="C362" s="0" t="inlineStr">
        <is>
          <t>Element Women's Scuba Joggers</t>
        </is>
      </c>
      <c r="D362" s="0" t="inlineStr">
        <is>
          <t>124836</t>
        </is>
      </c>
      <c r="E362" s="0" t="inlineStr">
        <is>
          <t>BLANK ELEMEN W GY:124836AA-XS</t>
        </is>
      </c>
      <c r="F362" s="0" t="inlineStr">
        <is>
          <t>899124836004</t>
        </is>
      </c>
      <c r="G362" s="0" t="inlineStr">
        <is>
          <t>WOMENS</t>
        </is>
      </c>
      <c r="H362" s="0" t="inlineStr">
        <is>
          <t>XS</t>
        </is>
      </c>
      <c r="I362" s="0">
        <v>62</v>
      </c>
      <c r="J362" s="0">
        <v>14</v>
      </c>
    </row>
    <row r="363" spans="1:10" customHeight="0">
      <c r="A363" s="0">
        <f>HYPERLINK("https://dl.dropboxusercontent.com/scl/fi/necjqgxl903d75l48erjb/a7532-2fg44665.jpg?rlkey=38lmz2j7dz30f0fejzjrbfqaa&amp;dl=0","Click to download Image")</f>
      </c>
      <c r="B363" s="0">
        <f>HYPERLINK("https://dl.dropboxusercontent.com/scl/fi/swvqx1lj0l7f2e7yj3shd/verae-size-charts-element.jpg?rlkey=ekai0qkka0be7xczpkbz5wwrt&amp;dl=0","Click to download SizeChart")</f>
      </c>
      <c r="C363" s="0" t="inlineStr">
        <is>
          <t>Element Women's Scuba Joggers</t>
        </is>
      </c>
      <c r="D363" s="0" t="inlineStr">
        <is>
          <t>124836</t>
        </is>
      </c>
      <c r="E363" s="0" t="inlineStr">
        <is>
          <t>BLANK ELEMEN W GY:124836A-S</t>
        </is>
      </c>
      <c r="F363" s="0" t="inlineStr">
        <is>
          <t>899124836011</t>
        </is>
      </c>
      <c r="G363" s="0" t="inlineStr">
        <is>
          <t>WOMENS</t>
        </is>
      </c>
      <c r="H363" s="0" t="inlineStr">
        <is>
          <t>S</t>
        </is>
      </c>
      <c r="I363" s="0">
        <v>62</v>
      </c>
      <c r="J363" s="0">
        <v>0</v>
      </c>
    </row>
    <row r="364" spans="1:10" customHeight="0">
      <c r="A364" s="0">
        <f>HYPERLINK("https://dl.dropboxusercontent.com/scl/fi/necjqgxl903d75l48erjb/a7532-2fg44665.jpg?rlkey=38lmz2j7dz30f0fejzjrbfqaa&amp;dl=0","Click to download Image")</f>
      </c>
      <c r="B364" s="0">
        <f>HYPERLINK("https://dl.dropboxusercontent.com/scl/fi/swvqx1lj0l7f2e7yj3shd/verae-size-charts-element.jpg?rlkey=ekai0qkka0be7xczpkbz5wwrt&amp;dl=0","Click to download SizeChart")</f>
      </c>
      <c r="C364" s="0" t="inlineStr">
        <is>
          <t>Element Women's Scuba Joggers</t>
        </is>
      </c>
      <c r="D364" s="0" t="inlineStr">
        <is>
          <t>124836</t>
        </is>
      </c>
      <c r="E364" s="0" t="inlineStr">
        <is>
          <t>BLANK ELEMEN W GY:124836B-M</t>
        </is>
      </c>
      <c r="F364" s="0" t="inlineStr">
        <is>
          <t>899124836028</t>
        </is>
      </c>
      <c r="G364" s="0" t="inlineStr">
        <is>
          <t>WOMENS</t>
        </is>
      </c>
      <c r="H364" s="0" t="inlineStr">
        <is>
          <t>M</t>
        </is>
      </c>
      <c r="I364" s="0">
        <v>62</v>
      </c>
      <c r="J364" s="0">
        <v>9</v>
      </c>
    </row>
    <row r="365" spans="1:10" customHeight="0">
      <c r="A365" s="0">
        <f>HYPERLINK("https://dl.dropboxusercontent.com/scl/fi/necjqgxl903d75l48erjb/a7532-2fg44665.jpg?rlkey=38lmz2j7dz30f0fejzjrbfqaa&amp;dl=0","Click to download Image")</f>
      </c>
      <c r="B365" s="0">
        <f>HYPERLINK("https://dl.dropboxusercontent.com/scl/fi/swvqx1lj0l7f2e7yj3shd/verae-size-charts-element.jpg?rlkey=ekai0qkka0be7xczpkbz5wwrt&amp;dl=0","Click to download SizeChart")</f>
      </c>
      <c r="C365" s="0" t="inlineStr">
        <is>
          <t>Element Women's Scuba Joggers</t>
        </is>
      </c>
      <c r="D365" s="0" t="inlineStr">
        <is>
          <t>124836</t>
        </is>
      </c>
      <c r="E365" s="0" t="inlineStr">
        <is>
          <t>BLANK ELEMEN W GY:124836C-L</t>
        </is>
      </c>
      <c r="F365" s="0" t="inlineStr">
        <is>
          <t>899124836035</t>
        </is>
      </c>
      <c r="G365" s="0" t="inlineStr">
        <is>
          <t>WOMENS</t>
        </is>
      </c>
      <c r="H365" s="0" t="inlineStr">
        <is>
          <t>L</t>
        </is>
      </c>
      <c r="I365" s="0">
        <v>62</v>
      </c>
      <c r="J365" s="0">
        <v>8</v>
      </c>
    </row>
    <row r="366" spans="1:10" customHeight="0">
      <c r="A366" s="0">
        <f>HYPERLINK("https://dl.dropboxusercontent.com/scl/fi/necjqgxl903d75l48erjb/a7532-2fg44665.jpg?rlkey=38lmz2j7dz30f0fejzjrbfqaa&amp;dl=0","Click to download Image")</f>
      </c>
      <c r="B366" s="0">
        <f>HYPERLINK("https://dl.dropboxusercontent.com/scl/fi/swvqx1lj0l7f2e7yj3shd/verae-size-charts-element.jpg?rlkey=ekai0qkka0be7xczpkbz5wwrt&amp;dl=0","Click to download SizeChart")</f>
      </c>
      <c r="C366" s="0" t="inlineStr">
        <is>
          <t>Element Women's Scuba Joggers</t>
        </is>
      </c>
      <c r="D366" s="0" t="inlineStr">
        <is>
          <t>124836</t>
        </is>
      </c>
      <c r="E366" s="0" t="inlineStr">
        <is>
          <t>BLANK ELEMEN W GY:124836D-XL</t>
        </is>
      </c>
      <c r="F366" s="0" t="inlineStr">
        <is>
          <t>899124836042</t>
        </is>
      </c>
      <c r="G366" s="0" t="inlineStr">
        <is>
          <t>WOMENS</t>
        </is>
      </c>
      <c r="H366" s="0" t="inlineStr">
        <is>
          <t>XL</t>
        </is>
      </c>
      <c r="I366" s="0">
        <v>62</v>
      </c>
      <c r="J366" s="0">
        <v>10</v>
      </c>
    </row>
    <row r="367" spans="1:10" customHeight="0">
      <c r="A367" s="0">
        <f>HYPERLINK("https://dl.dropboxusercontent.com/scl/fi/necjqgxl903d75l48erjb/a7532-2fg44665.jpg?rlkey=38lmz2j7dz30f0fejzjrbfqaa&amp;dl=0","Click to download Image")</f>
      </c>
      <c r="B367" s="0">
        <f>HYPERLINK("https://dl.dropboxusercontent.com/scl/fi/swvqx1lj0l7f2e7yj3shd/verae-size-charts-element.jpg?rlkey=ekai0qkka0be7xczpkbz5wwrt&amp;dl=0","Click to download SizeChart")</f>
      </c>
      <c r="C367" s="0" t="inlineStr">
        <is>
          <t>Element Women's Scuba Joggers</t>
        </is>
      </c>
      <c r="D367" s="0" t="inlineStr">
        <is>
          <t>124836</t>
        </is>
      </c>
      <c r="E367" s="0" t="inlineStr">
        <is>
          <t>BLANK ELEMEN W GY:124836E-2XL</t>
        </is>
      </c>
      <c r="F367" s="0" t="inlineStr">
        <is>
          <t>899124836059</t>
        </is>
      </c>
      <c r="G367" s="0" t="inlineStr">
        <is>
          <t>WOMENS</t>
        </is>
      </c>
      <c r="H367" s="0" t="inlineStr">
        <is>
          <t>2XL</t>
        </is>
      </c>
      <c r="I367" s="0">
        <v>64</v>
      </c>
      <c r="J367" s="0">
        <v>8</v>
      </c>
    </row>
    <row r="368" spans="1:10" customHeight="0">
      <c r="A368" s="0">
        <f>HYPERLINK("https://dl.dropboxusercontent.com/scl/fi/necjqgxl903d75l48erjb/a7532-2fg44665.jpg?rlkey=38lmz2j7dz30f0fejzjrbfqaa&amp;dl=0","Click to download Image")</f>
      </c>
      <c r="B368" s="0">
        <f>HYPERLINK("https://dl.dropboxusercontent.com/scl/fi/swvqx1lj0l7f2e7yj3shd/verae-size-charts-element.jpg?rlkey=ekai0qkka0be7xczpkbz5wwrt&amp;dl=0","Click to download SizeChart")</f>
      </c>
      <c r="C368" s="0" t="inlineStr">
        <is>
          <t>Element Women's Scuba Joggers</t>
        </is>
      </c>
      <c r="D368" s="0" t="inlineStr">
        <is>
          <t>124836</t>
        </is>
      </c>
      <c r="E368" s="0" t="inlineStr">
        <is>
          <t>BLANK ELEMEN W GY:124836F-3X</t>
        </is>
      </c>
      <c r="F368" s="0" t="inlineStr">
        <is>
          <t>899124836066</t>
        </is>
      </c>
      <c r="G368" s="0" t="inlineStr">
        <is>
          <t>WOMENS</t>
        </is>
      </c>
      <c r="H368" s="0" t="inlineStr">
        <is>
          <t>3XL</t>
        </is>
      </c>
      <c r="I368" s="0">
        <v>64</v>
      </c>
      <c r="J368" s="0">
        <v>6</v>
      </c>
    </row>
    <row r="369" spans="1:10" customHeight="0">
      <c r="A369" s="0">
        <f>HYPERLINK("https://dl.dropboxusercontent.com/scl/fi/hu4hjc0gb55y83vv46ayw/dsc632584279.jpg?rlkey=488cgra5epb9oiltnfkwl33tg&amp;dl=0","Click to download Image")</f>
      </c>
      <c r="B369" s="0">
        <f>HYPERLINK("https://dl.dropboxusercontent.com/scl/fi/swvqx1lj0l7f2e7yj3shd/verae-size-charts-element.jpg?rlkey=ekai0qkka0be7xczpkbz5wwrt&amp;dl=0","Click to download SizeChart")</f>
      </c>
      <c r="C369" s="0" t="inlineStr">
        <is>
          <t>Element Women's Scuba Joggers</t>
        </is>
      </c>
      <c r="D369" s="0" t="inlineStr">
        <is>
          <t>126293</t>
        </is>
      </c>
      <c r="E369" s="0" t="inlineStr">
        <is>
          <t>BLANK ELEMEN W LG:126293AA-XS</t>
        </is>
      </c>
      <c r="F369" s="0" t="inlineStr">
        <is>
          <t>899126293003</t>
        </is>
      </c>
      <c r="G369" s="0" t="inlineStr">
        <is>
          <t>WOMENS</t>
        </is>
      </c>
      <c r="H369" s="0" t="inlineStr">
        <is>
          <t>XS</t>
        </is>
      </c>
      <c r="I369" s="0">
        <v>62</v>
      </c>
      <c r="J369" s="0">
        <v>13</v>
      </c>
    </row>
    <row r="370" spans="1:10" customHeight="0">
      <c r="A370" s="0">
        <f>HYPERLINK("https://dl.dropboxusercontent.com/scl/fi/hu4hjc0gb55y83vv46ayw/dsc632584279.jpg?rlkey=488cgra5epb9oiltnfkwl33tg&amp;dl=0","Click to download Image")</f>
      </c>
      <c r="B370" s="0">
        <f>HYPERLINK("https://dl.dropboxusercontent.com/scl/fi/swvqx1lj0l7f2e7yj3shd/verae-size-charts-element.jpg?rlkey=ekai0qkka0be7xczpkbz5wwrt&amp;dl=0","Click to download SizeChart")</f>
      </c>
      <c r="C370" s="0" t="inlineStr">
        <is>
          <t>Element Women's Scuba Joggers</t>
        </is>
      </c>
      <c r="D370" s="0" t="inlineStr">
        <is>
          <t>126293</t>
        </is>
      </c>
      <c r="E370" s="0" t="inlineStr">
        <is>
          <t>BLANK ELEMEN W LG:126293A-S</t>
        </is>
      </c>
      <c r="F370" s="0" t="inlineStr">
        <is>
          <t>899126293010</t>
        </is>
      </c>
      <c r="G370" s="0" t="inlineStr">
        <is>
          <t>WOMENS</t>
        </is>
      </c>
      <c r="H370" s="0" t="inlineStr">
        <is>
          <t>S</t>
        </is>
      </c>
      <c r="I370" s="0">
        <v>62</v>
      </c>
      <c r="J370" s="0">
        <v>10</v>
      </c>
    </row>
    <row r="371" spans="1:10" customHeight="0">
      <c r="A371" s="0">
        <f>HYPERLINK("https://dl.dropboxusercontent.com/scl/fi/hu4hjc0gb55y83vv46ayw/dsc632584279.jpg?rlkey=488cgra5epb9oiltnfkwl33tg&amp;dl=0","Click to download Image")</f>
      </c>
      <c r="B371" s="0">
        <f>HYPERLINK("https://dl.dropboxusercontent.com/scl/fi/swvqx1lj0l7f2e7yj3shd/verae-size-charts-element.jpg?rlkey=ekai0qkka0be7xczpkbz5wwrt&amp;dl=0","Click to download SizeChart")</f>
      </c>
      <c r="C371" s="0" t="inlineStr">
        <is>
          <t>Element Women's Scuba Joggers</t>
        </is>
      </c>
      <c r="D371" s="0" t="inlineStr">
        <is>
          <t>126293</t>
        </is>
      </c>
      <c r="E371" s="0" t="inlineStr">
        <is>
          <t>BLANK ELEMEN W LG:126293B-M</t>
        </is>
      </c>
      <c r="F371" s="0" t="inlineStr">
        <is>
          <t>899126293027</t>
        </is>
      </c>
      <c r="G371" s="0" t="inlineStr">
        <is>
          <t>WOMENS</t>
        </is>
      </c>
      <c r="H371" s="0" t="inlineStr">
        <is>
          <t>M</t>
        </is>
      </c>
      <c r="I371" s="0">
        <v>62</v>
      </c>
      <c r="J371" s="0">
        <v>41</v>
      </c>
    </row>
    <row r="372" spans="1:10" customHeight="0">
      <c r="A372" s="0">
        <f>HYPERLINK("https://dl.dropboxusercontent.com/scl/fi/hu4hjc0gb55y83vv46ayw/dsc632584279.jpg?rlkey=488cgra5epb9oiltnfkwl33tg&amp;dl=0","Click to download Image")</f>
      </c>
      <c r="B372" s="0">
        <f>HYPERLINK("https://dl.dropboxusercontent.com/scl/fi/swvqx1lj0l7f2e7yj3shd/verae-size-charts-element.jpg?rlkey=ekai0qkka0be7xczpkbz5wwrt&amp;dl=0","Click to download SizeChart")</f>
      </c>
      <c r="C372" s="0" t="inlineStr">
        <is>
          <t>Element Women's Scuba Joggers</t>
        </is>
      </c>
      <c r="D372" s="0" t="inlineStr">
        <is>
          <t>126293</t>
        </is>
      </c>
      <c r="E372" s="0" t="inlineStr">
        <is>
          <t>BLANK ELEMEN W LG:126293C-L</t>
        </is>
      </c>
      <c r="F372" s="0" t="inlineStr">
        <is>
          <t>899126293034</t>
        </is>
      </c>
      <c r="G372" s="0" t="inlineStr">
        <is>
          <t>WOMENS</t>
        </is>
      </c>
      <c r="H372" s="0" t="inlineStr">
        <is>
          <t>L</t>
        </is>
      </c>
      <c r="I372" s="0">
        <v>62</v>
      </c>
      <c r="J372" s="0">
        <v>32</v>
      </c>
    </row>
    <row r="373" spans="1:10" customHeight="0">
      <c r="A373" s="0">
        <f>HYPERLINK("https://dl.dropboxusercontent.com/scl/fi/hu4hjc0gb55y83vv46ayw/dsc632584279.jpg?rlkey=488cgra5epb9oiltnfkwl33tg&amp;dl=0","Click to download Image")</f>
      </c>
      <c r="B373" s="0">
        <f>HYPERLINK("https://dl.dropboxusercontent.com/scl/fi/swvqx1lj0l7f2e7yj3shd/verae-size-charts-element.jpg?rlkey=ekai0qkka0be7xczpkbz5wwrt&amp;dl=0","Click to download SizeChart")</f>
      </c>
      <c r="C373" s="0" t="inlineStr">
        <is>
          <t>Element Women's Scuba Joggers</t>
        </is>
      </c>
      <c r="D373" s="0" t="inlineStr">
        <is>
          <t>126293</t>
        </is>
      </c>
      <c r="E373" s="0" t="inlineStr">
        <is>
          <t>BLANK ELEMEN W LG:126293D-XL</t>
        </is>
      </c>
      <c r="F373" s="0" t="inlineStr">
        <is>
          <t>899126293041</t>
        </is>
      </c>
      <c r="G373" s="0" t="inlineStr">
        <is>
          <t>WOMENS</t>
        </is>
      </c>
      <c r="H373" s="0" t="inlineStr">
        <is>
          <t>XL</t>
        </is>
      </c>
      <c r="I373" s="0">
        <v>62</v>
      </c>
      <c r="J373" s="0">
        <v>38</v>
      </c>
    </row>
    <row r="374" spans="1:10" customHeight="0">
      <c r="A374" s="0">
        <f>HYPERLINK("https://dl.dropboxusercontent.com/scl/fi/hu4hjc0gb55y83vv46ayw/dsc632584279.jpg?rlkey=488cgra5epb9oiltnfkwl33tg&amp;dl=0","Click to download Image")</f>
      </c>
      <c r="B374" s="0">
        <f>HYPERLINK("https://dl.dropboxusercontent.com/scl/fi/swvqx1lj0l7f2e7yj3shd/verae-size-charts-element.jpg?rlkey=ekai0qkka0be7xczpkbz5wwrt&amp;dl=0","Click to download SizeChart")</f>
      </c>
      <c r="C374" s="0" t="inlineStr">
        <is>
          <t>Element Women's Scuba Joggers</t>
        </is>
      </c>
      <c r="D374" s="0" t="inlineStr">
        <is>
          <t>126293</t>
        </is>
      </c>
      <c r="E374" s="0" t="inlineStr">
        <is>
          <t>BLANK ELEMEN W LG:126293E-2XL</t>
        </is>
      </c>
      <c r="F374" s="0" t="inlineStr">
        <is>
          <t>899126293058</t>
        </is>
      </c>
      <c r="G374" s="0" t="inlineStr">
        <is>
          <t>WOMENS</t>
        </is>
      </c>
      <c r="H374" s="0" t="inlineStr">
        <is>
          <t>2XL</t>
        </is>
      </c>
      <c r="I374" s="0">
        <v>62</v>
      </c>
      <c r="J374" s="0">
        <v>30</v>
      </c>
    </row>
    <row r="375" spans="1:10" customHeight="0">
      <c r="A375" s="0">
        <f>HYPERLINK("https://dl.dropboxusercontent.com/scl/fi/hu4hjc0gb55y83vv46ayw/dsc632584279.jpg?rlkey=488cgra5epb9oiltnfkwl33tg&amp;dl=0","Click to download Image")</f>
      </c>
      <c r="B375" s="0">
        <f>HYPERLINK("https://dl.dropboxusercontent.com/scl/fi/swvqx1lj0l7f2e7yj3shd/verae-size-charts-element.jpg?rlkey=ekai0qkka0be7xczpkbz5wwrt&amp;dl=0","Click to download SizeChart")</f>
      </c>
      <c r="C375" s="0" t="inlineStr">
        <is>
          <t>Element Women's Scuba Joggers</t>
        </is>
      </c>
      <c r="D375" s="0" t="inlineStr">
        <is>
          <t>126293</t>
        </is>
      </c>
      <c r="E375" s="0" t="inlineStr">
        <is>
          <t>BLANK ELEMEN W LG:126293F-3XL</t>
        </is>
      </c>
      <c r="F375" s="0" t="inlineStr">
        <is>
          <t>899126293065</t>
        </is>
      </c>
      <c r="G375" s="0" t="inlineStr">
        <is>
          <t>WOMENS</t>
        </is>
      </c>
      <c r="H375" s="0" t="inlineStr">
        <is>
          <t>3XL</t>
        </is>
      </c>
      <c r="I375" s="0">
        <v>62</v>
      </c>
      <c r="J375" s="0">
        <v>17</v>
      </c>
    </row>
    <row r="376" spans="1:10" customHeight="0">
      <c r="A376" s="0">
        <f>HYPERLINK("https://dl.dropboxusercontent.com/scl/fi/uovzptxvxwoy0fhiva2qp/blackt.jpg?rlkey=l2exkt8bm5i3u0euxgsi7p1qx&amp;dl=0","Click to download Image")</f>
      </c>
      <c r="B376" s="0">
        <f>HYPERLINK("https://dl.dropboxusercontent.com/scl/fi/ekb2qo8yty4ahpycrcom5/mens-t-shirt-size-chartscason-ss-bt.jpg?rlkey=80wsm65rzwew6f24t6h2c3ebf&amp;dl=0","Click to download SizeChart")</f>
      </c>
      <c r="C376" s="0" t="inlineStr">
        <is>
          <t>Slate Ultra-Soft Men's T-Shirt</t>
        </is>
      </c>
      <c r="D376" s="0" t="inlineStr">
        <is>
          <t>135942</t>
        </is>
      </c>
      <c r="E376" s="0" t="inlineStr">
        <is>
          <t>BLANK SLATE M BK:135942AA-XS</t>
        </is>
      </c>
      <c r="F376" s="0" t="inlineStr">
        <is>
          <t>899135942039</t>
        </is>
      </c>
      <c r="G376" s="0" t="inlineStr">
        <is>
          <t>MENS</t>
        </is>
      </c>
      <c r="H376" s="0" t="inlineStr">
        <is>
          <t>XS</t>
        </is>
      </c>
      <c r="I376" s="0">
        <v>13.99</v>
      </c>
      <c r="J376" s="0">
        <v>36</v>
      </c>
    </row>
    <row r="377" spans="1:10" customHeight="0">
      <c r="A377" s="0">
        <f>HYPERLINK("https://dl.dropboxusercontent.com/scl/fi/uovzptxvxwoy0fhiva2qp/blackt.jpg?rlkey=l2exkt8bm5i3u0euxgsi7p1qx&amp;dl=0","Click to download Image")</f>
      </c>
      <c r="B377" s="0">
        <f>HYPERLINK("https://dl.dropboxusercontent.com/scl/fi/ekb2qo8yty4ahpycrcom5/mens-t-shirt-size-chartscason-ss-bt.jpg?rlkey=80wsm65rzwew6f24t6h2c3ebf&amp;dl=0","Click to download SizeChart")</f>
      </c>
      <c r="C377" s="0" t="inlineStr">
        <is>
          <t>Slate Ultra-Soft Men's T-Shirt</t>
        </is>
      </c>
      <c r="D377" s="0" t="inlineStr">
        <is>
          <t>135942</t>
        </is>
      </c>
      <c r="E377" s="0" t="inlineStr">
        <is>
          <t>BLANK SLATE M BK:135942A-S</t>
        </is>
      </c>
      <c r="F377" s="0" t="inlineStr">
        <is>
          <t>899135942046</t>
        </is>
      </c>
      <c r="G377" s="0" t="inlineStr">
        <is>
          <t>MENS</t>
        </is>
      </c>
      <c r="H377" s="0" t="inlineStr">
        <is>
          <t>S</t>
        </is>
      </c>
      <c r="I377" s="0">
        <v>13.99</v>
      </c>
      <c r="J377" s="0">
        <v>120</v>
      </c>
    </row>
    <row r="378" spans="1:10" customHeight="0">
      <c r="A378" s="0">
        <f>HYPERLINK("https://dl.dropboxusercontent.com/scl/fi/uovzptxvxwoy0fhiva2qp/blackt.jpg?rlkey=l2exkt8bm5i3u0euxgsi7p1qx&amp;dl=0","Click to download Image")</f>
      </c>
      <c r="B378" s="0">
        <f>HYPERLINK("https://dl.dropboxusercontent.com/scl/fi/ekb2qo8yty4ahpycrcom5/mens-t-shirt-size-chartscason-ss-bt.jpg?rlkey=80wsm65rzwew6f24t6h2c3ebf&amp;dl=0","Click to download SizeChart")</f>
      </c>
      <c r="C378" s="0" t="inlineStr">
        <is>
          <t>Slate Ultra-Soft Men's T-Shirt</t>
        </is>
      </c>
      <c r="D378" s="0" t="inlineStr">
        <is>
          <t>135942</t>
        </is>
      </c>
      <c r="E378" s="0" t="inlineStr">
        <is>
          <t>BLANK SLATE M BK:135942B-M</t>
        </is>
      </c>
      <c r="F378" s="0" t="inlineStr">
        <is>
          <t>899135942053</t>
        </is>
      </c>
      <c r="G378" s="0" t="inlineStr">
        <is>
          <t>MENS</t>
        </is>
      </c>
      <c r="H378" s="0" t="inlineStr">
        <is>
          <t>M</t>
        </is>
      </c>
      <c r="I378" s="0">
        <v>13.99</v>
      </c>
      <c r="J378" s="0">
        <v>163</v>
      </c>
    </row>
    <row r="379" spans="1:10" customHeight="0">
      <c r="A379" s="0">
        <f>HYPERLINK("https://dl.dropboxusercontent.com/scl/fi/uovzptxvxwoy0fhiva2qp/blackt.jpg?rlkey=l2exkt8bm5i3u0euxgsi7p1qx&amp;dl=0","Click to download Image")</f>
      </c>
      <c r="B379" s="0">
        <f>HYPERLINK("https://dl.dropboxusercontent.com/scl/fi/ekb2qo8yty4ahpycrcom5/mens-t-shirt-size-chartscason-ss-bt.jpg?rlkey=80wsm65rzwew6f24t6h2c3ebf&amp;dl=0","Click to download SizeChart")</f>
      </c>
      <c r="C379" s="0" t="inlineStr">
        <is>
          <t>Slate Ultra-Soft Men's T-Shirt</t>
        </is>
      </c>
      <c r="D379" s="0" t="inlineStr">
        <is>
          <t>135942</t>
        </is>
      </c>
      <c r="E379" s="0" t="inlineStr">
        <is>
          <t>BLANK SLATE M BK:135942C-L</t>
        </is>
      </c>
      <c r="F379" s="0" t="inlineStr">
        <is>
          <t>899135942060</t>
        </is>
      </c>
      <c r="G379" s="0" t="inlineStr">
        <is>
          <t>MENS</t>
        </is>
      </c>
      <c r="H379" s="0" t="inlineStr">
        <is>
          <t>L</t>
        </is>
      </c>
      <c r="I379" s="0">
        <v>13.99</v>
      </c>
      <c r="J379" s="0">
        <v>336</v>
      </c>
    </row>
    <row r="380" spans="1:10" customHeight="0">
      <c r="A380" s="0">
        <f>HYPERLINK("https://dl.dropboxusercontent.com/scl/fi/uovzptxvxwoy0fhiva2qp/blackt.jpg?rlkey=l2exkt8bm5i3u0euxgsi7p1qx&amp;dl=0","Click to download Image")</f>
      </c>
      <c r="B380" s="0">
        <f>HYPERLINK("https://dl.dropboxusercontent.com/scl/fi/ekb2qo8yty4ahpycrcom5/mens-t-shirt-size-chartscason-ss-bt.jpg?rlkey=80wsm65rzwew6f24t6h2c3ebf&amp;dl=0","Click to download SizeChart")</f>
      </c>
      <c r="C380" s="0" t="inlineStr">
        <is>
          <t>Slate Ultra-Soft Men's T-Shirt</t>
        </is>
      </c>
      <c r="D380" s="0" t="inlineStr">
        <is>
          <t>135942</t>
        </is>
      </c>
      <c r="E380" s="0" t="inlineStr">
        <is>
          <t>BLANK SLATE M BK:135942D-XL</t>
        </is>
      </c>
      <c r="F380" s="0" t="inlineStr">
        <is>
          <t>899135942077</t>
        </is>
      </c>
      <c r="G380" s="0" t="inlineStr">
        <is>
          <t>MENS</t>
        </is>
      </c>
      <c r="H380" s="0" t="inlineStr">
        <is>
          <t>XL</t>
        </is>
      </c>
      <c r="I380" s="0">
        <v>13.99</v>
      </c>
      <c r="J380" s="0">
        <v>441</v>
      </c>
    </row>
    <row r="381" spans="1:10" customHeight="0">
      <c r="A381" s="0">
        <f>HYPERLINK("https://dl.dropboxusercontent.com/scl/fi/uovzptxvxwoy0fhiva2qp/blackt.jpg?rlkey=l2exkt8bm5i3u0euxgsi7p1qx&amp;dl=0","Click to download Image")</f>
      </c>
      <c r="B381" s="0">
        <f>HYPERLINK("https://dl.dropboxusercontent.com/scl/fi/ekb2qo8yty4ahpycrcom5/mens-t-shirt-size-chartscason-ss-bt.jpg?rlkey=80wsm65rzwew6f24t6h2c3ebf&amp;dl=0","Click to download SizeChart")</f>
      </c>
      <c r="C381" s="0" t="inlineStr">
        <is>
          <t>Slate Ultra-Soft Men's T-Shirt</t>
        </is>
      </c>
      <c r="D381" s="0" t="inlineStr">
        <is>
          <t>135942</t>
        </is>
      </c>
      <c r="E381" s="0" t="inlineStr">
        <is>
          <t>BLANK SLATE M BK:135942E-2XL</t>
        </is>
      </c>
      <c r="F381" s="0" t="inlineStr">
        <is>
          <t>899135942084</t>
        </is>
      </c>
      <c r="G381" s="0" t="inlineStr">
        <is>
          <t>MENS</t>
        </is>
      </c>
      <c r="H381" s="0" t="inlineStr">
        <is>
          <t>2XL</t>
        </is>
      </c>
      <c r="I381" s="0">
        <v>15.99</v>
      </c>
      <c r="J381" s="0">
        <v>102</v>
      </c>
    </row>
    <row r="382" spans="1:10" customHeight="0">
      <c r="A382" s="0">
        <f>HYPERLINK("https://dl.dropboxusercontent.com/scl/fi/uovzptxvxwoy0fhiva2qp/blackt.jpg?rlkey=l2exkt8bm5i3u0euxgsi7p1qx&amp;dl=0","Click to download Image")</f>
      </c>
      <c r="B382" s="0">
        <f>HYPERLINK("https://dl.dropboxusercontent.com/scl/fi/ekb2qo8yty4ahpycrcom5/mens-t-shirt-size-chartscason-ss-bt.jpg?rlkey=80wsm65rzwew6f24t6h2c3ebf&amp;dl=0","Click to download SizeChart")</f>
      </c>
      <c r="C382" s="0" t="inlineStr">
        <is>
          <t>Slate Ultra-Soft Men's T-Shirt</t>
        </is>
      </c>
      <c r="D382" s="0" t="inlineStr">
        <is>
          <t>135942</t>
        </is>
      </c>
      <c r="E382" s="0" t="inlineStr">
        <is>
          <t>BLANK SLATE M BK:135942ET-2XL TALL</t>
        </is>
      </c>
      <c r="F382" s="0" t="inlineStr">
        <is>
          <t>899135942183</t>
        </is>
      </c>
      <c r="G382" s="0" t="inlineStr">
        <is>
          <t>MENS</t>
        </is>
      </c>
      <c r="H382" s="0" t="inlineStr">
        <is>
          <t>2XL TALL</t>
        </is>
      </c>
      <c r="I382" s="0">
        <v>15.99</v>
      </c>
      <c r="J382" s="0">
        <v>5</v>
      </c>
    </row>
    <row r="383" spans="1:10" customHeight="0">
      <c r="A383" s="0">
        <f>HYPERLINK("https://dl.dropboxusercontent.com/scl/fi/uovzptxvxwoy0fhiva2qp/blackt.jpg?rlkey=l2exkt8bm5i3u0euxgsi7p1qx&amp;dl=0","Click to download Image")</f>
      </c>
      <c r="B383" s="0">
        <f>HYPERLINK("https://dl.dropboxusercontent.com/scl/fi/ekb2qo8yty4ahpycrcom5/mens-t-shirt-size-chartscason-ss-bt.jpg?rlkey=80wsm65rzwew6f24t6h2c3ebf&amp;dl=0","Click to download SizeChart")</f>
      </c>
      <c r="C383" s="0" t="inlineStr">
        <is>
          <t>Slate Ultra-Soft Men's T-Shirt</t>
        </is>
      </c>
      <c r="D383" s="0" t="inlineStr">
        <is>
          <t>135942</t>
        </is>
      </c>
      <c r="E383" s="0" t="inlineStr">
        <is>
          <t>BLANK SLATE M BK:135942F-3XL</t>
        </is>
      </c>
      <c r="F383" s="0" t="inlineStr">
        <is>
          <t>899135942091</t>
        </is>
      </c>
      <c r="G383" s="0" t="inlineStr">
        <is>
          <t>MENS</t>
        </is>
      </c>
      <c r="H383" s="0" t="inlineStr">
        <is>
          <t>3XL</t>
        </is>
      </c>
      <c r="I383" s="0">
        <v>15.99</v>
      </c>
      <c r="J383" s="0">
        <v>264</v>
      </c>
    </row>
    <row r="384" spans="1:10" customHeight="0">
      <c r="A384" s="0">
        <f>HYPERLINK("https://dl.dropboxusercontent.com/scl/fi/uovzptxvxwoy0fhiva2qp/blackt.jpg?rlkey=l2exkt8bm5i3u0euxgsi7p1qx&amp;dl=0","Click to download Image")</f>
      </c>
      <c r="B384" s="0">
        <f>HYPERLINK("https://dl.dropboxusercontent.com/scl/fi/ekb2qo8yty4ahpycrcom5/mens-t-shirt-size-chartscason-ss-bt.jpg?rlkey=80wsm65rzwew6f24t6h2c3ebf&amp;dl=0","Click to download SizeChart")</f>
      </c>
      <c r="C384" s="0" t="inlineStr">
        <is>
          <t>Slate Ultra-Soft Men's T-Shirt</t>
        </is>
      </c>
      <c r="D384" s="0" t="inlineStr">
        <is>
          <t>135942</t>
        </is>
      </c>
      <c r="E384" s="0" t="inlineStr">
        <is>
          <t>BLANK SLATE M BK:135942G-4XL</t>
        </is>
      </c>
      <c r="F384" s="0" t="inlineStr">
        <is>
          <t>899135942107</t>
        </is>
      </c>
      <c r="G384" s="0" t="inlineStr">
        <is>
          <t>MENS</t>
        </is>
      </c>
      <c r="H384" s="0" t="inlineStr">
        <is>
          <t>4XL</t>
        </is>
      </c>
      <c r="I384" s="0">
        <v>17.99</v>
      </c>
      <c r="J384" s="0">
        <v>23</v>
      </c>
    </row>
    <row r="385" spans="1:10" customHeight="0">
      <c r="A385" s="0">
        <f>HYPERLINK("https://dl.dropboxusercontent.com/scl/fi/uovzptxvxwoy0fhiva2qp/blackt.jpg?rlkey=l2exkt8bm5i3u0euxgsi7p1qx&amp;dl=0","Click to download Image")</f>
      </c>
      <c r="B385" s="0">
        <f>HYPERLINK("https://dl.dropboxusercontent.com/scl/fi/ekb2qo8yty4ahpycrcom5/mens-t-shirt-size-chartscason-ss-bt.jpg?rlkey=80wsm65rzwew6f24t6h2c3ebf&amp;dl=0","Click to download SizeChart")</f>
      </c>
      <c r="C385" s="0" t="inlineStr">
        <is>
          <t>Slate Ultra-Soft Men's T-Shirt</t>
        </is>
      </c>
      <c r="D385" s="0" t="inlineStr">
        <is>
          <t>135942</t>
        </is>
      </c>
      <c r="E385" s="0" t="inlineStr">
        <is>
          <t>BLANK SLATE M BK:135942H-5XL</t>
        </is>
      </c>
      <c r="F385" s="0" t="inlineStr">
        <is>
          <t>899135942114</t>
        </is>
      </c>
      <c r="G385" s="0" t="inlineStr">
        <is>
          <t>MENS</t>
        </is>
      </c>
      <c r="H385" s="0" t="inlineStr">
        <is>
          <t>5XL</t>
        </is>
      </c>
      <c r="I385" s="0">
        <v>17.99</v>
      </c>
      <c r="J385" s="0">
        <v>22</v>
      </c>
    </row>
    <row r="386" spans="1:10" customHeight="0">
      <c r="A386" s="0">
        <f>HYPERLINK("https://dl.dropboxusercontent.com/scl/fi/uovzptxvxwoy0fhiva2qp/blackt.jpg?rlkey=l2exkt8bm5i3u0euxgsi7p1qx&amp;dl=0","Click to download Image")</f>
      </c>
      <c r="B386" s="0">
        <f>HYPERLINK("https://dl.dropboxusercontent.com/scl/fi/ekb2qo8yty4ahpycrcom5/mens-t-shirt-size-chartscason-ss-bt.jpg?rlkey=80wsm65rzwew6f24t6h2c3ebf&amp;dl=0","Click to download SizeChart")</f>
      </c>
      <c r="C386" s="0" t="inlineStr">
        <is>
          <t>Slate Ultra-Soft Men's T-Shirt</t>
        </is>
      </c>
      <c r="D386" s="0" t="inlineStr">
        <is>
          <t>135942</t>
        </is>
      </c>
      <c r="E386" s="0" t="inlineStr">
        <is>
          <t>BLANK SLATE M BK:135942I-6XL</t>
        </is>
      </c>
      <c r="F386" s="0" t="inlineStr">
        <is>
          <t>899135942121</t>
        </is>
      </c>
      <c r="G386" s="0" t="inlineStr">
        <is>
          <t>MENS</t>
        </is>
      </c>
      <c r="H386" s="0" t="inlineStr">
        <is>
          <t>6XL</t>
        </is>
      </c>
      <c r="I386" s="0">
        <v>19.99</v>
      </c>
      <c r="J386" s="0">
        <v>12</v>
      </c>
    </row>
    <row r="387" spans="1:10" customHeight="0">
      <c r="A387" s="0">
        <f>HYPERLINK("https://dl.dropboxusercontent.com/scl/fi/2tyctjo6kpe215n27q0h6/drk-grey-t.jpg?rlkey=qja530v8nw1snj3hwbjcof59v&amp;dl=0","Click to download Image")</f>
      </c>
      <c r="B387" s="0">
        <f>HYPERLINK("https://dl.dropboxusercontent.com/scl/fi/ekb2qo8yty4ahpycrcom5/mens-t-shirt-size-chartscason-ss-bt.jpg?rlkey=80wsm65rzwew6f24t6h2c3ebf&amp;dl=0","Click to download SizeChart")</f>
      </c>
      <c r="C387" s="0" t="inlineStr">
        <is>
          <t>Slate Ultra-Soft Men's T-Shirt</t>
        </is>
      </c>
      <c r="D387" s="0" t="inlineStr">
        <is>
          <t>138437</t>
        </is>
      </c>
      <c r="E387" s="0" t="inlineStr">
        <is>
          <t>BLANK SLATE M DG:138437AA-XS</t>
        </is>
      </c>
      <c r="F387" s="0" t="inlineStr">
        <is>
          <t>899138437037</t>
        </is>
      </c>
      <c r="G387" s="0" t="inlineStr">
        <is>
          <t>MENS</t>
        </is>
      </c>
      <c r="H387" s="0" t="inlineStr">
        <is>
          <t>XS</t>
        </is>
      </c>
      <c r="I387" s="0">
        <v>13.99</v>
      </c>
      <c r="J387" s="0">
        <v>47</v>
      </c>
    </row>
    <row r="388" spans="1:10" customHeight="0">
      <c r="A388" s="0">
        <f>HYPERLINK("https://dl.dropboxusercontent.com/scl/fi/2tyctjo6kpe215n27q0h6/drk-grey-t.jpg?rlkey=qja530v8nw1snj3hwbjcof59v&amp;dl=0","Click to download Image")</f>
      </c>
      <c r="B388" s="0">
        <f>HYPERLINK("https://dl.dropboxusercontent.com/scl/fi/ekb2qo8yty4ahpycrcom5/mens-t-shirt-size-chartscason-ss-bt.jpg?rlkey=80wsm65rzwew6f24t6h2c3ebf&amp;dl=0","Click to download SizeChart")</f>
      </c>
      <c r="C388" s="0" t="inlineStr">
        <is>
          <t>Slate Ultra-Soft Men's T-Shirt</t>
        </is>
      </c>
      <c r="D388" s="0" t="inlineStr">
        <is>
          <t>138437</t>
        </is>
      </c>
      <c r="E388" s="0" t="inlineStr">
        <is>
          <t>BLANK SLATE M DG:138437A-S</t>
        </is>
      </c>
      <c r="F388" s="0" t="inlineStr">
        <is>
          <t>899138437044</t>
        </is>
      </c>
      <c r="G388" s="0" t="inlineStr">
        <is>
          <t>MENS</t>
        </is>
      </c>
      <c r="H388" s="0" t="inlineStr">
        <is>
          <t>S</t>
        </is>
      </c>
      <c r="I388" s="0">
        <v>13.99</v>
      </c>
      <c r="J388" s="0">
        <v>47</v>
      </c>
    </row>
    <row r="389" spans="1:10" customHeight="0">
      <c r="A389" s="0">
        <f>HYPERLINK("https://dl.dropboxusercontent.com/scl/fi/2tyctjo6kpe215n27q0h6/drk-grey-t.jpg?rlkey=qja530v8nw1snj3hwbjcof59v&amp;dl=0","Click to download Image")</f>
      </c>
      <c r="B389" s="0">
        <f>HYPERLINK("https://dl.dropboxusercontent.com/scl/fi/ekb2qo8yty4ahpycrcom5/mens-t-shirt-size-chartscason-ss-bt.jpg?rlkey=80wsm65rzwew6f24t6h2c3ebf&amp;dl=0","Click to download SizeChart")</f>
      </c>
      <c r="C389" s="0" t="inlineStr">
        <is>
          <t>Slate Ultra-Soft Men's T-Shirt</t>
        </is>
      </c>
      <c r="D389" s="0" t="inlineStr">
        <is>
          <t>138437</t>
        </is>
      </c>
      <c r="E389" s="0" t="inlineStr">
        <is>
          <t>BLANK SLATE M DG:138437B-M</t>
        </is>
      </c>
      <c r="F389" s="0" t="inlineStr">
        <is>
          <t>899138437051</t>
        </is>
      </c>
      <c r="G389" s="0" t="inlineStr">
        <is>
          <t>MENS</t>
        </is>
      </c>
      <c r="H389" s="0" t="inlineStr">
        <is>
          <t>M</t>
        </is>
      </c>
      <c r="I389" s="0">
        <v>13.99</v>
      </c>
      <c r="J389" s="0">
        <v>96</v>
      </c>
    </row>
    <row r="390" spans="1:10" customHeight="0">
      <c r="A390" s="0">
        <f>HYPERLINK("https://dl.dropboxusercontent.com/scl/fi/2tyctjo6kpe215n27q0h6/drk-grey-t.jpg?rlkey=qja530v8nw1snj3hwbjcof59v&amp;dl=0","Click to download Image")</f>
      </c>
      <c r="B390" s="0">
        <f>HYPERLINK("https://dl.dropboxusercontent.com/scl/fi/ekb2qo8yty4ahpycrcom5/mens-t-shirt-size-chartscason-ss-bt.jpg?rlkey=80wsm65rzwew6f24t6h2c3ebf&amp;dl=0","Click to download SizeChart")</f>
      </c>
      <c r="C390" s="0" t="inlineStr">
        <is>
          <t>Slate Ultra-Soft Men's T-Shirt</t>
        </is>
      </c>
      <c r="D390" s="0" t="inlineStr">
        <is>
          <t>138437</t>
        </is>
      </c>
      <c r="E390" s="0" t="inlineStr">
        <is>
          <t>BLANK SLATE M DG:138437C-L</t>
        </is>
      </c>
      <c r="F390" s="0" t="inlineStr">
        <is>
          <t>899138437068</t>
        </is>
      </c>
      <c r="G390" s="0" t="inlineStr">
        <is>
          <t>MENS</t>
        </is>
      </c>
      <c r="H390" s="0" t="inlineStr">
        <is>
          <t>L</t>
        </is>
      </c>
      <c r="I390" s="0">
        <v>13.99</v>
      </c>
      <c r="J390" s="0">
        <v>140</v>
      </c>
    </row>
    <row r="391" spans="1:10" customHeight="0">
      <c r="A391" s="0">
        <f>HYPERLINK("https://dl.dropboxusercontent.com/scl/fi/2tyctjo6kpe215n27q0h6/drk-grey-t.jpg?rlkey=qja530v8nw1snj3hwbjcof59v&amp;dl=0","Click to download Image")</f>
      </c>
      <c r="B391" s="0">
        <f>HYPERLINK("https://dl.dropboxusercontent.com/scl/fi/ekb2qo8yty4ahpycrcom5/mens-t-shirt-size-chartscason-ss-bt.jpg?rlkey=80wsm65rzwew6f24t6h2c3ebf&amp;dl=0","Click to download SizeChart")</f>
      </c>
      <c r="C391" s="0" t="inlineStr">
        <is>
          <t>Slate Ultra-Soft Men's T-Shirt</t>
        </is>
      </c>
      <c r="D391" s="0" t="inlineStr">
        <is>
          <t>138437</t>
        </is>
      </c>
      <c r="E391" s="0" t="inlineStr">
        <is>
          <t>BLANK SLATE M DG:138437D-XL</t>
        </is>
      </c>
      <c r="F391" s="0" t="inlineStr">
        <is>
          <t>899138437075</t>
        </is>
      </c>
      <c r="G391" s="0" t="inlineStr">
        <is>
          <t>MENS</t>
        </is>
      </c>
      <c r="H391" s="0" t="inlineStr">
        <is>
          <t>XL</t>
        </is>
      </c>
      <c r="I391" s="0">
        <v>13.99</v>
      </c>
      <c r="J391" s="0">
        <v>139</v>
      </c>
    </row>
    <row r="392" spans="1:10" customHeight="0">
      <c r="A392" s="0">
        <f>HYPERLINK("https://dl.dropboxusercontent.com/scl/fi/2tyctjo6kpe215n27q0h6/drk-grey-t.jpg?rlkey=qja530v8nw1snj3hwbjcof59v&amp;dl=0","Click to download Image")</f>
      </c>
      <c r="B392" s="0">
        <f>HYPERLINK("https://dl.dropboxusercontent.com/scl/fi/ekb2qo8yty4ahpycrcom5/mens-t-shirt-size-chartscason-ss-bt.jpg?rlkey=80wsm65rzwew6f24t6h2c3ebf&amp;dl=0","Click to download SizeChart")</f>
      </c>
      <c r="C392" s="0" t="inlineStr">
        <is>
          <t>Slate Ultra-Soft Men's T-Shirt</t>
        </is>
      </c>
      <c r="D392" s="0" t="inlineStr">
        <is>
          <t>138437</t>
        </is>
      </c>
      <c r="E392" s="0" t="inlineStr">
        <is>
          <t>BLANK SLATE M DG:138437E-2XL</t>
        </is>
      </c>
      <c r="F392" s="0" t="inlineStr">
        <is>
          <t>899138437082</t>
        </is>
      </c>
      <c r="G392" s="0" t="inlineStr">
        <is>
          <t>MENS</t>
        </is>
      </c>
      <c r="H392" s="0" t="inlineStr">
        <is>
          <t>2XL</t>
        </is>
      </c>
      <c r="I392" s="0">
        <v>15.99</v>
      </c>
      <c r="J392" s="0">
        <v>97</v>
      </c>
    </row>
    <row r="393" spans="1:10" customHeight="0">
      <c r="A393" s="0">
        <f>HYPERLINK("https://dl.dropboxusercontent.com/scl/fi/2tyctjo6kpe215n27q0h6/drk-grey-t.jpg?rlkey=qja530v8nw1snj3hwbjcof59v&amp;dl=0","Click to download Image")</f>
      </c>
      <c r="B393" s="0">
        <f>HYPERLINK("https://dl.dropboxusercontent.com/scl/fi/ekb2qo8yty4ahpycrcom5/mens-t-shirt-size-chartscason-ss-bt.jpg?rlkey=80wsm65rzwew6f24t6h2c3ebf&amp;dl=0","Click to download SizeChart")</f>
      </c>
      <c r="C393" s="0" t="inlineStr">
        <is>
          <t>Slate Ultra-Soft Men's T-Shirt</t>
        </is>
      </c>
      <c r="D393" s="0" t="inlineStr">
        <is>
          <t>138437</t>
        </is>
      </c>
      <c r="E393" s="0" t="inlineStr">
        <is>
          <t>BLANK SLATE M DG:138437F-3XL</t>
        </is>
      </c>
      <c r="F393" s="0" t="inlineStr">
        <is>
          <t>899138437099</t>
        </is>
      </c>
      <c r="G393" s="0" t="inlineStr">
        <is>
          <t>MENS</t>
        </is>
      </c>
      <c r="H393" s="0" t="inlineStr">
        <is>
          <t>3XL</t>
        </is>
      </c>
      <c r="I393" s="0">
        <v>15.99</v>
      </c>
      <c r="J393" s="0">
        <v>47</v>
      </c>
    </row>
    <row r="394" spans="1:10" customHeight="0">
      <c r="A394" s="0">
        <f>HYPERLINK("https://dl.dropboxusercontent.com/scl/fi/2tyctjo6kpe215n27q0h6/drk-grey-t.jpg?rlkey=qja530v8nw1snj3hwbjcof59v&amp;dl=0","Click to download Image")</f>
      </c>
      <c r="B394" s="0">
        <f>HYPERLINK("https://dl.dropboxusercontent.com/scl/fi/ekb2qo8yty4ahpycrcom5/mens-t-shirt-size-chartscason-ss-bt.jpg?rlkey=80wsm65rzwew6f24t6h2c3ebf&amp;dl=0","Click to download SizeChart")</f>
      </c>
      <c r="C394" s="0" t="inlineStr">
        <is>
          <t>Slate Ultra-Soft Men's T-Shirt</t>
        </is>
      </c>
      <c r="D394" s="0" t="inlineStr">
        <is>
          <t>138437</t>
        </is>
      </c>
      <c r="E394" s="0" t="inlineStr">
        <is>
          <t>BLANK SLATE M DG:138437G-4XL</t>
        </is>
      </c>
      <c r="F394" s="0" t="inlineStr">
        <is>
          <t>899138437105</t>
        </is>
      </c>
      <c r="G394" s="0" t="inlineStr">
        <is>
          <t>MENS</t>
        </is>
      </c>
      <c r="H394" s="0" t="inlineStr">
        <is>
          <t>4XL</t>
        </is>
      </c>
      <c r="I394" s="0">
        <v>17.99</v>
      </c>
      <c r="J394" s="0">
        <v>23</v>
      </c>
    </row>
    <row r="395" spans="1:10" customHeight="0">
      <c r="A395" s="0">
        <f>HYPERLINK("https://dl.dropboxusercontent.com/scl/fi/mc2vjmbopwoc4mo0o9ard/hgreyt.jpg?rlkey=7je0g4czg2lxmneh4nphe92he&amp;dl=0","Click to download Image")</f>
      </c>
      <c r="B395" s="0">
        <f>HYPERLINK("https://dl.dropboxusercontent.com/scl/fi/ekb2qo8yty4ahpycrcom5/mens-t-shirt-size-chartscason-ss-bt.jpg?rlkey=80wsm65rzwew6f24t6h2c3ebf&amp;dl=0","Click to download SizeChart")</f>
      </c>
      <c r="C395" s="0" t="inlineStr">
        <is>
          <t>Slate Ultra-Soft Men's T-Shirt</t>
        </is>
      </c>
      <c r="D395" s="0" t="inlineStr">
        <is>
          <t>133334</t>
        </is>
      </c>
      <c r="E395" s="0" t="inlineStr">
        <is>
          <t>BLANK SLATE M HG:133334AA-XS</t>
        </is>
      </c>
      <c r="F395" s="0" t="inlineStr">
        <is>
          <t>899133334034</t>
        </is>
      </c>
      <c r="G395" s="0" t="inlineStr">
        <is>
          <t>MENS</t>
        </is>
      </c>
      <c r="H395" s="0" t="inlineStr">
        <is>
          <t>XS</t>
        </is>
      </c>
      <c r="I395" s="0">
        <v>13.99</v>
      </c>
      <c r="J395" s="0">
        <v>40</v>
      </c>
    </row>
    <row r="396" spans="1:10" customHeight="0">
      <c r="A396" s="0">
        <f>HYPERLINK("https://dl.dropboxusercontent.com/scl/fi/mc2vjmbopwoc4mo0o9ard/hgreyt.jpg?rlkey=7je0g4czg2lxmneh4nphe92he&amp;dl=0","Click to download Image")</f>
      </c>
      <c r="B396" s="0">
        <f>HYPERLINK("https://dl.dropboxusercontent.com/scl/fi/ekb2qo8yty4ahpycrcom5/mens-t-shirt-size-chartscason-ss-bt.jpg?rlkey=80wsm65rzwew6f24t6h2c3ebf&amp;dl=0","Click to download SizeChart")</f>
      </c>
      <c r="C396" s="0" t="inlineStr">
        <is>
          <t>Slate Ultra-Soft Men's T-Shirt</t>
        </is>
      </c>
      <c r="D396" s="0" t="inlineStr">
        <is>
          <t>133334</t>
        </is>
      </c>
      <c r="E396" s="0" t="inlineStr">
        <is>
          <t>BLANK SLATE M HG:133334A-S</t>
        </is>
      </c>
      <c r="F396" s="0" t="inlineStr">
        <is>
          <t>899133334041</t>
        </is>
      </c>
      <c r="G396" s="0" t="inlineStr">
        <is>
          <t>MENS</t>
        </is>
      </c>
      <c r="H396" s="0" t="inlineStr">
        <is>
          <t>S</t>
        </is>
      </c>
      <c r="I396" s="0">
        <v>13.99</v>
      </c>
      <c r="J396" s="0">
        <v>15</v>
      </c>
    </row>
    <row r="397" spans="1:10" customHeight="0">
      <c r="A397" s="0">
        <f>HYPERLINK("https://dl.dropboxusercontent.com/scl/fi/mc2vjmbopwoc4mo0o9ard/hgreyt.jpg?rlkey=7je0g4czg2lxmneh4nphe92he&amp;dl=0","Click to download Image")</f>
      </c>
      <c r="B397" s="0">
        <f>HYPERLINK("https://dl.dropboxusercontent.com/scl/fi/ekb2qo8yty4ahpycrcom5/mens-t-shirt-size-chartscason-ss-bt.jpg?rlkey=80wsm65rzwew6f24t6h2c3ebf&amp;dl=0","Click to download SizeChart")</f>
      </c>
      <c r="C397" s="0" t="inlineStr">
        <is>
          <t>Slate Ultra-Soft Men's T-Shirt</t>
        </is>
      </c>
      <c r="D397" s="0" t="inlineStr">
        <is>
          <t>133334</t>
        </is>
      </c>
      <c r="E397" s="0" t="inlineStr">
        <is>
          <t>BLANK SLATE M HG:133334B-M</t>
        </is>
      </c>
      <c r="F397" s="0" t="inlineStr">
        <is>
          <t>899133334058</t>
        </is>
      </c>
      <c r="G397" s="0" t="inlineStr">
        <is>
          <t>MENS</t>
        </is>
      </c>
      <c r="H397" s="0" t="inlineStr">
        <is>
          <t>M</t>
        </is>
      </c>
      <c r="I397" s="0">
        <v>13.99</v>
      </c>
      <c r="J397" s="0">
        <v>57</v>
      </c>
    </row>
    <row r="398" spans="1:10" customHeight="0">
      <c r="A398" s="0">
        <f>HYPERLINK("https://dl.dropboxusercontent.com/scl/fi/mc2vjmbopwoc4mo0o9ard/hgreyt.jpg?rlkey=7je0g4czg2lxmneh4nphe92he&amp;dl=0","Click to download Image")</f>
      </c>
      <c r="B398" s="0">
        <f>HYPERLINK("https://dl.dropboxusercontent.com/scl/fi/ekb2qo8yty4ahpycrcom5/mens-t-shirt-size-chartscason-ss-bt.jpg?rlkey=80wsm65rzwew6f24t6h2c3ebf&amp;dl=0","Click to download SizeChart")</f>
      </c>
      <c r="C398" s="0" t="inlineStr">
        <is>
          <t>Slate Ultra-Soft Men's T-Shirt</t>
        </is>
      </c>
      <c r="D398" s="0" t="inlineStr">
        <is>
          <t>133334</t>
        </is>
      </c>
      <c r="E398" s="0" t="inlineStr">
        <is>
          <t>BLANK SLATE M HG:133334C-L</t>
        </is>
      </c>
      <c r="F398" s="0" t="inlineStr">
        <is>
          <t>899133334065</t>
        </is>
      </c>
      <c r="G398" s="0" t="inlineStr">
        <is>
          <t>MENS</t>
        </is>
      </c>
      <c r="H398" s="0" t="inlineStr">
        <is>
          <t>L</t>
        </is>
      </c>
      <c r="I398" s="0">
        <v>13.99</v>
      </c>
      <c r="J398" s="0">
        <v>95</v>
      </c>
    </row>
    <row r="399" spans="1:10" customHeight="0">
      <c r="A399" s="0">
        <f>HYPERLINK("https://dl.dropboxusercontent.com/scl/fi/mc2vjmbopwoc4mo0o9ard/hgreyt.jpg?rlkey=7je0g4czg2lxmneh4nphe92he&amp;dl=0","Click to download Image")</f>
      </c>
      <c r="B399" s="0">
        <f>HYPERLINK("https://dl.dropboxusercontent.com/scl/fi/ekb2qo8yty4ahpycrcom5/mens-t-shirt-size-chartscason-ss-bt.jpg?rlkey=80wsm65rzwew6f24t6h2c3ebf&amp;dl=0","Click to download SizeChart")</f>
      </c>
      <c r="C399" s="0" t="inlineStr">
        <is>
          <t>Slate Ultra-Soft Men's T-Shirt</t>
        </is>
      </c>
      <c r="D399" s="0" t="inlineStr">
        <is>
          <t>133334</t>
        </is>
      </c>
      <c r="E399" s="0" t="inlineStr">
        <is>
          <t>BLANK SLATE M HG:133334CT-L TALL</t>
        </is>
      </c>
      <c r="F399" s="0" t="inlineStr">
        <is>
          <t>899133334164</t>
        </is>
      </c>
      <c r="G399" s="0" t="inlineStr">
        <is>
          <t>MENS</t>
        </is>
      </c>
      <c r="H399" s="0" t="inlineStr">
        <is>
          <t>L TALL</t>
        </is>
      </c>
      <c r="I399" s="0">
        <v>13.99</v>
      </c>
      <c r="J399" s="0">
        <v>12</v>
      </c>
    </row>
    <row r="400" spans="1:10" customHeight="0">
      <c r="A400" s="0">
        <f>HYPERLINK("https://dl.dropboxusercontent.com/scl/fi/mc2vjmbopwoc4mo0o9ard/hgreyt.jpg?rlkey=7je0g4czg2lxmneh4nphe92he&amp;dl=0","Click to download Image")</f>
      </c>
      <c r="B400" s="0">
        <f>HYPERLINK("https://dl.dropboxusercontent.com/scl/fi/ekb2qo8yty4ahpycrcom5/mens-t-shirt-size-chartscason-ss-bt.jpg?rlkey=80wsm65rzwew6f24t6h2c3ebf&amp;dl=0","Click to download SizeChart")</f>
      </c>
      <c r="C400" s="0" t="inlineStr">
        <is>
          <t>Slate Ultra-Soft Men's T-Shirt</t>
        </is>
      </c>
      <c r="D400" s="0" t="inlineStr">
        <is>
          <t>133334</t>
        </is>
      </c>
      <c r="E400" s="0" t="inlineStr">
        <is>
          <t>BLANK SLATE M HG:133334D-XL</t>
        </is>
      </c>
      <c r="F400" s="0" t="inlineStr">
        <is>
          <t>899133334072</t>
        </is>
      </c>
      <c r="G400" s="0" t="inlineStr">
        <is>
          <t>MENS</t>
        </is>
      </c>
      <c r="H400" s="0" t="inlineStr">
        <is>
          <t>XL</t>
        </is>
      </c>
      <c r="I400" s="0">
        <v>13.99</v>
      </c>
      <c r="J400" s="0">
        <v>53</v>
      </c>
    </row>
    <row r="401" spans="1:10" customHeight="0">
      <c r="A401" s="0">
        <f>HYPERLINK("https://dl.dropboxusercontent.com/scl/fi/mc2vjmbopwoc4mo0o9ard/hgreyt.jpg?rlkey=7je0g4czg2lxmneh4nphe92he&amp;dl=0","Click to download Image")</f>
      </c>
      <c r="B401" s="0">
        <f>HYPERLINK("https://dl.dropboxusercontent.com/scl/fi/ekb2qo8yty4ahpycrcom5/mens-t-shirt-size-chartscason-ss-bt.jpg?rlkey=80wsm65rzwew6f24t6h2c3ebf&amp;dl=0","Click to download SizeChart")</f>
      </c>
      <c r="C401" s="0" t="inlineStr">
        <is>
          <t>Slate Ultra-Soft Men's T-Shirt</t>
        </is>
      </c>
      <c r="D401" s="0" t="inlineStr">
        <is>
          <t>133334</t>
        </is>
      </c>
      <c r="E401" s="0" t="inlineStr">
        <is>
          <t>BLANK SLATE M HG:133334DT-XL TALL</t>
        </is>
      </c>
      <c r="F401" s="0" t="inlineStr">
        <is>
          <t>899133334171</t>
        </is>
      </c>
      <c r="G401" s="0" t="inlineStr">
        <is>
          <t>MENS</t>
        </is>
      </c>
      <c r="H401" s="0" t="inlineStr">
        <is>
          <t>XL TALL</t>
        </is>
      </c>
      <c r="I401" s="0">
        <v>13.99</v>
      </c>
      <c r="J401" s="0">
        <v>12</v>
      </c>
    </row>
    <row r="402" spans="1:10" customHeight="0">
      <c r="A402" s="0">
        <f>HYPERLINK("https://dl.dropboxusercontent.com/scl/fi/mc2vjmbopwoc4mo0o9ard/hgreyt.jpg?rlkey=7je0g4czg2lxmneh4nphe92he&amp;dl=0","Click to download Image")</f>
      </c>
      <c r="B402" s="0">
        <f>HYPERLINK("https://dl.dropboxusercontent.com/scl/fi/ekb2qo8yty4ahpycrcom5/mens-t-shirt-size-chartscason-ss-bt.jpg?rlkey=80wsm65rzwew6f24t6h2c3ebf&amp;dl=0","Click to download SizeChart")</f>
      </c>
      <c r="C402" s="0" t="inlineStr">
        <is>
          <t>Slate Ultra-Soft Men's T-Shirt</t>
        </is>
      </c>
      <c r="D402" s="0" t="inlineStr">
        <is>
          <t>133334</t>
        </is>
      </c>
      <c r="E402" s="0" t="inlineStr">
        <is>
          <t>BLANK SLATE M HG:133334E-2XL</t>
        </is>
      </c>
      <c r="F402" s="0" t="inlineStr">
        <is>
          <t>899133334089</t>
        </is>
      </c>
      <c r="G402" s="0" t="inlineStr">
        <is>
          <t>MENS</t>
        </is>
      </c>
      <c r="H402" s="0" t="inlineStr">
        <is>
          <t>2XL</t>
        </is>
      </c>
      <c r="I402" s="0">
        <v>15.99</v>
      </c>
      <c r="J402" s="0">
        <v>69</v>
      </c>
    </row>
    <row r="403" spans="1:10" customHeight="0">
      <c r="A403" s="0">
        <f>HYPERLINK("https://dl.dropboxusercontent.com/scl/fi/mc2vjmbopwoc4mo0o9ard/hgreyt.jpg?rlkey=7je0g4czg2lxmneh4nphe92he&amp;dl=0","Click to download Image")</f>
      </c>
      <c r="B403" s="0">
        <f>HYPERLINK("https://dl.dropboxusercontent.com/scl/fi/ekb2qo8yty4ahpycrcom5/mens-t-shirt-size-chartscason-ss-bt.jpg?rlkey=80wsm65rzwew6f24t6h2c3ebf&amp;dl=0","Click to download SizeChart")</f>
      </c>
      <c r="C403" s="0" t="inlineStr">
        <is>
          <t>Slate Ultra-Soft Men's T-Shirt</t>
        </is>
      </c>
      <c r="D403" s="0" t="inlineStr">
        <is>
          <t>133334</t>
        </is>
      </c>
      <c r="E403" s="0" t="inlineStr">
        <is>
          <t>BLANK SLATE M HG:133334EB-2XL BIG</t>
        </is>
      </c>
      <c r="F403" s="0" t="inlineStr">
        <is>
          <t>899133334454</t>
        </is>
      </c>
      <c r="G403" s="0" t="inlineStr">
        <is>
          <t>MENS</t>
        </is>
      </c>
      <c r="H403" s="0" t="inlineStr">
        <is>
          <t>2XL BIG</t>
        </is>
      </c>
      <c r="I403" s="0">
        <v>15.99</v>
      </c>
      <c r="J403" s="0">
        <v>10</v>
      </c>
    </row>
    <row r="404" spans="1:10" customHeight="0">
      <c r="A404" s="0">
        <f>HYPERLINK("https://dl.dropboxusercontent.com/scl/fi/mc2vjmbopwoc4mo0o9ard/hgreyt.jpg?rlkey=7je0g4czg2lxmneh4nphe92he&amp;dl=0","Click to download Image")</f>
      </c>
      <c r="B404" s="0">
        <f>HYPERLINK("https://dl.dropboxusercontent.com/scl/fi/ekb2qo8yty4ahpycrcom5/mens-t-shirt-size-chartscason-ss-bt.jpg?rlkey=80wsm65rzwew6f24t6h2c3ebf&amp;dl=0","Click to download SizeChart")</f>
      </c>
      <c r="C404" s="0" t="inlineStr">
        <is>
          <t>Slate Ultra-Soft Men's T-Shirt</t>
        </is>
      </c>
      <c r="D404" s="0" t="inlineStr">
        <is>
          <t>133334</t>
        </is>
      </c>
      <c r="E404" s="0" t="inlineStr">
        <is>
          <t>BLANK SLATE M HG:133334ET-2XL TALL</t>
        </is>
      </c>
      <c r="F404" s="0" t="inlineStr">
        <is>
          <t>899133334188</t>
        </is>
      </c>
      <c r="G404" s="0" t="inlineStr">
        <is>
          <t>MENS</t>
        </is>
      </c>
      <c r="H404" s="0" t="inlineStr">
        <is>
          <t>2XL TALL</t>
        </is>
      </c>
      <c r="I404" s="0">
        <v>15.99</v>
      </c>
      <c r="J404" s="0">
        <v>5</v>
      </c>
    </row>
    <row r="405" spans="1:10" customHeight="0">
      <c r="A405" s="0">
        <f>HYPERLINK("https://dl.dropboxusercontent.com/scl/fi/mc2vjmbopwoc4mo0o9ard/hgreyt.jpg?rlkey=7je0g4czg2lxmneh4nphe92he&amp;dl=0","Click to download Image")</f>
      </c>
      <c r="B405" s="0">
        <f>HYPERLINK("https://dl.dropboxusercontent.com/scl/fi/ekb2qo8yty4ahpycrcom5/mens-t-shirt-size-chartscason-ss-bt.jpg?rlkey=80wsm65rzwew6f24t6h2c3ebf&amp;dl=0","Click to download SizeChart")</f>
      </c>
      <c r="C405" s="0" t="inlineStr">
        <is>
          <t>Slate Ultra-Soft Men's T-Shirt</t>
        </is>
      </c>
      <c r="D405" s="0" t="inlineStr">
        <is>
          <t>133334</t>
        </is>
      </c>
      <c r="E405" s="0" t="inlineStr">
        <is>
          <t>BLANK SLATE M HG:133334F-3XL</t>
        </is>
      </c>
      <c r="F405" s="0" t="inlineStr">
        <is>
          <t>899133334096</t>
        </is>
      </c>
      <c r="G405" s="0" t="inlineStr">
        <is>
          <t>MENS</t>
        </is>
      </c>
      <c r="H405" s="0" t="inlineStr">
        <is>
          <t>3XL</t>
        </is>
      </c>
      <c r="I405" s="0">
        <v>15.99</v>
      </c>
      <c r="J405" s="0">
        <v>48</v>
      </c>
    </row>
    <row r="406" spans="1:10" customHeight="0">
      <c r="A406" s="0">
        <f>HYPERLINK("https://dl.dropboxusercontent.com/scl/fi/mc2vjmbopwoc4mo0o9ard/hgreyt.jpg?rlkey=7je0g4czg2lxmneh4nphe92he&amp;dl=0","Click to download Image")</f>
      </c>
      <c r="B406" s="0">
        <f>HYPERLINK("https://dl.dropboxusercontent.com/scl/fi/ekb2qo8yty4ahpycrcom5/mens-t-shirt-size-chartscason-ss-bt.jpg?rlkey=80wsm65rzwew6f24t6h2c3ebf&amp;dl=0","Click to download SizeChart")</f>
      </c>
      <c r="C406" s="0" t="inlineStr">
        <is>
          <t>Slate Ultra-Soft Men's T-Shirt</t>
        </is>
      </c>
      <c r="D406" s="0" t="inlineStr">
        <is>
          <t>133334</t>
        </is>
      </c>
      <c r="E406" s="0" t="inlineStr">
        <is>
          <t>BLANK SLATE M HG:133334FB-3XL BIG</t>
        </is>
      </c>
      <c r="F406" s="0" t="inlineStr">
        <is>
          <t>899133334270</t>
        </is>
      </c>
      <c r="G406" s="0" t="inlineStr">
        <is>
          <t>MENS</t>
        </is>
      </c>
      <c r="H406" s="0" t="inlineStr">
        <is>
          <t>3XL BIG</t>
        </is>
      </c>
      <c r="I406" s="0">
        <v>15.99</v>
      </c>
      <c r="J406" s="0">
        <v>10</v>
      </c>
    </row>
    <row r="407" spans="1:10" customHeight="0">
      <c r="A407" s="0">
        <f>HYPERLINK("https://dl.dropboxusercontent.com/scl/fi/mc2vjmbopwoc4mo0o9ard/hgreyt.jpg?rlkey=7je0g4czg2lxmneh4nphe92he&amp;dl=0","Click to download Image")</f>
      </c>
      <c r="B407" s="0">
        <f>HYPERLINK("https://dl.dropboxusercontent.com/scl/fi/ekb2qo8yty4ahpycrcom5/mens-t-shirt-size-chartscason-ss-bt.jpg?rlkey=80wsm65rzwew6f24t6h2c3ebf&amp;dl=0","Click to download SizeChart")</f>
      </c>
      <c r="C407" s="0" t="inlineStr">
        <is>
          <t>Slate Ultra-Soft Men's T-Shirt</t>
        </is>
      </c>
      <c r="D407" s="0" t="inlineStr">
        <is>
          <t>133334</t>
        </is>
      </c>
      <c r="E407" s="0" t="inlineStr">
        <is>
          <t>BLANK SLATE M HG:133334FT-3XL TALL</t>
        </is>
      </c>
      <c r="F407" s="0" t="inlineStr">
        <is>
          <t>899133334195</t>
        </is>
      </c>
      <c r="G407" s="0" t="inlineStr">
        <is>
          <t>MENS</t>
        </is>
      </c>
      <c r="H407" s="0" t="inlineStr">
        <is>
          <t>3XL TALL</t>
        </is>
      </c>
      <c r="I407" s="0">
        <v>15.99</v>
      </c>
      <c r="J407" s="0">
        <v>12</v>
      </c>
    </row>
    <row r="408" spans="1:10" customHeight="0">
      <c r="A408" s="0">
        <f>HYPERLINK("https://dl.dropboxusercontent.com/scl/fi/mc2vjmbopwoc4mo0o9ard/hgreyt.jpg?rlkey=7je0g4czg2lxmneh4nphe92he&amp;dl=0","Click to download Image")</f>
      </c>
      <c r="B408" s="0">
        <f>HYPERLINK("https://dl.dropboxusercontent.com/scl/fi/ekb2qo8yty4ahpycrcom5/mens-t-shirt-size-chartscason-ss-bt.jpg?rlkey=80wsm65rzwew6f24t6h2c3ebf&amp;dl=0","Click to download SizeChart")</f>
      </c>
      <c r="C408" s="0" t="inlineStr">
        <is>
          <t>Slate Ultra-Soft Men's T-Shirt</t>
        </is>
      </c>
      <c r="D408" s="0" t="inlineStr">
        <is>
          <t>133334</t>
        </is>
      </c>
      <c r="E408" s="0" t="inlineStr">
        <is>
          <t>BLANK SLATE M HG:133334GB-4XL BIG</t>
        </is>
      </c>
      <c r="F408" s="0" t="inlineStr">
        <is>
          <t>899133334287</t>
        </is>
      </c>
      <c r="G408" s="0" t="inlineStr">
        <is>
          <t>MENS</t>
        </is>
      </c>
      <c r="H408" s="0" t="inlineStr">
        <is>
          <t>4XL BIG</t>
        </is>
      </c>
      <c r="I408" s="0">
        <v>17.99</v>
      </c>
      <c r="J408" s="0">
        <v>10</v>
      </c>
    </row>
    <row r="409" spans="1:10" customHeight="0">
      <c r="A409" s="0">
        <f>HYPERLINK("https://dl.dropboxusercontent.com/scl/fi/mc2vjmbopwoc4mo0o9ard/hgreyt.jpg?rlkey=7je0g4czg2lxmneh4nphe92he&amp;dl=0","Click to download Image")</f>
      </c>
      <c r="B409" s="0">
        <f>HYPERLINK("https://dl.dropboxusercontent.com/scl/fi/ekb2qo8yty4ahpycrcom5/mens-t-shirt-size-chartscason-ss-bt.jpg?rlkey=80wsm65rzwew6f24t6h2c3ebf&amp;dl=0","Click to download SizeChart")</f>
      </c>
      <c r="C409" s="0" t="inlineStr">
        <is>
          <t>Slate Ultra-Soft Men's T-Shirt</t>
        </is>
      </c>
      <c r="D409" s="0" t="inlineStr">
        <is>
          <t>133334</t>
        </is>
      </c>
      <c r="E409" s="0" t="inlineStr">
        <is>
          <t>BLANK SLATE M HG:133334HB-5XL BIG</t>
        </is>
      </c>
      <c r="F409" s="0" t="inlineStr">
        <is>
          <t>899133334294</t>
        </is>
      </c>
      <c r="G409" s="0" t="inlineStr">
        <is>
          <t>MENS</t>
        </is>
      </c>
      <c r="H409" s="0" t="inlineStr">
        <is>
          <t>5XL BIG</t>
        </is>
      </c>
      <c r="I409" s="0">
        <v>17.99</v>
      </c>
      <c r="J409" s="0">
        <v>10</v>
      </c>
    </row>
    <row r="410" spans="1:10" customHeight="0">
      <c r="A410" s="0">
        <f>HYPERLINK("https://dl.dropboxusercontent.com/scl/fi/mc2vjmbopwoc4mo0o9ard/hgreyt.jpg?rlkey=7je0g4czg2lxmneh4nphe92he&amp;dl=0","Click to download Image")</f>
      </c>
      <c r="B410" s="0">
        <f>HYPERLINK("https://dl.dropboxusercontent.com/scl/fi/ekb2qo8yty4ahpycrcom5/mens-t-shirt-size-chartscason-ss-bt.jpg?rlkey=80wsm65rzwew6f24t6h2c3ebf&amp;dl=0","Click to download SizeChart")</f>
      </c>
      <c r="C410" s="0" t="inlineStr">
        <is>
          <t>Slate Ultra-Soft Men's T-Shirt</t>
        </is>
      </c>
      <c r="D410" s="0" t="inlineStr">
        <is>
          <t>133334</t>
        </is>
      </c>
      <c r="E410" s="0" t="inlineStr">
        <is>
          <t>BLANK SLATE M HG:133334IB-6XL BIG</t>
        </is>
      </c>
      <c r="F410" s="0" t="inlineStr">
        <is>
          <t>899133334317</t>
        </is>
      </c>
      <c r="G410" s="0" t="inlineStr">
        <is>
          <t>MENS</t>
        </is>
      </c>
      <c r="H410" s="0" t="inlineStr">
        <is>
          <t>6XL BIG</t>
        </is>
      </c>
      <c r="I410" s="0">
        <v>19.99</v>
      </c>
      <c r="J410" s="0">
        <v>8</v>
      </c>
    </row>
    <row r="411" spans="1:10" customHeight="0">
      <c r="A411" s="0">
        <f>HYPERLINK("https://dl.dropboxusercontent.com/scl/fi/2q0g72klvksfp50akj7nv/slatew.jpg?rlkey=lhse4v1c2ied2hd3vnotl0vx3&amp;dl=0","Click to download Image")</f>
      </c>
      <c r="B411" s="0">
        <f>HYPERLINK("https://dl.dropboxusercontent.com/scl/fi/ekb2qo8yty4ahpycrcom5/mens-t-shirt-size-chartscason-ss-bt.jpg?rlkey=80wsm65rzwew6f24t6h2c3ebf&amp;dl=0","Click to download SizeChart")</f>
      </c>
      <c r="C411" s="0" t="inlineStr">
        <is>
          <t>Slate Ultra-Soft Men's T-Shirt</t>
        </is>
      </c>
      <c r="D411" s="0" t="inlineStr">
        <is>
          <t>137328</t>
        </is>
      </c>
      <c r="E411" s="0" t="inlineStr">
        <is>
          <t>BLANK SLATE M WE:137328A-S</t>
        </is>
      </c>
      <c r="F411" s="0" t="inlineStr">
        <is>
          <t>899137328046</t>
        </is>
      </c>
      <c r="G411" s="0" t="inlineStr">
        <is>
          <t>MENS</t>
        </is>
      </c>
      <c r="H411" s="0" t="inlineStr">
        <is>
          <t>S</t>
        </is>
      </c>
      <c r="I411" s="0">
        <v>13.99</v>
      </c>
      <c r="J411" s="0">
        <v>165</v>
      </c>
    </row>
    <row r="412" spans="1:10" customHeight="0">
      <c r="A412" s="0">
        <f>HYPERLINK("https://dl.dropboxusercontent.com/scl/fi/2q0g72klvksfp50akj7nv/slatew.jpg?rlkey=lhse4v1c2ied2hd3vnotl0vx3&amp;dl=0","Click to download Image")</f>
      </c>
      <c r="B412" s="0">
        <f>HYPERLINK("https://dl.dropboxusercontent.com/scl/fi/ekb2qo8yty4ahpycrcom5/mens-t-shirt-size-chartscason-ss-bt.jpg?rlkey=80wsm65rzwew6f24t6h2c3ebf&amp;dl=0","Click to download SizeChart")</f>
      </c>
      <c r="C412" s="0" t="inlineStr">
        <is>
          <t>Slate Ultra-Soft Men's T-Shirt</t>
        </is>
      </c>
      <c r="D412" s="0" t="inlineStr">
        <is>
          <t>137328</t>
        </is>
      </c>
      <c r="E412" s="0" t="inlineStr">
        <is>
          <t>BLANK SLATE M WE:137328B-M</t>
        </is>
      </c>
      <c r="F412" s="0" t="inlineStr">
        <is>
          <t>899137328053</t>
        </is>
      </c>
      <c r="G412" s="0" t="inlineStr">
        <is>
          <t>MENS</t>
        </is>
      </c>
      <c r="H412" s="0" t="inlineStr">
        <is>
          <t>M</t>
        </is>
      </c>
      <c r="I412" s="0">
        <v>13.99</v>
      </c>
      <c r="J412" s="0">
        <v>185</v>
      </c>
    </row>
    <row r="413" spans="1:10" customHeight="0">
      <c r="A413" s="0">
        <f>HYPERLINK("https://dl.dropboxusercontent.com/scl/fi/2q0g72klvksfp50akj7nv/slatew.jpg?rlkey=lhse4v1c2ied2hd3vnotl0vx3&amp;dl=0","Click to download Image")</f>
      </c>
      <c r="B413" s="0">
        <f>HYPERLINK("https://dl.dropboxusercontent.com/scl/fi/ekb2qo8yty4ahpycrcom5/mens-t-shirt-size-chartscason-ss-bt.jpg?rlkey=80wsm65rzwew6f24t6h2c3ebf&amp;dl=0","Click to download SizeChart")</f>
      </c>
      <c r="C413" s="0" t="inlineStr">
        <is>
          <t>Slate Ultra-Soft Men's T-Shirt</t>
        </is>
      </c>
      <c r="D413" s="0" t="inlineStr">
        <is>
          <t>137328</t>
        </is>
      </c>
      <c r="E413" s="0" t="inlineStr">
        <is>
          <t>BLANK SLATE M WE:137328C-L</t>
        </is>
      </c>
      <c r="F413" s="0" t="inlineStr">
        <is>
          <t>899137328060</t>
        </is>
      </c>
      <c r="G413" s="0" t="inlineStr">
        <is>
          <t>MENS</t>
        </is>
      </c>
      <c r="H413" s="0" t="inlineStr">
        <is>
          <t>L</t>
        </is>
      </c>
      <c r="I413" s="0">
        <v>13.99</v>
      </c>
      <c r="J413" s="0">
        <v>316</v>
      </c>
    </row>
    <row r="414" spans="1:10" customHeight="0">
      <c r="A414" s="0">
        <f>HYPERLINK("https://dl.dropboxusercontent.com/scl/fi/2q0g72klvksfp50akj7nv/slatew.jpg?rlkey=lhse4v1c2ied2hd3vnotl0vx3&amp;dl=0","Click to download Image")</f>
      </c>
      <c r="B414" s="0">
        <f>HYPERLINK("https://dl.dropboxusercontent.com/scl/fi/ekb2qo8yty4ahpycrcom5/mens-t-shirt-size-chartscason-ss-bt.jpg?rlkey=80wsm65rzwew6f24t6h2c3ebf&amp;dl=0","Click to download SizeChart")</f>
      </c>
      <c r="C414" s="0" t="inlineStr">
        <is>
          <t>Slate Ultra-Soft Men's T-Shirt</t>
        </is>
      </c>
      <c r="D414" s="0" t="inlineStr">
        <is>
          <t>137328</t>
        </is>
      </c>
      <c r="E414" s="0" t="inlineStr">
        <is>
          <t>BLANK SLATE M WE:137328D-XL</t>
        </is>
      </c>
      <c r="F414" s="0" t="inlineStr">
        <is>
          <t>899137328077</t>
        </is>
      </c>
      <c r="G414" s="0" t="inlineStr">
        <is>
          <t>MENS</t>
        </is>
      </c>
      <c r="H414" s="0" t="inlineStr">
        <is>
          <t>XL</t>
        </is>
      </c>
      <c r="I414" s="0">
        <v>13.99</v>
      </c>
      <c r="J414" s="0">
        <v>242</v>
      </c>
    </row>
    <row r="415" spans="1:10" customHeight="0">
      <c r="A415" s="0">
        <f>HYPERLINK("https://dl.dropboxusercontent.com/scl/fi/2q0g72klvksfp50akj7nv/slatew.jpg?rlkey=lhse4v1c2ied2hd3vnotl0vx3&amp;dl=0","Click to download Image")</f>
      </c>
      <c r="B415" s="0">
        <f>HYPERLINK("https://dl.dropboxusercontent.com/scl/fi/ekb2qo8yty4ahpycrcom5/mens-t-shirt-size-chartscason-ss-bt.jpg?rlkey=80wsm65rzwew6f24t6h2c3ebf&amp;dl=0","Click to download SizeChart")</f>
      </c>
      <c r="C415" s="0" t="inlineStr">
        <is>
          <t>Slate Ultra-Soft Men's T-Shirt</t>
        </is>
      </c>
      <c r="D415" s="0" t="inlineStr">
        <is>
          <t>137328</t>
        </is>
      </c>
      <c r="E415" s="0" t="inlineStr">
        <is>
          <t>BLANK SLATE M WE:137328E-2XL</t>
        </is>
      </c>
      <c r="F415" s="0" t="inlineStr">
        <is>
          <t>899137328084</t>
        </is>
      </c>
      <c r="G415" s="0" t="inlineStr">
        <is>
          <t>MENS</t>
        </is>
      </c>
      <c r="H415" s="0" t="inlineStr">
        <is>
          <t>2XL</t>
        </is>
      </c>
      <c r="I415" s="0">
        <v>15.99</v>
      </c>
      <c r="J415" s="0">
        <v>296</v>
      </c>
    </row>
    <row r="416" spans="1:10" customHeight="0">
      <c r="A416" s="0">
        <f>HYPERLINK("https://dl.dropboxusercontent.com/scl/fi/2q0g72klvksfp50akj7nv/slatew.jpg?rlkey=lhse4v1c2ied2hd3vnotl0vx3&amp;dl=0","Click to download Image")</f>
      </c>
      <c r="B416" s="0">
        <f>HYPERLINK("https://dl.dropboxusercontent.com/scl/fi/ekb2qo8yty4ahpycrcom5/mens-t-shirt-size-chartscason-ss-bt.jpg?rlkey=80wsm65rzwew6f24t6h2c3ebf&amp;dl=0","Click to download SizeChart")</f>
      </c>
      <c r="C416" s="0" t="inlineStr">
        <is>
          <t>Slate Ultra-Soft Men's T-Shirt</t>
        </is>
      </c>
      <c r="D416" s="0" t="inlineStr">
        <is>
          <t>137328</t>
        </is>
      </c>
      <c r="E416" s="0" t="inlineStr">
        <is>
          <t>BLANK SLATE M WE:137328F-3XL</t>
        </is>
      </c>
      <c r="F416" s="0" t="inlineStr">
        <is>
          <t>899137328091</t>
        </is>
      </c>
      <c r="G416" s="0" t="inlineStr">
        <is>
          <t>MENS</t>
        </is>
      </c>
      <c r="H416" s="0" t="inlineStr">
        <is>
          <t>3XL</t>
        </is>
      </c>
      <c r="I416" s="0">
        <v>15.99</v>
      </c>
      <c r="J416" s="0">
        <v>156</v>
      </c>
    </row>
    <row r="417" spans="1:10" customHeight="0">
      <c r="A417" s="0">
        <f>HYPERLINK("https://dl.dropboxusercontent.com/scl/fi/0lvh2k7596g48a9fp4gex/slate-141904-f.jpg?rlkey=3yeqgtk3ci0w8b407e3rd2vgv&amp;dl=0","Click to download Image")</f>
      </c>
      <c r="B417" s="0">
        <f>HYPERLINK("https://dl.dropboxusercontent.com/scl/fi/ekb2qo8yty4ahpycrcom5/mens-t-shirt-size-chartscason-ss-bt.jpg?rlkey=80wsm65rzwew6f24t6h2c3ebf&amp;dl=0","Click to download SizeChart")</f>
      </c>
      <c r="C417" s="0" t="inlineStr">
        <is>
          <t>Slate Ultra-Soft Men's T-Shirt</t>
        </is>
      </c>
      <c r="D417" s="0" t="inlineStr">
        <is>
          <t>141904</t>
        </is>
      </c>
      <c r="E417" s="0" t="inlineStr">
        <is>
          <t>BLANK SLATE M NY:141904AA-XS</t>
        </is>
      </c>
      <c r="F417" s="0" t="inlineStr">
        <is>
          <t>899141904038</t>
        </is>
      </c>
      <c r="G417" s="0" t="inlineStr">
        <is>
          <t>MENS</t>
        </is>
      </c>
      <c r="H417" s="0" t="inlineStr">
        <is>
          <t>XS</t>
        </is>
      </c>
      <c r="I417" s="0">
        <v>13.99</v>
      </c>
      <c r="J417" s="0">
        <v>41</v>
      </c>
    </row>
    <row r="418" spans="1:10" customHeight="0">
      <c r="A418" s="0">
        <f>HYPERLINK("https://dl.dropboxusercontent.com/scl/fi/0lvh2k7596g48a9fp4gex/slate-141904-f.jpg?rlkey=3yeqgtk3ci0w8b407e3rd2vgv&amp;dl=0","Click to download Image")</f>
      </c>
      <c r="B418" s="0">
        <f>HYPERLINK("https://dl.dropboxusercontent.com/scl/fi/ekb2qo8yty4ahpycrcom5/mens-t-shirt-size-chartscason-ss-bt.jpg?rlkey=80wsm65rzwew6f24t6h2c3ebf&amp;dl=0","Click to download SizeChart")</f>
      </c>
      <c r="C418" s="0" t="inlineStr">
        <is>
          <t>Slate Ultra-Soft Men's T-Shirt</t>
        </is>
      </c>
      <c r="D418" s="0" t="inlineStr">
        <is>
          <t>141904</t>
        </is>
      </c>
      <c r="E418" s="0" t="inlineStr">
        <is>
          <t>BLANK SLATE M NY:141904A-S</t>
        </is>
      </c>
      <c r="F418" s="0" t="inlineStr">
        <is>
          <t>899141904045</t>
        </is>
      </c>
      <c r="G418" s="0" t="inlineStr">
        <is>
          <t>MENS</t>
        </is>
      </c>
      <c r="H418" s="0" t="inlineStr">
        <is>
          <t>S</t>
        </is>
      </c>
      <c r="I418" s="0">
        <v>13.99</v>
      </c>
      <c r="J418" s="0">
        <v>47</v>
      </c>
    </row>
    <row r="419" spans="1:10" customHeight="0">
      <c r="A419" s="0">
        <f>HYPERLINK("https://dl.dropboxusercontent.com/scl/fi/0lvh2k7596g48a9fp4gex/slate-141904-f.jpg?rlkey=3yeqgtk3ci0w8b407e3rd2vgv&amp;dl=0","Click to download Image")</f>
      </c>
      <c r="B419" s="0">
        <f>HYPERLINK("https://dl.dropboxusercontent.com/scl/fi/ekb2qo8yty4ahpycrcom5/mens-t-shirt-size-chartscason-ss-bt.jpg?rlkey=80wsm65rzwew6f24t6h2c3ebf&amp;dl=0","Click to download SizeChart")</f>
      </c>
      <c r="C419" s="0" t="inlineStr">
        <is>
          <t>Slate Ultra-Soft Men's T-Shirt</t>
        </is>
      </c>
      <c r="D419" s="0" t="inlineStr">
        <is>
          <t>141904</t>
        </is>
      </c>
      <c r="E419" s="0" t="inlineStr">
        <is>
          <t>BLANK SLATE M NY:141904B-M</t>
        </is>
      </c>
      <c r="F419" s="0" t="inlineStr">
        <is>
          <t>899141904052</t>
        </is>
      </c>
      <c r="G419" s="0" t="inlineStr">
        <is>
          <t>MENS</t>
        </is>
      </c>
      <c r="H419" s="0" t="inlineStr">
        <is>
          <t>M</t>
        </is>
      </c>
      <c r="I419" s="0">
        <v>13.99</v>
      </c>
      <c r="J419" s="0">
        <v>99</v>
      </c>
    </row>
    <row r="420" spans="1:10" customHeight="0">
      <c r="A420" s="0">
        <f>HYPERLINK("https://dl.dropboxusercontent.com/scl/fi/0lvh2k7596g48a9fp4gex/slate-141904-f.jpg?rlkey=3yeqgtk3ci0w8b407e3rd2vgv&amp;dl=0","Click to download Image")</f>
      </c>
      <c r="B420" s="0">
        <f>HYPERLINK("https://dl.dropboxusercontent.com/scl/fi/ekb2qo8yty4ahpycrcom5/mens-t-shirt-size-chartscason-ss-bt.jpg?rlkey=80wsm65rzwew6f24t6h2c3ebf&amp;dl=0","Click to download SizeChart")</f>
      </c>
      <c r="C420" s="0" t="inlineStr">
        <is>
          <t>Slate Ultra-Soft Men's T-Shirt</t>
        </is>
      </c>
      <c r="D420" s="0" t="inlineStr">
        <is>
          <t>141904</t>
        </is>
      </c>
      <c r="E420" s="0" t="inlineStr">
        <is>
          <t>BLANK SLATE M NY:141904C-L</t>
        </is>
      </c>
      <c r="F420" s="0" t="inlineStr">
        <is>
          <t>899141904069</t>
        </is>
      </c>
      <c r="G420" s="0" t="inlineStr">
        <is>
          <t>MENS</t>
        </is>
      </c>
      <c r="H420" s="0" t="inlineStr">
        <is>
          <t>L</t>
        </is>
      </c>
      <c r="I420" s="0">
        <v>13.99</v>
      </c>
      <c r="J420" s="0">
        <v>139</v>
      </c>
    </row>
    <row r="421" spans="1:10" customHeight="0">
      <c r="A421" s="0">
        <f>HYPERLINK("https://dl.dropboxusercontent.com/scl/fi/0lvh2k7596g48a9fp4gex/slate-141904-f.jpg?rlkey=3yeqgtk3ci0w8b407e3rd2vgv&amp;dl=0","Click to download Image")</f>
      </c>
      <c r="B421" s="0">
        <f>HYPERLINK("https://dl.dropboxusercontent.com/scl/fi/ekb2qo8yty4ahpycrcom5/mens-t-shirt-size-chartscason-ss-bt.jpg?rlkey=80wsm65rzwew6f24t6h2c3ebf&amp;dl=0","Click to download SizeChart")</f>
      </c>
      <c r="C421" s="0" t="inlineStr">
        <is>
          <t>Slate Ultra-Soft Men's T-Shirt</t>
        </is>
      </c>
      <c r="D421" s="0" t="inlineStr">
        <is>
          <t>141904</t>
        </is>
      </c>
      <c r="E421" s="0" t="inlineStr">
        <is>
          <t>BLANK SLATE M NY:141904CT-L TALL</t>
        </is>
      </c>
      <c r="F421" s="0" t="inlineStr">
        <is>
          <t>899141904168</t>
        </is>
      </c>
      <c r="G421" s="0" t="inlineStr">
        <is>
          <t>MENS</t>
        </is>
      </c>
      <c r="H421" s="0" t="inlineStr">
        <is>
          <t>L TALL</t>
        </is>
      </c>
      <c r="I421" s="0">
        <v>13.99</v>
      </c>
      <c r="J421" s="0">
        <v>15</v>
      </c>
    </row>
    <row r="422" spans="1:10" customHeight="0">
      <c r="A422" s="0">
        <f>HYPERLINK("https://dl.dropboxusercontent.com/scl/fi/0lvh2k7596g48a9fp4gex/slate-141904-f.jpg?rlkey=3yeqgtk3ci0w8b407e3rd2vgv&amp;dl=0","Click to download Image")</f>
      </c>
      <c r="B422" s="0">
        <f>HYPERLINK("https://dl.dropboxusercontent.com/scl/fi/ekb2qo8yty4ahpycrcom5/mens-t-shirt-size-chartscason-ss-bt.jpg?rlkey=80wsm65rzwew6f24t6h2c3ebf&amp;dl=0","Click to download SizeChart")</f>
      </c>
      <c r="C422" s="0" t="inlineStr">
        <is>
          <t>Slate Ultra-Soft Men's T-Shirt</t>
        </is>
      </c>
      <c r="D422" s="0" t="inlineStr">
        <is>
          <t>141904</t>
        </is>
      </c>
      <c r="E422" s="0" t="inlineStr">
        <is>
          <t>BLANK SLATE M NY:141904D-XL</t>
        </is>
      </c>
      <c r="F422" s="0" t="inlineStr">
        <is>
          <t>899141904076</t>
        </is>
      </c>
      <c r="G422" s="0" t="inlineStr">
        <is>
          <t>MENS</t>
        </is>
      </c>
      <c r="H422" s="0" t="inlineStr">
        <is>
          <t>XL</t>
        </is>
      </c>
      <c r="I422" s="0">
        <v>13.99</v>
      </c>
      <c r="J422" s="0">
        <v>135</v>
      </c>
    </row>
    <row r="423" spans="1:10" customHeight="0">
      <c r="A423" s="0">
        <f>HYPERLINK("https://dl.dropboxusercontent.com/scl/fi/0lvh2k7596g48a9fp4gex/slate-141904-f.jpg?rlkey=3yeqgtk3ci0w8b407e3rd2vgv&amp;dl=0","Click to download Image")</f>
      </c>
      <c r="B423" s="0">
        <f>HYPERLINK("https://dl.dropboxusercontent.com/scl/fi/ekb2qo8yty4ahpycrcom5/mens-t-shirt-size-chartscason-ss-bt.jpg?rlkey=80wsm65rzwew6f24t6h2c3ebf&amp;dl=0","Click to download SizeChart")</f>
      </c>
      <c r="C423" s="0" t="inlineStr">
        <is>
          <t>Slate Ultra-Soft Men's T-Shirt</t>
        </is>
      </c>
      <c r="D423" s="0" t="inlineStr">
        <is>
          <t>141904</t>
        </is>
      </c>
      <c r="E423" s="0" t="inlineStr">
        <is>
          <t>BLANK SLATE M NY:141904DT-XL TALL</t>
        </is>
      </c>
      <c r="F423" s="0" t="inlineStr">
        <is>
          <t>899141904175</t>
        </is>
      </c>
      <c r="G423" s="0" t="inlineStr">
        <is>
          <t>MENS</t>
        </is>
      </c>
      <c r="H423" s="0" t="inlineStr">
        <is>
          <t>XL TALL</t>
        </is>
      </c>
      <c r="I423" s="0">
        <v>13.99</v>
      </c>
      <c r="J423" s="0">
        <v>15</v>
      </c>
    </row>
    <row r="424" spans="1:10" customHeight="0">
      <c r="A424" s="0">
        <f>HYPERLINK("https://dl.dropboxusercontent.com/scl/fi/0lvh2k7596g48a9fp4gex/slate-141904-f.jpg?rlkey=3yeqgtk3ci0w8b407e3rd2vgv&amp;dl=0","Click to download Image")</f>
      </c>
      <c r="B424" s="0">
        <f>HYPERLINK("https://dl.dropboxusercontent.com/scl/fi/ekb2qo8yty4ahpycrcom5/mens-t-shirt-size-chartscason-ss-bt.jpg?rlkey=80wsm65rzwew6f24t6h2c3ebf&amp;dl=0","Click to download SizeChart")</f>
      </c>
      <c r="C424" s="0" t="inlineStr">
        <is>
          <t>Slate Ultra-Soft Men's T-Shirt</t>
        </is>
      </c>
      <c r="D424" s="0" t="inlineStr">
        <is>
          <t>141904</t>
        </is>
      </c>
      <c r="E424" s="0" t="inlineStr">
        <is>
          <t>BLANK SLATE M NY:141904E-2XL</t>
        </is>
      </c>
      <c r="F424" s="0" t="inlineStr">
        <is>
          <t>899141904083</t>
        </is>
      </c>
      <c r="G424" s="0" t="inlineStr">
        <is>
          <t>MENS</t>
        </is>
      </c>
      <c r="H424" s="0" t="inlineStr">
        <is>
          <t>2XL</t>
        </is>
      </c>
      <c r="I424" s="0">
        <v>15.99</v>
      </c>
      <c r="J424" s="0">
        <v>87</v>
      </c>
    </row>
    <row r="425" spans="1:10" customHeight="0">
      <c r="A425" s="0">
        <f>HYPERLINK("https://dl.dropboxusercontent.com/scl/fi/0lvh2k7596g48a9fp4gex/slate-141904-f.jpg?rlkey=3yeqgtk3ci0w8b407e3rd2vgv&amp;dl=0","Click to download Image")</f>
      </c>
      <c r="B425" s="0">
        <f>HYPERLINK("https://dl.dropboxusercontent.com/scl/fi/ekb2qo8yty4ahpycrcom5/mens-t-shirt-size-chartscason-ss-bt.jpg?rlkey=80wsm65rzwew6f24t6h2c3ebf&amp;dl=0","Click to download SizeChart")</f>
      </c>
      <c r="C425" s="0" t="inlineStr">
        <is>
          <t>Slate Ultra-Soft Men's T-Shirt</t>
        </is>
      </c>
      <c r="D425" s="0" t="inlineStr">
        <is>
          <t>141904</t>
        </is>
      </c>
      <c r="E425" s="0" t="inlineStr">
        <is>
          <t>BLANK SLATE M NY:141904ET-2XL TALL</t>
        </is>
      </c>
      <c r="F425" s="0" t="inlineStr">
        <is>
          <t>899141904182</t>
        </is>
      </c>
      <c r="G425" s="0" t="inlineStr">
        <is>
          <t>MENS</t>
        </is>
      </c>
      <c r="H425" s="0" t="inlineStr">
        <is>
          <t>2XL TALL</t>
        </is>
      </c>
      <c r="I425" s="0">
        <v>15.99</v>
      </c>
      <c r="J425" s="0">
        <v>11</v>
      </c>
    </row>
    <row r="426" spans="1:10" customHeight="0">
      <c r="A426" s="0">
        <f>HYPERLINK("https://dl.dropboxusercontent.com/scl/fi/0lvh2k7596g48a9fp4gex/slate-141904-f.jpg?rlkey=3yeqgtk3ci0w8b407e3rd2vgv&amp;dl=0","Click to download Image")</f>
      </c>
      <c r="B426" s="0">
        <f>HYPERLINK("https://dl.dropboxusercontent.com/scl/fi/ekb2qo8yty4ahpycrcom5/mens-t-shirt-size-chartscason-ss-bt.jpg?rlkey=80wsm65rzwew6f24t6h2c3ebf&amp;dl=0","Click to download SizeChart")</f>
      </c>
      <c r="C426" s="0" t="inlineStr">
        <is>
          <t>Slate Ultra-Soft Men's T-Shirt</t>
        </is>
      </c>
      <c r="D426" s="0" t="inlineStr">
        <is>
          <t>141904</t>
        </is>
      </c>
      <c r="E426" s="0" t="inlineStr">
        <is>
          <t>BLANK SLATE M NY:141904F-3XL</t>
        </is>
      </c>
      <c r="F426" s="0" t="inlineStr">
        <is>
          <t>899141904090</t>
        </is>
      </c>
      <c r="G426" s="0" t="inlineStr">
        <is>
          <t>MENS</t>
        </is>
      </c>
      <c r="H426" s="0" t="inlineStr">
        <is>
          <t>3XL</t>
        </is>
      </c>
      <c r="I426" s="0">
        <v>15.99</v>
      </c>
      <c r="J426" s="0">
        <v>53</v>
      </c>
    </row>
    <row r="427" spans="1:10" customHeight="0">
      <c r="A427" s="0">
        <f>HYPERLINK("https://dl.dropboxusercontent.com/scl/fi/0lvh2k7596g48a9fp4gex/slate-141904-f.jpg?rlkey=3yeqgtk3ci0w8b407e3rd2vgv&amp;dl=0","Click to download Image")</f>
      </c>
      <c r="B427" s="0">
        <f>HYPERLINK("https://dl.dropboxusercontent.com/scl/fi/ekb2qo8yty4ahpycrcom5/mens-t-shirt-size-chartscason-ss-bt.jpg?rlkey=80wsm65rzwew6f24t6h2c3ebf&amp;dl=0","Click to download SizeChart")</f>
      </c>
      <c r="C427" s="0" t="inlineStr">
        <is>
          <t>Slate Ultra-Soft Men's T-Shirt</t>
        </is>
      </c>
      <c r="D427" s="0" t="inlineStr">
        <is>
          <t>141904</t>
        </is>
      </c>
      <c r="E427" s="0" t="inlineStr">
        <is>
          <t>BLANK SLATE M NY:141904FT-3XL TALL</t>
        </is>
      </c>
      <c r="F427" s="0" t="inlineStr">
        <is>
          <t>899141904199</t>
        </is>
      </c>
      <c r="G427" s="0" t="inlineStr">
        <is>
          <t>MENS</t>
        </is>
      </c>
      <c r="H427" s="0" t="inlineStr">
        <is>
          <t>3XL TALL</t>
        </is>
      </c>
      <c r="I427" s="0">
        <v>15.99</v>
      </c>
      <c r="J427" s="0">
        <v>12</v>
      </c>
    </row>
    <row r="428" spans="1:10" customHeight="0">
      <c r="A428" s="0">
        <f>HYPERLINK("https://dl.dropboxusercontent.com/scl/fi/tlcyzj0n1fsw9r7d09ujk/slate-137324-f.jpg?rlkey=k0vmbb90u0qvb09n3lh3zc411&amp;dl=0","Click to download Image")</f>
      </c>
      <c r="B428" s="0">
        <f>HYPERLINK("https://dl.dropboxusercontent.com/scl/fi/ekb2qo8yty4ahpycrcom5/mens-t-shirt-size-chartscason-ss-bt.jpg?rlkey=80wsm65rzwew6f24t6h2c3ebf&amp;dl=0","Click to download SizeChart")</f>
      </c>
      <c r="C428" s="0" t="inlineStr">
        <is>
          <t>Slate Ultra-Soft Men's T-Shirt</t>
        </is>
      </c>
      <c r="D428" s="0" t="inlineStr">
        <is>
          <t>137324</t>
        </is>
      </c>
      <c r="E428" s="0" t="inlineStr">
        <is>
          <t>BLANK SLATE M CL:137324A-S</t>
        </is>
      </c>
      <c r="F428" s="0" t="inlineStr">
        <is>
          <t>899137324048</t>
        </is>
      </c>
      <c r="G428" s="0" t="inlineStr">
        <is>
          <t>MENS</t>
        </is>
      </c>
      <c r="H428" s="0" t="inlineStr">
        <is>
          <t>S</t>
        </is>
      </c>
      <c r="I428" s="0">
        <v>13.99</v>
      </c>
      <c r="J428" s="0">
        <v>51</v>
      </c>
    </row>
    <row r="429" spans="1:10" customHeight="0">
      <c r="A429" s="0">
        <f>HYPERLINK("https://dl.dropboxusercontent.com/scl/fi/tlcyzj0n1fsw9r7d09ujk/slate-137324-f.jpg?rlkey=k0vmbb90u0qvb09n3lh3zc411&amp;dl=0","Click to download Image")</f>
      </c>
      <c r="B429" s="0">
        <f>HYPERLINK("https://dl.dropboxusercontent.com/scl/fi/ekb2qo8yty4ahpycrcom5/mens-t-shirt-size-chartscason-ss-bt.jpg?rlkey=80wsm65rzwew6f24t6h2c3ebf&amp;dl=0","Click to download SizeChart")</f>
      </c>
      <c r="C429" s="0" t="inlineStr">
        <is>
          <t>Slate Ultra-Soft Men's T-Shirt</t>
        </is>
      </c>
      <c r="D429" s="0" t="inlineStr">
        <is>
          <t>137324</t>
        </is>
      </c>
      <c r="E429" s="0" t="inlineStr">
        <is>
          <t>BLANK SLATE M CL:137324B-M</t>
        </is>
      </c>
      <c r="F429" s="0" t="inlineStr">
        <is>
          <t>899137324055</t>
        </is>
      </c>
      <c r="G429" s="0" t="inlineStr">
        <is>
          <t>MENS</t>
        </is>
      </c>
      <c r="H429" s="0" t="inlineStr">
        <is>
          <t>M</t>
        </is>
      </c>
      <c r="I429" s="0">
        <v>13.99</v>
      </c>
      <c r="J429" s="0">
        <v>143</v>
      </c>
    </row>
    <row r="430" spans="1:10" customHeight="0">
      <c r="A430" s="0">
        <f>HYPERLINK("https://dl.dropboxusercontent.com/scl/fi/tlcyzj0n1fsw9r7d09ujk/slate-137324-f.jpg?rlkey=k0vmbb90u0qvb09n3lh3zc411&amp;dl=0","Click to download Image")</f>
      </c>
      <c r="B430" s="0">
        <f>HYPERLINK("https://dl.dropboxusercontent.com/scl/fi/ekb2qo8yty4ahpycrcom5/mens-t-shirt-size-chartscason-ss-bt.jpg?rlkey=80wsm65rzwew6f24t6h2c3ebf&amp;dl=0","Click to download SizeChart")</f>
      </c>
      <c r="C430" s="0" t="inlineStr">
        <is>
          <t>Slate Ultra-Soft Men's T-Shirt</t>
        </is>
      </c>
      <c r="D430" s="0" t="inlineStr">
        <is>
          <t>137324</t>
        </is>
      </c>
      <c r="E430" s="0" t="inlineStr">
        <is>
          <t>BLANK SLATE M CL:137324C-L</t>
        </is>
      </c>
      <c r="F430" s="0" t="inlineStr">
        <is>
          <t>899137324062</t>
        </is>
      </c>
      <c r="G430" s="0" t="inlineStr">
        <is>
          <t>MENS</t>
        </is>
      </c>
      <c r="H430" s="0" t="inlineStr">
        <is>
          <t>L</t>
        </is>
      </c>
      <c r="I430" s="0">
        <v>13.99</v>
      </c>
      <c r="J430" s="0">
        <v>225</v>
      </c>
    </row>
    <row r="431" spans="1:10" customHeight="0">
      <c r="A431" s="0">
        <f>HYPERLINK("https://dl.dropboxusercontent.com/scl/fi/tlcyzj0n1fsw9r7d09ujk/slate-137324-f.jpg?rlkey=k0vmbb90u0qvb09n3lh3zc411&amp;dl=0","Click to download Image")</f>
      </c>
      <c r="B431" s="0">
        <f>HYPERLINK("https://dl.dropboxusercontent.com/scl/fi/ekb2qo8yty4ahpycrcom5/mens-t-shirt-size-chartscason-ss-bt.jpg?rlkey=80wsm65rzwew6f24t6h2c3ebf&amp;dl=0","Click to download SizeChart")</f>
      </c>
      <c r="C431" s="0" t="inlineStr">
        <is>
          <t>Slate Ultra-Soft Men's T-Shirt</t>
        </is>
      </c>
      <c r="D431" s="0" t="inlineStr">
        <is>
          <t>137324</t>
        </is>
      </c>
      <c r="E431" s="0" t="inlineStr">
        <is>
          <t>BLANK SLATE M CL:137324D-XL</t>
        </is>
      </c>
      <c r="F431" s="0" t="inlineStr">
        <is>
          <t>899137324079</t>
        </is>
      </c>
      <c r="G431" s="0" t="inlineStr">
        <is>
          <t>MENS</t>
        </is>
      </c>
      <c r="H431" s="0" t="inlineStr">
        <is>
          <t>XL</t>
        </is>
      </c>
      <c r="I431" s="0">
        <v>13.99</v>
      </c>
      <c r="J431" s="0">
        <v>239</v>
      </c>
    </row>
    <row r="432" spans="1:10" customHeight="0">
      <c r="A432" s="0">
        <f>HYPERLINK("https://dl.dropboxusercontent.com/scl/fi/tlcyzj0n1fsw9r7d09ujk/slate-137324-f.jpg?rlkey=k0vmbb90u0qvb09n3lh3zc411&amp;dl=0","Click to download Image")</f>
      </c>
      <c r="B432" s="0">
        <f>HYPERLINK("https://dl.dropboxusercontent.com/scl/fi/ekb2qo8yty4ahpycrcom5/mens-t-shirt-size-chartscason-ss-bt.jpg?rlkey=80wsm65rzwew6f24t6h2c3ebf&amp;dl=0","Click to download SizeChart")</f>
      </c>
      <c r="C432" s="0" t="inlineStr">
        <is>
          <t>Slate Ultra-Soft Men's T-Shirt</t>
        </is>
      </c>
      <c r="D432" s="0" t="inlineStr">
        <is>
          <t>137324</t>
        </is>
      </c>
      <c r="E432" s="0" t="inlineStr">
        <is>
          <t>BLANK SLATE M CL:137324E-2XL</t>
        </is>
      </c>
      <c r="F432" s="0" t="inlineStr">
        <is>
          <t>899137324086</t>
        </is>
      </c>
      <c r="G432" s="0" t="inlineStr">
        <is>
          <t>MENS</t>
        </is>
      </c>
      <c r="H432" s="0" t="inlineStr">
        <is>
          <t>2XL</t>
        </is>
      </c>
      <c r="I432" s="0">
        <v>15.99</v>
      </c>
      <c r="J432" s="0">
        <v>165</v>
      </c>
    </row>
    <row r="433" spans="1:10" customHeight="0">
      <c r="A433" s="0">
        <f>HYPERLINK("https://dl.dropboxusercontent.com/scl/fi/tlcyzj0n1fsw9r7d09ujk/slate-137324-f.jpg?rlkey=k0vmbb90u0qvb09n3lh3zc411&amp;dl=0","Click to download Image")</f>
      </c>
      <c r="B433" s="0">
        <f>HYPERLINK("https://dl.dropboxusercontent.com/scl/fi/ekb2qo8yty4ahpycrcom5/mens-t-shirt-size-chartscason-ss-bt.jpg?rlkey=80wsm65rzwew6f24t6h2c3ebf&amp;dl=0","Click to download SizeChart")</f>
      </c>
      <c r="C433" s="0" t="inlineStr">
        <is>
          <t>Slate Ultra-Soft Men's T-Shirt</t>
        </is>
      </c>
      <c r="D433" s="0" t="inlineStr">
        <is>
          <t>137324</t>
        </is>
      </c>
      <c r="E433" s="0" t="inlineStr">
        <is>
          <t>BLANK SLATE M CL:137324F-3XL</t>
        </is>
      </c>
      <c r="F433" s="0" t="inlineStr">
        <is>
          <t>899137324093</t>
        </is>
      </c>
      <c r="G433" s="0" t="inlineStr">
        <is>
          <t>MENS</t>
        </is>
      </c>
      <c r="H433" s="0" t="inlineStr">
        <is>
          <t>3XL</t>
        </is>
      </c>
      <c r="I433" s="0">
        <v>15.99</v>
      </c>
      <c r="J433" s="0">
        <v>112</v>
      </c>
    </row>
    <row r="434" spans="1:10" customHeight="0">
      <c r="A434" s="0">
        <f>HYPERLINK("https://dl.dropboxusercontent.com/scl/fi/17fbra7uaed341crsueki/slateroyalt.jpg?rlkey=ort9saltuxukko00ip96apmqe&amp;dl=0","Click to download Image")</f>
      </c>
      <c r="B434" s="0">
        <f>HYPERLINK("https://dl.dropboxusercontent.com/scl/fi/ekb2qo8yty4ahpycrcom5/mens-t-shirt-size-chartscason-ss-bt.jpg?rlkey=80wsm65rzwew6f24t6h2c3ebf&amp;dl=0","Click to download SizeChart")</f>
      </c>
      <c r="C434" s="0" t="inlineStr">
        <is>
          <t>Slate Ultra-Soft Men's T-Shirt</t>
        </is>
      </c>
      <c r="D434" s="0" t="inlineStr">
        <is>
          <t>137326</t>
        </is>
      </c>
      <c r="E434" s="0" t="inlineStr">
        <is>
          <t>BLANK SLATE M RL:137326AA-XS</t>
        </is>
      </c>
      <c r="F434" s="0" t="inlineStr">
        <is>
          <t>899137326035</t>
        </is>
      </c>
      <c r="G434" s="0" t="inlineStr">
        <is>
          <t>MENS</t>
        </is>
      </c>
      <c r="H434" s="0" t="inlineStr">
        <is>
          <t>XS</t>
        </is>
      </c>
      <c r="I434" s="0">
        <v>13.99</v>
      </c>
      <c r="J434" s="0">
        <v>60</v>
      </c>
    </row>
    <row r="435" spans="1:10" customHeight="0">
      <c r="A435" s="0">
        <f>HYPERLINK("https://dl.dropboxusercontent.com/scl/fi/17fbra7uaed341crsueki/slateroyalt.jpg?rlkey=ort9saltuxukko00ip96apmqe&amp;dl=0","Click to download Image")</f>
      </c>
      <c r="B435" s="0">
        <f>HYPERLINK("https://dl.dropboxusercontent.com/scl/fi/ekb2qo8yty4ahpycrcom5/mens-t-shirt-size-chartscason-ss-bt.jpg?rlkey=80wsm65rzwew6f24t6h2c3ebf&amp;dl=0","Click to download SizeChart")</f>
      </c>
      <c r="C435" s="0" t="inlineStr">
        <is>
          <t>Slate Ultra-Soft Men's T-Shirt</t>
        </is>
      </c>
      <c r="D435" s="0" t="inlineStr">
        <is>
          <t>137326</t>
        </is>
      </c>
      <c r="E435" s="0" t="inlineStr">
        <is>
          <t>BLANK SLATE M RL:137326A-S</t>
        </is>
      </c>
      <c r="F435" s="0" t="inlineStr">
        <is>
          <t>899137326042</t>
        </is>
      </c>
      <c r="G435" s="0" t="inlineStr">
        <is>
          <t>MENS</t>
        </is>
      </c>
      <c r="H435" s="0" t="inlineStr">
        <is>
          <t>S</t>
        </is>
      </c>
      <c r="I435" s="0">
        <v>13.99</v>
      </c>
      <c r="J435" s="0">
        <v>80</v>
      </c>
    </row>
    <row r="436" spans="1:10" customHeight="0">
      <c r="A436" s="0">
        <f>HYPERLINK("https://dl.dropboxusercontent.com/scl/fi/17fbra7uaed341crsueki/slateroyalt.jpg?rlkey=ort9saltuxukko00ip96apmqe&amp;dl=0","Click to download Image")</f>
      </c>
      <c r="B436" s="0">
        <f>HYPERLINK("https://dl.dropboxusercontent.com/scl/fi/ekb2qo8yty4ahpycrcom5/mens-t-shirt-size-chartscason-ss-bt.jpg?rlkey=80wsm65rzwew6f24t6h2c3ebf&amp;dl=0","Click to download SizeChart")</f>
      </c>
      <c r="C436" s="0" t="inlineStr">
        <is>
          <t>Slate Ultra-Soft Men's T-Shirt</t>
        </is>
      </c>
      <c r="D436" s="0" t="inlineStr">
        <is>
          <t>137326</t>
        </is>
      </c>
      <c r="E436" s="0" t="inlineStr">
        <is>
          <t>BLANK SLATE M RL:137326B-M</t>
        </is>
      </c>
      <c r="F436" s="0" t="inlineStr">
        <is>
          <t>899137326059</t>
        </is>
      </c>
      <c r="G436" s="0" t="inlineStr">
        <is>
          <t>MENS</t>
        </is>
      </c>
      <c r="H436" s="0" t="inlineStr">
        <is>
          <t>M</t>
        </is>
      </c>
      <c r="I436" s="0">
        <v>13.99</v>
      </c>
      <c r="J436" s="0">
        <v>70</v>
      </c>
    </row>
    <row r="437" spans="1:10" customHeight="0">
      <c r="A437" s="0">
        <f>HYPERLINK("https://dl.dropboxusercontent.com/scl/fi/17fbra7uaed341crsueki/slateroyalt.jpg?rlkey=ort9saltuxukko00ip96apmqe&amp;dl=0","Click to download Image")</f>
      </c>
      <c r="B437" s="0">
        <f>HYPERLINK("https://dl.dropboxusercontent.com/scl/fi/ekb2qo8yty4ahpycrcom5/mens-t-shirt-size-chartscason-ss-bt.jpg?rlkey=80wsm65rzwew6f24t6h2c3ebf&amp;dl=0","Click to download SizeChart")</f>
      </c>
      <c r="C437" s="0" t="inlineStr">
        <is>
          <t>Slate Ultra-Soft Men's T-Shirt</t>
        </is>
      </c>
      <c r="D437" s="0" t="inlineStr">
        <is>
          <t>137326</t>
        </is>
      </c>
      <c r="E437" s="0" t="inlineStr">
        <is>
          <t>BLANK SLATE M RL:137326C-L</t>
        </is>
      </c>
      <c r="F437" s="0" t="inlineStr">
        <is>
          <t>899137326066</t>
        </is>
      </c>
      <c r="G437" s="0" t="inlineStr">
        <is>
          <t>MENS</t>
        </is>
      </c>
      <c r="H437" s="0" t="inlineStr">
        <is>
          <t>L</t>
        </is>
      </c>
      <c r="I437" s="0">
        <v>13.99</v>
      </c>
      <c r="J437" s="0">
        <v>102</v>
      </c>
    </row>
    <row r="438" spans="1:10" customHeight="0">
      <c r="A438" s="0">
        <f>HYPERLINK("https://dl.dropboxusercontent.com/scl/fi/17fbra7uaed341crsueki/slateroyalt.jpg?rlkey=ort9saltuxukko00ip96apmqe&amp;dl=0","Click to download Image")</f>
      </c>
      <c r="B438" s="0">
        <f>HYPERLINK("https://dl.dropboxusercontent.com/scl/fi/ekb2qo8yty4ahpycrcom5/mens-t-shirt-size-chartscason-ss-bt.jpg?rlkey=80wsm65rzwew6f24t6h2c3ebf&amp;dl=0","Click to download SizeChart")</f>
      </c>
      <c r="C438" s="0" t="inlineStr">
        <is>
          <t>Slate Ultra-Soft Men's T-Shirt</t>
        </is>
      </c>
      <c r="D438" s="0" t="inlineStr">
        <is>
          <t>137326</t>
        </is>
      </c>
      <c r="E438" s="0" t="inlineStr">
        <is>
          <t>BLANK SLATE M RL:137326CT-L TALL</t>
        </is>
      </c>
      <c r="F438" s="0" t="inlineStr">
        <is>
          <t>899137326165</t>
        </is>
      </c>
      <c r="G438" s="0" t="inlineStr">
        <is>
          <t>MENS</t>
        </is>
      </c>
      <c r="H438" s="0" t="inlineStr">
        <is>
          <t>L TALL</t>
        </is>
      </c>
      <c r="I438" s="0">
        <v>13.99</v>
      </c>
      <c r="J438" s="0">
        <v>35</v>
      </c>
    </row>
    <row r="439" spans="1:10" customHeight="0">
      <c r="A439" s="0">
        <f>HYPERLINK("https://dl.dropboxusercontent.com/scl/fi/17fbra7uaed341crsueki/slateroyalt.jpg?rlkey=ort9saltuxukko00ip96apmqe&amp;dl=0","Click to download Image")</f>
      </c>
      <c r="B439" s="0">
        <f>HYPERLINK("https://dl.dropboxusercontent.com/scl/fi/ekb2qo8yty4ahpycrcom5/mens-t-shirt-size-chartscason-ss-bt.jpg?rlkey=80wsm65rzwew6f24t6h2c3ebf&amp;dl=0","Click to download SizeChart")</f>
      </c>
      <c r="C439" s="0" t="inlineStr">
        <is>
          <t>Slate Ultra-Soft Men's T-Shirt</t>
        </is>
      </c>
      <c r="D439" s="0" t="inlineStr">
        <is>
          <t>137326</t>
        </is>
      </c>
      <c r="E439" s="0" t="inlineStr">
        <is>
          <t>BLANK SLATE M RL:137326D-XL</t>
        </is>
      </c>
      <c r="F439" s="0" t="inlineStr">
        <is>
          <t>899137326073</t>
        </is>
      </c>
      <c r="G439" s="0" t="inlineStr">
        <is>
          <t>MENS</t>
        </is>
      </c>
      <c r="H439" s="0" t="inlineStr">
        <is>
          <t>XL</t>
        </is>
      </c>
      <c r="I439" s="0">
        <v>13.99</v>
      </c>
      <c r="J439" s="0">
        <v>162</v>
      </c>
    </row>
    <row r="440" spans="1:10" customHeight="0">
      <c r="A440" s="0">
        <f>HYPERLINK("https://dl.dropboxusercontent.com/scl/fi/17fbra7uaed341crsueki/slateroyalt.jpg?rlkey=ort9saltuxukko00ip96apmqe&amp;dl=0","Click to download Image")</f>
      </c>
      <c r="B440" s="0">
        <f>HYPERLINK("https://dl.dropboxusercontent.com/scl/fi/ekb2qo8yty4ahpycrcom5/mens-t-shirt-size-chartscason-ss-bt.jpg?rlkey=80wsm65rzwew6f24t6h2c3ebf&amp;dl=0","Click to download SizeChart")</f>
      </c>
      <c r="C440" s="0" t="inlineStr">
        <is>
          <t>Slate Ultra-Soft Men's T-Shirt</t>
        </is>
      </c>
      <c r="D440" s="0" t="inlineStr">
        <is>
          <t>137326</t>
        </is>
      </c>
      <c r="E440" s="0" t="inlineStr">
        <is>
          <t>BLANK SLATE M RL:137326DT-XL TALL</t>
        </is>
      </c>
      <c r="F440" s="0" t="inlineStr">
        <is>
          <t>899137326172</t>
        </is>
      </c>
      <c r="G440" s="0" t="inlineStr">
        <is>
          <t>MENS</t>
        </is>
      </c>
      <c r="H440" s="0" t="inlineStr">
        <is>
          <t>XL TALL</t>
        </is>
      </c>
      <c r="I440" s="0">
        <v>13.99</v>
      </c>
      <c r="J440" s="0">
        <v>15</v>
      </c>
    </row>
    <row r="441" spans="1:10" customHeight="0">
      <c r="A441" s="0">
        <f>HYPERLINK("https://dl.dropboxusercontent.com/scl/fi/17fbra7uaed341crsueki/slateroyalt.jpg?rlkey=ort9saltuxukko00ip96apmqe&amp;dl=0","Click to download Image")</f>
      </c>
      <c r="B441" s="0">
        <f>HYPERLINK("https://dl.dropboxusercontent.com/scl/fi/ekb2qo8yty4ahpycrcom5/mens-t-shirt-size-chartscason-ss-bt.jpg?rlkey=80wsm65rzwew6f24t6h2c3ebf&amp;dl=0","Click to download SizeChart")</f>
      </c>
      <c r="C441" s="0" t="inlineStr">
        <is>
          <t>Slate Ultra-Soft Men's T-Shirt</t>
        </is>
      </c>
      <c r="D441" s="0" t="inlineStr">
        <is>
          <t>137326</t>
        </is>
      </c>
      <c r="E441" s="0" t="inlineStr">
        <is>
          <t>BLANK SLATE M RL:137326E-2XL</t>
        </is>
      </c>
      <c r="F441" s="0" t="inlineStr">
        <is>
          <t>899137326080</t>
        </is>
      </c>
      <c r="G441" s="0" t="inlineStr">
        <is>
          <t>MENS</t>
        </is>
      </c>
      <c r="H441" s="0" t="inlineStr">
        <is>
          <t>2XL</t>
        </is>
      </c>
      <c r="I441" s="0">
        <v>15.99</v>
      </c>
      <c r="J441" s="0">
        <v>105</v>
      </c>
    </row>
    <row r="442" spans="1:10" customHeight="0">
      <c r="A442" s="0">
        <f>HYPERLINK("https://dl.dropboxusercontent.com/scl/fi/17fbra7uaed341crsueki/slateroyalt.jpg?rlkey=ort9saltuxukko00ip96apmqe&amp;dl=0","Click to download Image")</f>
      </c>
      <c r="B442" s="0">
        <f>HYPERLINK("https://dl.dropboxusercontent.com/scl/fi/ekb2qo8yty4ahpycrcom5/mens-t-shirt-size-chartscason-ss-bt.jpg?rlkey=80wsm65rzwew6f24t6h2c3ebf&amp;dl=0","Click to download SizeChart")</f>
      </c>
      <c r="C442" s="0" t="inlineStr">
        <is>
          <t>Slate Ultra-Soft Men's T-Shirt</t>
        </is>
      </c>
      <c r="D442" s="0" t="inlineStr">
        <is>
          <t>137326</t>
        </is>
      </c>
      <c r="E442" s="0" t="inlineStr">
        <is>
          <t>BLANK SLATE M RL:137326ET-2XL TALL</t>
        </is>
      </c>
      <c r="F442" s="0" t="inlineStr">
        <is>
          <t>899137326189</t>
        </is>
      </c>
      <c r="G442" s="0" t="inlineStr">
        <is>
          <t>MENS</t>
        </is>
      </c>
      <c r="H442" s="0" t="inlineStr">
        <is>
          <t>2XL TALL</t>
        </is>
      </c>
      <c r="I442" s="0">
        <v>15.99</v>
      </c>
      <c r="J442" s="0">
        <v>13</v>
      </c>
    </row>
    <row r="443" spans="1:10" customHeight="0">
      <c r="A443" s="0">
        <f>HYPERLINK("https://dl.dropboxusercontent.com/scl/fi/17fbra7uaed341crsueki/slateroyalt.jpg?rlkey=ort9saltuxukko00ip96apmqe&amp;dl=0","Click to download Image")</f>
      </c>
      <c r="B443" s="0">
        <f>HYPERLINK("https://dl.dropboxusercontent.com/scl/fi/ekb2qo8yty4ahpycrcom5/mens-t-shirt-size-chartscason-ss-bt.jpg?rlkey=80wsm65rzwew6f24t6h2c3ebf&amp;dl=0","Click to download SizeChart")</f>
      </c>
      <c r="C443" s="0" t="inlineStr">
        <is>
          <t>Slate Ultra-Soft Men's T-Shirt</t>
        </is>
      </c>
      <c r="D443" s="0" t="inlineStr">
        <is>
          <t>137326</t>
        </is>
      </c>
      <c r="E443" s="0" t="inlineStr">
        <is>
          <t>BLANK SLATE M RL:137326F-3XL</t>
        </is>
      </c>
      <c r="F443" s="0" t="inlineStr">
        <is>
          <t>899137326097</t>
        </is>
      </c>
      <c r="G443" s="0" t="inlineStr">
        <is>
          <t>MENS</t>
        </is>
      </c>
      <c r="H443" s="0" t="inlineStr">
        <is>
          <t>3XL</t>
        </is>
      </c>
      <c r="I443" s="0">
        <v>15.99</v>
      </c>
      <c r="J443" s="0">
        <v>103</v>
      </c>
    </row>
    <row r="444" spans="1:10" customHeight="0">
      <c r="A444" s="0">
        <f>HYPERLINK("https://dl.dropboxusercontent.com/scl/fi/17fbra7uaed341crsueki/slateroyalt.jpg?rlkey=ort9saltuxukko00ip96apmqe&amp;dl=0","Click to download Image")</f>
      </c>
      <c r="B444" s="0">
        <f>HYPERLINK("https://dl.dropboxusercontent.com/scl/fi/ekb2qo8yty4ahpycrcom5/mens-t-shirt-size-chartscason-ss-bt.jpg?rlkey=80wsm65rzwew6f24t6h2c3ebf&amp;dl=0","Click to download SizeChart")</f>
      </c>
      <c r="C444" s="0" t="inlineStr">
        <is>
          <t>Slate Ultra-Soft Men's T-Shirt</t>
        </is>
      </c>
      <c r="D444" s="0" t="inlineStr">
        <is>
          <t>137326</t>
        </is>
      </c>
      <c r="E444" s="0" t="inlineStr">
        <is>
          <t>BLANK SLATE M RL:137326FT-3XL TALL</t>
        </is>
      </c>
      <c r="F444" s="0" t="inlineStr">
        <is>
          <t>899137326196</t>
        </is>
      </c>
      <c r="G444" s="0" t="inlineStr">
        <is>
          <t>MENS</t>
        </is>
      </c>
      <c r="H444" s="0" t="inlineStr">
        <is>
          <t>3XL TALL</t>
        </is>
      </c>
      <c r="I444" s="0">
        <v>15.99</v>
      </c>
      <c r="J444" s="0">
        <v>13</v>
      </c>
    </row>
    <row r="445" spans="1:10" customHeight="0">
      <c r="A445" s="0">
        <f>HYPERLINK("https://dl.dropboxusercontent.com/scl/fi/f2humsoev5s8x085vrzp1/slate-144450-f.jpg?rlkey=05aci69n2upf62uxlxeupla6d&amp;dl=0","Click to download Image")</f>
      </c>
      <c r="B445" s="0">
        <f>HYPERLINK("https://dl.dropboxusercontent.com/scl/fi/ekb2qo8yty4ahpycrcom5/mens-t-shirt-size-chartscason-ss-bt.jpg?rlkey=80wsm65rzwew6f24t6h2c3ebf&amp;dl=0","Click to download SizeChart")</f>
      </c>
      <c r="C445" s="0" t="inlineStr">
        <is>
          <t>Slate Ultra-Soft Men's T-Shirt</t>
        </is>
      </c>
      <c r="D445" s="0" t="inlineStr">
        <is>
          <t>144450</t>
        </is>
      </c>
      <c r="E445" s="0" t="inlineStr">
        <is>
          <t>BLANK SLATE M RD:144450AA-XS</t>
        </is>
      </c>
      <c r="F445" s="0" t="inlineStr">
        <is>
          <t>899144450037</t>
        </is>
      </c>
      <c r="G445" s="0" t="inlineStr">
        <is>
          <t>MENS</t>
        </is>
      </c>
      <c r="H445" s="0" t="inlineStr">
        <is>
          <t>XS</t>
        </is>
      </c>
      <c r="I445" s="0">
        <v>13.99</v>
      </c>
      <c r="J445" s="0">
        <v>63</v>
      </c>
    </row>
    <row r="446" spans="1:10" customHeight="0">
      <c r="A446" s="0">
        <f>HYPERLINK("https://dl.dropboxusercontent.com/scl/fi/f2humsoev5s8x085vrzp1/slate-144450-f.jpg?rlkey=05aci69n2upf62uxlxeupla6d&amp;dl=0","Click to download Image")</f>
      </c>
      <c r="B446" s="0">
        <f>HYPERLINK("https://dl.dropboxusercontent.com/scl/fi/ekb2qo8yty4ahpycrcom5/mens-t-shirt-size-chartscason-ss-bt.jpg?rlkey=80wsm65rzwew6f24t6h2c3ebf&amp;dl=0","Click to download SizeChart")</f>
      </c>
      <c r="C446" s="0" t="inlineStr">
        <is>
          <t>Slate Ultra-Soft Men's T-Shirt</t>
        </is>
      </c>
      <c r="D446" s="0" t="inlineStr">
        <is>
          <t>144450</t>
        </is>
      </c>
      <c r="E446" s="0" t="inlineStr">
        <is>
          <t>BLANK SLATE M RD:144450A-S</t>
        </is>
      </c>
      <c r="F446" s="0" t="inlineStr">
        <is>
          <t>899144450044</t>
        </is>
      </c>
      <c r="G446" s="0" t="inlineStr">
        <is>
          <t>MENS</t>
        </is>
      </c>
      <c r="H446" s="0" t="inlineStr">
        <is>
          <t>S</t>
        </is>
      </c>
      <c r="I446" s="0">
        <v>13.99</v>
      </c>
      <c r="J446" s="0">
        <v>84</v>
      </c>
    </row>
    <row r="447" spans="1:10" customHeight="0">
      <c r="A447" s="0">
        <f>HYPERLINK("https://dl.dropboxusercontent.com/scl/fi/f2humsoev5s8x085vrzp1/slate-144450-f.jpg?rlkey=05aci69n2upf62uxlxeupla6d&amp;dl=0","Click to download Image")</f>
      </c>
      <c r="B447" s="0">
        <f>HYPERLINK("https://dl.dropboxusercontent.com/scl/fi/ekb2qo8yty4ahpycrcom5/mens-t-shirt-size-chartscason-ss-bt.jpg?rlkey=80wsm65rzwew6f24t6h2c3ebf&amp;dl=0","Click to download SizeChart")</f>
      </c>
      <c r="C447" s="0" t="inlineStr">
        <is>
          <t>Slate Ultra-Soft Men's T-Shirt</t>
        </is>
      </c>
      <c r="D447" s="0" t="inlineStr">
        <is>
          <t>144450</t>
        </is>
      </c>
      <c r="E447" s="0" t="inlineStr">
        <is>
          <t>BLANK SLATE M RD:144450B-M</t>
        </is>
      </c>
      <c r="F447" s="0" t="inlineStr">
        <is>
          <t>899144450051</t>
        </is>
      </c>
      <c r="G447" s="0" t="inlineStr">
        <is>
          <t>MENS</t>
        </is>
      </c>
      <c r="H447" s="0" t="inlineStr">
        <is>
          <t>M</t>
        </is>
      </c>
      <c r="I447" s="0">
        <v>13.99</v>
      </c>
      <c r="J447" s="0">
        <v>137</v>
      </c>
    </row>
    <row r="448" spans="1:10" customHeight="0">
      <c r="A448" s="0">
        <f>HYPERLINK("https://dl.dropboxusercontent.com/scl/fi/f2humsoev5s8x085vrzp1/slate-144450-f.jpg?rlkey=05aci69n2upf62uxlxeupla6d&amp;dl=0","Click to download Image")</f>
      </c>
      <c r="B448" s="0">
        <f>HYPERLINK("https://dl.dropboxusercontent.com/scl/fi/ekb2qo8yty4ahpycrcom5/mens-t-shirt-size-chartscason-ss-bt.jpg?rlkey=80wsm65rzwew6f24t6h2c3ebf&amp;dl=0","Click to download SizeChart")</f>
      </c>
      <c r="C448" s="0" t="inlineStr">
        <is>
          <t>Slate Ultra-Soft Men's T-Shirt</t>
        </is>
      </c>
      <c r="D448" s="0" t="inlineStr">
        <is>
          <t>144450</t>
        </is>
      </c>
      <c r="E448" s="0" t="inlineStr">
        <is>
          <t>BLANK SLATE M RD:144450C-L</t>
        </is>
      </c>
      <c r="F448" s="0" t="inlineStr">
        <is>
          <t>899144450068</t>
        </is>
      </c>
      <c r="G448" s="0" t="inlineStr">
        <is>
          <t>MENS</t>
        </is>
      </c>
      <c r="H448" s="0" t="inlineStr">
        <is>
          <t>L</t>
        </is>
      </c>
      <c r="I448" s="0">
        <v>13.99</v>
      </c>
      <c r="J448" s="0">
        <v>196</v>
      </c>
    </row>
    <row r="449" spans="1:10" customHeight="0">
      <c r="A449" s="0">
        <f>HYPERLINK("https://dl.dropboxusercontent.com/scl/fi/f2humsoev5s8x085vrzp1/slate-144450-f.jpg?rlkey=05aci69n2upf62uxlxeupla6d&amp;dl=0","Click to download Image")</f>
      </c>
      <c r="B449" s="0">
        <f>HYPERLINK("https://dl.dropboxusercontent.com/scl/fi/ekb2qo8yty4ahpycrcom5/mens-t-shirt-size-chartscason-ss-bt.jpg?rlkey=80wsm65rzwew6f24t6h2c3ebf&amp;dl=0","Click to download SizeChart")</f>
      </c>
      <c r="C449" s="0" t="inlineStr">
        <is>
          <t>Slate Ultra-Soft Men's T-Shirt</t>
        </is>
      </c>
      <c r="D449" s="0" t="inlineStr">
        <is>
          <t>144450</t>
        </is>
      </c>
      <c r="E449" s="0" t="inlineStr">
        <is>
          <t>BLANK SLATE M RD:144450CT-L TALL</t>
        </is>
      </c>
      <c r="F449" s="0" t="inlineStr">
        <is>
          <t>899144450167</t>
        </is>
      </c>
      <c r="G449" s="0" t="inlineStr">
        <is>
          <t>MENS</t>
        </is>
      </c>
      <c r="H449" s="0" t="inlineStr">
        <is>
          <t>L TALL</t>
        </is>
      </c>
      <c r="I449" s="0">
        <v>13.99</v>
      </c>
      <c r="J449" s="0">
        <v>13</v>
      </c>
    </row>
    <row r="450" spans="1:10" customHeight="0">
      <c r="A450" s="0">
        <f>HYPERLINK("https://dl.dropboxusercontent.com/scl/fi/f2humsoev5s8x085vrzp1/slate-144450-f.jpg?rlkey=05aci69n2upf62uxlxeupla6d&amp;dl=0","Click to download Image")</f>
      </c>
      <c r="B450" s="0">
        <f>HYPERLINK("https://dl.dropboxusercontent.com/scl/fi/ekb2qo8yty4ahpycrcom5/mens-t-shirt-size-chartscason-ss-bt.jpg?rlkey=80wsm65rzwew6f24t6h2c3ebf&amp;dl=0","Click to download SizeChart")</f>
      </c>
      <c r="C450" s="0" t="inlineStr">
        <is>
          <t>Slate Ultra-Soft Men's T-Shirt</t>
        </is>
      </c>
      <c r="D450" s="0" t="inlineStr">
        <is>
          <t>144450</t>
        </is>
      </c>
      <c r="E450" s="0" t="inlineStr">
        <is>
          <t>BLANK SLATE M RD:144450D-XL</t>
        </is>
      </c>
      <c r="F450" s="0" t="inlineStr">
        <is>
          <t>899144450075</t>
        </is>
      </c>
      <c r="G450" s="0" t="inlineStr">
        <is>
          <t>MENS</t>
        </is>
      </c>
      <c r="H450" s="0" t="inlineStr">
        <is>
          <t>XL</t>
        </is>
      </c>
      <c r="I450" s="0">
        <v>13.99</v>
      </c>
      <c r="J450" s="0">
        <v>187</v>
      </c>
    </row>
    <row r="451" spans="1:10" customHeight="0">
      <c r="A451" s="0">
        <f>HYPERLINK("https://dl.dropboxusercontent.com/scl/fi/f2humsoev5s8x085vrzp1/slate-144450-f.jpg?rlkey=05aci69n2upf62uxlxeupla6d&amp;dl=0","Click to download Image")</f>
      </c>
      <c r="B451" s="0">
        <f>HYPERLINK("https://dl.dropboxusercontent.com/scl/fi/ekb2qo8yty4ahpycrcom5/mens-t-shirt-size-chartscason-ss-bt.jpg?rlkey=80wsm65rzwew6f24t6h2c3ebf&amp;dl=0","Click to download SizeChart")</f>
      </c>
      <c r="C451" s="0" t="inlineStr">
        <is>
          <t>Slate Ultra-Soft Men's T-Shirt</t>
        </is>
      </c>
      <c r="D451" s="0" t="inlineStr">
        <is>
          <t>144450</t>
        </is>
      </c>
      <c r="E451" s="0" t="inlineStr">
        <is>
          <t>BLANK SLATE M RD:144450DT-XL TALL</t>
        </is>
      </c>
      <c r="F451" s="0" t="inlineStr">
        <is>
          <t>899144450174</t>
        </is>
      </c>
      <c r="G451" s="0" t="inlineStr">
        <is>
          <t>MENS</t>
        </is>
      </c>
      <c r="H451" s="0" t="inlineStr">
        <is>
          <t>XL TALL</t>
        </is>
      </c>
      <c r="I451" s="0">
        <v>13.99</v>
      </c>
      <c r="J451" s="0">
        <v>23</v>
      </c>
    </row>
    <row r="452" spans="1:10" customHeight="0">
      <c r="A452" s="0">
        <f>HYPERLINK("https://dl.dropboxusercontent.com/scl/fi/f2humsoev5s8x085vrzp1/slate-144450-f.jpg?rlkey=05aci69n2upf62uxlxeupla6d&amp;dl=0","Click to download Image")</f>
      </c>
      <c r="B452" s="0">
        <f>HYPERLINK("https://dl.dropboxusercontent.com/scl/fi/ekb2qo8yty4ahpycrcom5/mens-t-shirt-size-chartscason-ss-bt.jpg?rlkey=80wsm65rzwew6f24t6h2c3ebf&amp;dl=0","Click to download SizeChart")</f>
      </c>
      <c r="C452" s="0" t="inlineStr">
        <is>
          <t>Slate Ultra-Soft Men's T-Shirt</t>
        </is>
      </c>
      <c r="D452" s="0" t="inlineStr">
        <is>
          <t>144450</t>
        </is>
      </c>
      <c r="E452" s="0" t="inlineStr">
        <is>
          <t>BLANK SLATE M RD:144450E-2XL</t>
        </is>
      </c>
      <c r="F452" s="0" t="inlineStr">
        <is>
          <t>899144450082</t>
        </is>
      </c>
      <c r="G452" s="0" t="inlineStr">
        <is>
          <t>MENS</t>
        </is>
      </c>
      <c r="H452" s="0" t="inlineStr">
        <is>
          <t>2XL</t>
        </is>
      </c>
      <c r="I452" s="0">
        <v>15.99</v>
      </c>
      <c r="J452" s="0">
        <v>132</v>
      </c>
    </row>
    <row r="453" spans="1:10" customHeight="0">
      <c r="A453" s="0">
        <f>HYPERLINK("https://dl.dropboxusercontent.com/scl/fi/f2humsoev5s8x085vrzp1/slate-144450-f.jpg?rlkey=05aci69n2upf62uxlxeupla6d&amp;dl=0","Click to download Image")</f>
      </c>
      <c r="B453" s="0">
        <f>HYPERLINK("https://dl.dropboxusercontent.com/scl/fi/ekb2qo8yty4ahpycrcom5/mens-t-shirt-size-chartscason-ss-bt.jpg?rlkey=80wsm65rzwew6f24t6h2c3ebf&amp;dl=0","Click to download SizeChart")</f>
      </c>
      <c r="C453" s="0" t="inlineStr">
        <is>
          <t>Slate Ultra-Soft Men's T-Shirt</t>
        </is>
      </c>
      <c r="D453" s="0" t="inlineStr">
        <is>
          <t>144450</t>
        </is>
      </c>
      <c r="E453" s="0" t="inlineStr">
        <is>
          <t>BLANK SLATE M RD:144450ET-2XL TALL</t>
        </is>
      </c>
      <c r="F453" s="0" t="inlineStr">
        <is>
          <t>899144450181</t>
        </is>
      </c>
      <c r="G453" s="0" t="inlineStr">
        <is>
          <t>MENS</t>
        </is>
      </c>
      <c r="H453" s="0" t="inlineStr">
        <is>
          <t>2XL TALL</t>
        </is>
      </c>
      <c r="I453" s="0">
        <v>15.99</v>
      </c>
      <c r="J453" s="0">
        <v>13</v>
      </c>
    </row>
    <row r="454" spans="1:10" customHeight="0">
      <c r="A454" s="0">
        <f>HYPERLINK("https://dl.dropboxusercontent.com/scl/fi/f2humsoev5s8x085vrzp1/slate-144450-f.jpg?rlkey=05aci69n2upf62uxlxeupla6d&amp;dl=0","Click to download Image")</f>
      </c>
      <c r="B454" s="0">
        <f>HYPERLINK("https://dl.dropboxusercontent.com/scl/fi/ekb2qo8yty4ahpycrcom5/mens-t-shirt-size-chartscason-ss-bt.jpg?rlkey=80wsm65rzwew6f24t6h2c3ebf&amp;dl=0","Click to download SizeChart")</f>
      </c>
      <c r="C454" s="0" t="inlineStr">
        <is>
          <t>Slate Ultra-Soft Men's T-Shirt</t>
        </is>
      </c>
      <c r="D454" s="0" t="inlineStr">
        <is>
          <t>144450</t>
        </is>
      </c>
      <c r="E454" s="0" t="inlineStr">
        <is>
          <t>BLANK SLATE M RD:144450F-3XL</t>
        </is>
      </c>
      <c r="F454" s="0" t="inlineStr">
        <is>
          <t>899144450099</t>
        </is>
      </c>
      <c r="G454" s="0" t="inlineStr">
        <is>
          <t>MENS</t>
        </is>
      </c>
      <c r="H454" s="0" t="inlineStr">
        <is>
          <t>3XL</t>
        </is>
      </c>
      <c r="I454" s="0">
        <v>15.99</v>
      </c>
      <c r="J454" s="0">
        <v>85</v>
      </c>
    </row>
    <row r="455" spans="1:10" customHeight="0">
      <c r="A455" s="0">
        <f>HYPERLINK("https://dl.dropboxusercontent.com/scl/fi/f2humsoev5s8x085vrzp1/slate-144450-f.jpg?rlkey=05aci69n2upf62uxlxeupla6d&amp;dl=0","Click to download Image")</f>
      </c>
      <c r="B455" s="0">
        <f>HYPERLINK("https://dl.dropboxusercontent.com/scl/fi/ekb2qo8yty4ahpycrcom5/mens-t-shirt-size-chartscason-ss-bt.jpg?rlkey=80wsm65rzwew6f24t6h2c3ebf&amp;dl=0","Click to download SizeChart")</f>
      </c>
      <c r="C455" s="0" t="inlineStr">
        <is>
          <t>Slate Ultra-Soft Men's T-Shirt</t>
        </is>
      </c>
      <c r="D455" s="0" t="inlineStr">
        <is>
          <t>144450</t>
        </is>
      </c>
      <c r="E455" s="0" t="inlineStr">
        <is>
          <t>BLANK SLATE M RD:144450FT-3XL TALL</t>
        </is>
      </c>
      <c r="F455" s="0" t="inlineStr">
        <is>
          <t>899144450198</t>
        </is>
      </c>
      <c r="G455" s="0" t="inlineStr">
        <is>
          <t>MENS</t>
        </is>
      </c>
      <c r="H455" s="0" t="inlineStr">
        <is>
          <t>3XL TALL</t>
        </is>
      </c>
      <c r="I455" s="0">
        <v>15.99</v>
      </c>
      <c r="J455" s="0">
        <v>8</v>
      </c>
    </row>
    <row r="456" spans="1:10" customHeight="0">
      <c r="A456" s="0">
        <f>HYPERLINK("https://dl.dropboxusercontent.com/scl/fi/sdrubemn5kv49ylihlcww/goldt.jpg?rlkey=yeybzvf7d9w4useipdfptal1a&amp;dl=0","Click to download Image")</f>
      </c>
      <c r="B456" s="0">
        <f>HYPERLINK("https://dl.dropboxusercontent.com/scl/fi/ekb2qo8yty4ahpycrcom5/mens-t-shirt-size-chartscason-ss-bt.jpg?rlkey=80wsm65rzwew6f24t6h2c3ebf&amp;dl=0","Click to download SizeChart")</f>
      </c>
      <c r="C456" s="0" t="inlineStr">
        <is>
          <t>Slate Ultra-Soft Men's T-Shirt</t>
        </is>
      </c>
      <c r="D456" s="0" t="inlineStr">
        <is>
          <t>137327</t>
        </is>
      </c>
      <c r="E456" s="0" t="inlineStr">
        <is>
          <t>BLANK SLATE M GD:137327AA-XS</t>
        </is>
      </c>
      <c r="F456" s="0" t="inlineStr">
        <is>
          <t>899137327032</t>
        </is>
      </c>
      <c r="G456" s="0" t="inlineStr">
        <is>
          <t>MENS</t>
        </is>
      </c>
      <c r="H456" s="0" t="inlineStr">
        <is>
          <t>XS</t>
        </is>
      </c>
      <c r="I456" s="0">
        <v>13.99</v>
      </c>
      <c r="J456" s="0">
        <v>135</v>
      </c>
    </row>
    <row r="457" spans="1:10" customHeight="0">
      <c r="A457" s="0">
        <f>HYPERLINK("https://dl.dropboxusercontent.com/scl/fi/sdrubemn5kv49ylihlcww/goldt.jpg?rlkey=yeybzvf7d9w4useipdfptal1a&amp;dl=0","Click to download Image")</f>
      </c>
      <c r="B457" s="0">
        <f>HYPERLINK("https://dl.dropboxusercontent.com/scl/fi/ekb2qo8yty4ahpycrcom5/mens-t-shirt-size-chartscason-ss-bt.jpg?rlkey=80wsm65rzwew6f24t6h2c3ebf&amp;dl=0","Click to download SizeChart")</f>
      </c>
      <c r="C457" s="0" t="inlineStr">
        <is>
          <t>Slate Ultra-Soft Men's T-Shirt</t>
        </is>
      </c>
      <c r="D457" s="0" t="inlineStr">
        <is>
          <t>137327</t>
        </is>
      </c>
      <c r="E457" s="0" t="inlineStr">
        <is>
          <t>BLANK SLATE M GD:137327A-S</t>
        </is>
      </c>
      <c r="F457" s="0" t="inlineStr">
        <is>
          <t>899137327049</t>
        </is>
      </c>
      <c r="G457" s="0" t="inlineStr">
        <is>
          <t>MENS</t>
        </is>
      </c>
      <c r="H457" s="0" t="inlineStr">
        <is>
          <t>S</t>
        </is>
      </c>
      <c r="I457" s="0">
        <v>13.99</v>
      </c>
      <c r="J457" s="0">
        <v>158</v>
      </c>
    </row>
    <row r="458" spans="1:10" customHeight="0">
      <c r="A458" s="0">
        <f>HYPERLINK("https://dl.dropboxusercontent.com/scl/fi/sdrubemn5kv49ylihlcww/goldt.jpg?rlkey=yeybzvf7d9w4useipdfptal1a&amp;dl=0","Click to download Image")</f>
      </c>
      <c r="B458" s="0">
        <f>HYPERLINK("https://dl.dropboxusercontent.com/scl/fi/ekb2qo8yty4ahpycrcom5/mens-t-shirt-size-chartscason-ss-bt.jpg?rlkey=80wsm65rzwew6f24t6h2c3ebf&amp;dl=0","Click to download SizeChart")</f>
      </c>
      <c r="C458" s="0" t="inlineStr">
        <is>
          <t>Slate Ultra-Soft Men's T-Shirt</t>
        </is>
      </c>
      <c r="D458" s="0" t="inlineStr">
        <is>
          <t>137327</t>
        </is>
      </c>
      <c r="E458" s="0" t="inlineStr">
        <is>
          <t>BLANK SLATE M GD:137327B-M</t>
        </is>
      </c>
      <c r="F458" s="0" t="inlineStr">
        <is>
          <t>899137327056</t>
        </is>
      </c>
      <c r="G458" s="0" t="inlineStr">
        <is>
          <t>MENS</t>
        </is>
      </c>
      <c r="H458" s="0" t="inlineStr">
        <is>
          <t>M</t>
        </is>
      </c>
      <c r="I458" s="0">
        <v>13.99</v>
      </c>
      <c r="J458" s="0">
        <v>79</v>
      </c>
    </row>
    <row r="459" spans="1:10" customHeight="0">
      <c r="A459" s="0">
        <f>HYPERLINK("https://dl.dropboxusercontent.com/scl/fi/sdrubemn5kv49ylihlcww/goldt.jpg?rlkey=yeybzvf7d9w4useipdfptal1a&amp;dl=0","Click to download Image")</f>
      </c>
      <c r="B459" s="0">
        <f>HYPERLINK("https://dl.dropboxusercontent.com/scl/fi/ekb2qo8yty4ahpycrcom5/mens-t-shirt-size-chartscason-ss-bt.jpg?rlkey=80wsm65rzwew6f24t6h2c3ebf&amp;dl=0","Click to download SizeChart")</f>
      </c>
      <c r="C459" s="0" t="inlineStr">
        <is>
          <t>Slate Ultra-Soft Men's T-Shirt</t>
        </is>
      </c>
      <c r="D459" s="0" t="inlineStr">
        <is>
          <t>137327</t>
        </is>
      </c>
      <c r="E459" s="0" t="inlineStr">
        <is>
          <t>BLANK SLATE M GD:137327C-L</t>
        </is>
      </c>
      <c r="F459" s="0" t="inlineStr">
        <is>
          <t>899137327063</t>
        </is>
      </c>
      <c r="G459" s="0" t="inlineStr">
        <is>
          <t>MENS</t>
        </is>
      </c>
      <c r="H459" s="0" t="inlineStr">
        <is>
          <t>L</t>
        </is>
      </c>
      <c r="I459" s="0">
        <v>13.99</v>
      </c>
      <c r="J459" s="0">
        <v>222</v>
      </c>
    </row>
    <row r="460" spans="1:10" customHeight="0">
      <c r="A460" s="0">
        <f>HYPERLINK("https://dl.dropboxusercontent.com/scl/fi/sdrubemn5kv49ylihlcww/goldt.jpg?rlkey=yeybzvf7d9w4useipdfptal1a&amp;dl=0","Click to download Image")</f>
      </c>
      <c r="B460" s="0">
        <f>HYPERLINK("https://dl.dropboxusercontent.com/scl/fi/ekb2qo8yty4ahpycrcom5/mens-t-shirt-size-chartscason-ss-bt.jpg?rlkey=80wsm65rzwew6f24t6h2c3ebf&amp;dl=0","Click to download SizeChart")</f>
      </c>
      <c r="C460" s="0" t="inlineStr">
        <is>
          <t>Slate Ultra-Soft Men's T-Shirt</t>
        </is>
      </c>
      <c r="D460" s="0" t="inlineStr">
        <is>
          <t>137327</t>
        </is>
      </c>
      <c r="E460" s="0" t="inlineStr">
        <is>
          <t>BLANK SLATE M GD:137327D-XL</t>
        </is>
      </c>
      <c r="F460" s="0" t="inlineStr">
        <is>
          <t>899137327070</t>
        </is>
      </c>
      <c r="G460" s="0" t="inlineStr">
        <is>
          <t>MENS</t>
        </is>
      </c>
      <c r="H460" s="0" t="inlineStr">
        <is>
          <t>XL</t>
        </is>
      </c>
      <c r="I460" s="0">
        <v>13.99</v>
      </c>
      <c r="J460" s="0">
        <v>242</v>
      </c>
    </row>
    <row r="461" spans="1:10" customHeight="0">
      <c r="A461" s="0">
        <f>HYPERLINK("https://dl.dropboxusercontent.com/scl/fi/sdrubemn5kv49ylihlcww/goldt.jpg?rlkey=yeybzvf7d9w4useipdfptal1a&amp;dl=0","Click to download Image")</f>
      </c>
      <c r="B461" s="0">
        <f>HYPERLINK("https://dl.dropboxusercontent.com/scl/fi/ekb2qo8yty4ahpycrcom5/mens-t-shirt-size-chartscason-ss-bt.jpg?rlkey=80wsm65rzwew6f24t6h2c3ebf&amp;dl=0","Click to download SizeChart")</f>
      </c>
      <c r="C461" s="0" t="inlineStr">
        <is>
          <t>Slate Ultra-Soft Men's T-Shirt</t>
        </is>
      </c>
      <c r="D461" s="0" t="inlineStr">
        <is>
          <t>137327</t>
        </is>
      </c>
      <c r="E461" s="0" t="inlineStr">
        <is>
          <t>BLANK SLATE M GD:137327E-2XL</t>
        </is>
      </c>
      <c r="F461" s="0" t="inlineStr">
        <is>
          <t>899137327087</t>
        </is>
      </c>
      <c r="G461" s="0" t="inlineStr">
        <is>
          <t>MENS</t>
        </is>
      </c>
      <c r="H461" s="0" t="inlineStr">
        <is>
          <t>2XL</t>
        </is>
      </c>
      <c r="I461" s="0">
        <v>15.99</v>
      </c>
      <c r="J461" s="0">
        <v>64</v>
      </c>
    </row>
    <row r="462" spans="1:10" customHeight="0">
      <c r="A462" s="0">
        <f>HYPERLINK("https://dl.dropboxusercontent.com/scl/fi/sdrubemn5kv49ylihlcww/goldt.jpg?rlkey=yeybzvf7d9w4useipdfptal1a&amp;dl=0","Click to download Image")</f>
      </c>
      <c r="B462" s="0">
        <f>HYPERLINK("https://dl.dropboxusercontent.com/scl/fi/ekb2qo8yty4ahpycrcom5/mens-t-shirt-size-chartscason-ss-bt.jpg?rlkey=80wsm65rzwew6f24t6h2c3ebf&amp;dl=0","Click to download SizeChart")</f>
      </c>
      <c r="C462" s="0" t="inlineStr">
        <is>
          <t>Slate Ultra-Soft Men's T-Shirt</t>
        </is>
      </c>
      <c r="D462" s="0" t="inlineStr">
        <is>
          <t>137327</t>
        </is>
      </c>
      <c r="E462" s="0" t="inlineStr">
        <is>
          <t>BLANK SLATE M GD:137327F-3XL</t>
        </is>
      </c>
      <c r="F462" s="0" t="inlineStr">
        <is>
          <t>899137327087</t>
        </is>
      </c>
      <c r="G462" s="0" t="inlineStr">
        <is>
          <t>MENS</t>
        </is>
      </c>
      <c r="H462" s="0" t="inlineStr">
        <is>
          <t>3XL</t>
        </is>
      </c>
      <c r="I462" s="0">
        <v>15.99</v>
      </c>
      <c r="J462" s="0">
        <v>161</v>
      </c>
    </row>
    <row r="463" spans="1:10" customHeight="0">
      <c r="A463" s="0">
        <f>HYPERLINK("https://dl.dropboxusercontent.com/scl/fi/sdrubemn5kv49ylihlcww/goldt.jpg?rlkey=yeybzvf7d9w4useipdfptal1a&amp;dl=0","Click to download Image")</f>
      </c>
      <c r="B463" s="0">
        <f>HYPERLINK("https://dl.dropboxusercontent.com/scl/fi/ekb2qo8yty4ahpycrcom5/mens-t-shirt-size-chartscason-ss-bt.jpg?rlkey=80wsm65rzwew6f24t6h2c3ebf&amp;dl=0","Click to download SizeChart")</f>
      </c>
      <c r="C463" s="0" t="inlineStr">
        <is>
          <t>Slate Ultra-Soft Men's T-Shirt</t>
        </is>
      </c>
      <c r="D463" s="0" t="inlineStr">
        <is>
          <t>137327</t>
        </is>
      </c>
      <c r="E463" s="0" t="inlineStr">
        <is>
          <t>BLANK SLATE M GD:137327G-4XL</t>
        </is>
      </c>
      <c r="F463" s="0" t="inlineStr">
        <is>
          <t>899143843106</t>
        </is>
      </c>
      <c r="G463" s="0" t="inlineStr">
        <is>
          <t>MENS</t>
        </is>
      </c>
      <c r="H463" s="0" t="inlineStr">
        <is>
          <t>4XL</t>
        </is>
      </c>
      <c r="I463" s="0">
        <v>17.99</v>
      </c>
      <c r="J463" s="0">
        <v>25</v>
      </c>
    </row>
    <row r="464" spans="1:10" customHeight="0">
      <c r="A464" s="0">
        <f>HYPERLINK("https://dl.dropboxusercontent.com/scl/fi/vw9reu9l7jrzwbcb4gii9/pinkt.jpg?rlkey=byv4mlsrkf2d8fgz4oxmz46lu&amp;dl=0","Click to download Image")</f>
      </c>
      <c r="B464" s="0">
        <f>HYPERLINK("https://dl.dropboxusercontent.com/scl/fi/ekb2qo8yty4ahpycrcom5/mens-t-shirt-size-chartscason-ss-bt.jpg?rlkey=80wsm65rzwew6f24t6h2c3ebf&amp;dl=0","Click to download SizeChart")</f>
      </c>
      <c r="C464" s="0" t="inlineStr">
        <is>
          <t>Slate Ultra-Soft Men's T-Shirt</t>
        </is>
      </c>
      <c r="D464" s="0" t="inlineStr">
        <is>
          <t>132821</t>
        </is>
      </c>
      <c r="E464" s="0" t="inlineStr">
        <is>
          <t>BLANK BILLY M HP:132821A-S</t>
        </is>
      </c>
      <c r="F464" s="0" t="inlineStr">
        <is>
          <t>899132821047</t>
        </is>
      </c>
      <c r="G464" s="0" t="inlineStr">
        <is>
          <t>MENS</t>
        </is>
      </c>
      <c r="H464" s="0" t="inlineStr">
        <is>
          <t>S</t>
        </is>
      </c>
      <c r="I464" s="0">
        <v>13.99</v>
      </c>
      <c r="J464" s="0">
        <v>5</v>
      </c>
    </row>
    <row r="465" spans="1:10" customHeight="0">
      <c r="A465" s="0">
        <f>HYPERLINK("https://dl.dropboxusercontent.com/scl/fi/vw9reu9l7jrzwbcb4gii9/pinkt.jpg?rlkey=byv4mlsrkf2d8fgz4oxmz46lu&amp;dl=0","Click to download Image")</f>
      </c>
      <c r="B465" s="0">
        <f>HYPERLINK("https://dl.dropboxusercontent.com/scl/fi/ekb2qo8yty4ahpycrcom5/mens-t-shirt-size-chartscason-ss-bt.jpg?rlkey=80wsm65rzwew6f24t6h2c3ebf&amp;dl=0","Click to download SizeChart")</f>
      </c>
      <c r="C465" s="0" t="inlineStr">
        <is>
          <t>Slate Ultra-Soft Men's T-Shirt</t>
        </is>
      </c>
      <c r="D465" s="0" t="inlineStr">
        <is>
          <t>132821</t>
        </is>
      </c>
      <c r="E465" s="0" t="inlineStr">
        <is>
          <t>BLANK BILLY M HP:132821B-M</t>
        </is>
      </c>
      <c r="F465" s="0" t="inlineStr">
        <is>
          <t>899132821054</t>
        </is>
      </c>
      <c r="G465" s="0" t="inlineStr">
        <is>
          <t>MENS</t>
        </is>
      </c>
      <c r="H465" s="0" t="inlineStr">
        <is>
          <t>M</t>
        </is>
      </c>
      <c r="I465" s="0">
        <v>13.99</v>
      </c>
      <c r="J465" s="0">
        <v>6</v>
      </c>
    </row>
    <row r="466" spans="1:10" customHeight="0">
      <c r="A466" s="0">
        <f>HYPERLINK("https://dl.dropboxusercontent.com/scl/fi/vw9reu9l7jrzwbcb4gii9/pinkt.jpg?rlkey=byv4mlsrkf2d8fgz4oxmz46lu&amp;dl=0","Click to download Image")</f>
      </c>
      <c r="B466" s="0">
        <f>HYPERLINK("https://dl.dropboxusercontent.com/scl/fi/ekb2qo8yty4ahpycrcom5/mens-t-shirt-size-chartscason-ss-bt.jpg?rlkey=80wsm65rzwew6f24t6h2c3ebf&amp;dl=0","Click to download SizeChart")</f>
      </c>
      <c r="C466" s="0" t="inlineStr">
        <is>
          <t>Slate Ultra-Soft Men's T-Shirt</t>
        </is>
      </c>
      <c r="D466" s="0" t="inlineStr">
        <is>
          <t>132821</t>
        </is>
      </c>
      <c r="E466" s="0" t="inlineStr">
        <is>
          <t>BLANK BILLY M HP:132821C-L</t>
        </is>
      </c>
      <c r="F466" s="0" t="inlineStr">
        <is>
          <t>899132821061</t>
        </is>
      </c>
      <c r="G466" s="0" t="inlineStr">
        <is>
          <t>MENS</t>
        </is>
      </c>
      <c r="H466" s="0" t="inlineStr">
        <is>
          <t>L</t>
        </is>
      </c>
      <c r="I466" s="0">
        <v>13.99</v>
      </c>
      <c r="J466" s="0">
        <v>11</v>
      </c>
    </row>
    <row r="467" spans="1:10" customHeight="0">
      <c r="A467" s="0">
        <f>HYPERLINK("https://dl.dropboxusercontent.com/scl/fi/vw9reu9l7jrzwbcb4gii9/pinkt.jpg?rlkey=byv4mlsrkf2d8fgz4oxmz46lu&amp;dl=0","Click to download Image")</f>
      </c>
      <c r="B467" s="0">
        <f>HYPERLINK("https://dl.dropboxusercontent.com/scl/fi/ekb2qo8yty4ahpycrcom5/mens-t-shirt-size-chartscason-ss-bt.jpg?rlkey=80wsm65rzwew6f24t6h2c3ebf&amp;dl=0","Click to download SizeChart")</f>
      </c>
      <c r="C467" s="0" t="inlineStr">
        <is>
          <t>Slate Ultra-Soft Men's T-Shirt</t>
        </is>
      </c>
      <c r="D467" s="0" t="inlineStr">
        <is>
          <t>132821</t>
        </is>
      </c>
      <c r="E467" s="0" t="inlineStr">
        <is>
          <t>BLANK BILLY M HP:132821D-XL</t>
        </is>
      </c>
      <c r="F467" s="0" t="inlineStr">
        <is>
          <t>899132821078</t>
        </is>
      </c>
      <c r="G467" s="0" t="inlineStr">
        <is>
          <t>MENS</t>
        </is>
      </c>
      <c r="H467" s="0" t="inlineStr">
        <is>
          <t>XL</t>
        </is>
      </c>
      <c r="I467" s="0">
        <v>13.99</v>
      </c>
      <c r="J467" s="0">
        <v>0</v>
      </c>
    </row>
    <row r="468" spans="1:10" customHeight="0">
      <c r="A468" s="0">
        <f>HYPERLINK("https://dl.dropboxusercontent.com/scl/fi/vw9reu9l7jrzwbcb4gii9/pinkt.jpg?rlkey=byv4mlsrkf2d8fgz4oxmz46lu&amp;dl=0","Click to download Image")</f>
      </c>
      <c r="B468" s="0">
        <f>HYPERLINK("https://dl.dropboxusercontent.com/scl/fi/ekb2qo8yty4ahpycrcom5/mens-t-shirt-size-chartscason-ss-bt.jpg?rlkey=80wsm65rzwew6f24t6h2c3ebf&amp;dl=0","Click to download SizeChart")</f>
      </c>
      <c r="C468" s="0" t="inlineStr">
        <is>
          <t>Slate Ultra-Soft Men's T-Shirt</t>
        </is>
      </c>
      <c r="D468" s="0" t="inlineStr">
        <is>
          <t>132821</t>
        </is>
      </c>
      <c r="E468" s="0" t="inlineStr">
        <is>
          <t>BLANK BILLY M HP:132821E-2XL</t>
        </is>
      </c>
      <c r="F468" s="0" t="inlineStr">
        <is>
          <t>899132821085</t>
        </is>
      </c>
      <c r="G468" s="0" t="inlineStr">
        <is>
          <t>MENS</t>
        </is>
      </c>
      <c r="H468" s="0" t="inlineStr">
        <is>
          <t>2XL</t>
        </is>
      </c>
      <c r="I468" s="0">
        <v>15.99</v>
      </c>
      <c r="J468" s="0">
        <v>4</v>
      </c>
    </row>
    <row r="469" spans="1:10" customHeight="0">
      <c r="A469" s="0">
        <f>HYPERLINK("https://dl.dropboxusercontent.com/scl/fi/vw9reu9l7jrzwbcb4gii9/pinkt.jpg?rlkey=byv4mlsrkf2d8fgz4oxmz46lu&amp;dl=0","Click to download Image")</f>
      </c>
      <c r="B469" s="0">
        <f>HYPERLINK("https://dl.dropboxusercontent.com/scl/fi/ekb2qo8yty4ahpycrcom5/mens-t-shirt-size-chartscason-ss-bt.jpg?rlkey=80wsm65rzwew6f24t6h2c3ebf&amp;dl=0","Click to download SizeChart")</f>
      </c>
      <c r="C469" s="0" t="inlineStr">
        <is>
          <t>Slate Ultra-Soft Men's T-Shirt</t>
        </is>
      </c>
      <c r="D469" s="0" t="inlineStr">
        <is>
          <t>132821</t>
        </is>
      </c>
      <c r="E469" s="0" t="inlineStr">
        <is>
          <t>BLANK BILLY M HP:132821F-3XL</t>
        </is>
      </c>
      <c r="F469" s="0" t="inlineStr">
        <is>
          <t>899132821092</t>
        </is>
      </c>
      <c r="G469" s="0" t="inlineStr">
        <is>
          <t>MENS</t>
        </is>
      </c>
      <c r="H469" s="0" t="inlineStr">
        <is>
          <t>3XL</t>
        </is>
      </c>
      <c r="I469" s="0">
        <v>15.99</v>
      </c>
      <c r="J469" s="0">
        <v>4</v>
      </c>
    </row>
    <row r="470" spans="1:10" customHeight="0">
      <c r="A470" s="0">
        <f>HYPERLINK("https://dl.dropboxusercontent.com/scl/fi/ozs6wdzp9dd3r99uygofh/slate-141017-f.jpg?rlkey=lkzblv7qo6rq6497co3l4fuct&amp;dl=0","Click to download Image")</f>
      </c>
      <c r="B470" s="0">
        <f>HYPERLINK("https://dl.dropboxusercontent.com/scl/fi/ekb2qo8yty4ahpycrcom5/mens-t-shirt-size-chartscason-ss-bt.jpg?rlkey=80wsm65rzwew6f24t6h2c3ebf&amp;dl=0","Click to download SizeChart")</f>
      </c>
      <c r="C470" s="0" t="inlineStr">
        <is>
          <t>Slate Ultra-Soft Men's T-Shirt</t>
        </is>
      </c>
      <c r="D470" s="0" t="inlineStr">
        <is>
          <t>141017</t>
        </is>
      </c>
      <c r="E470" s="0" t="inlineStr">
        <is>
          <t>BLANK SLATE M OR:141017A-S</t>
        </is>
      </c>
      <c r="F470" s="0" t="inlineStr">
        <is>
          <t>899141017042</t>
        </is>
      </c>
      <c r="G470" s="0" t="inlineStr">
        <is>
          <t>MENS</t>
        </is>
      </c>
      <c r="H470" s="0" t="inlineStr">
        <is>
          <t>S</t>
        </is>
      </c>
      <c r="I470" s="0">
        <v>13.99</v>
      </c>
      <c r="J470" s="0">
        <v>22</v>
      </c>
    </row>
    <row r="471" spans="1:10" customHeight="0">
      <c r="A471" s="0">
        <f>HYPERLINK("https://dl.dropboxusercontent.com/scl/fi/ozs6wdzp9dd3r99uygofh/slate-141017-f.jpg?rlkey=lkzblv7qo6rq6497co3l4fuct&amp;dl=0","Click to download Image")</f>
      </c>
      <c r="B471" s="0">
        <f>HYPERLINK("https://dl.dropboxusercontent.com/scl/fi/ekb2qo8yty4ahpycrcom5/mens-t-shirt-size-chartscason-ss-bt.jpg?rlkey=80wsm65rzwew6f24t6h2c3ebf&amp;dl=0","Click to download SizeChart")</f>
      </c>
      <c r="C471" s="0" t="inlineStr">
        <is>
          <t>Slate Ultra-Soft Men's T-Shirt</t>
        </is>
      </c>
      <c r="D471" s="0" t="inlineStr">
        <is>
          <t>141017</t>
        </is>
      </c>
      <c r="E471" s="0" t="inlineStr">
        <is>
          <t>BLANK SLATE M OR:141017B-M</t>
        </is>
      </c>
      <c r="F471" s="0" t="inlineStr">
        <is>
          <t>899141017059</t>
        </is>
      </c>
      <c r="G471" s="0" t="inlineStr">
        <is>
          <t>MENS</t>
        </is>
      </c>
      <c r="H471" s="0" t="inlineStr">
        <is>
          <t>M</t>
        </is>
      </c>
      <c r="I471" s="0">
        <v>13.99</v>
      </c>
      <c r="J471" s="0">
        <v>33</v>
      </c>
    </row>
    <row r="472" spans="1:10" customHeight="0">
      <c r="A472" s="0">
        <f>HYPERLINK("https://dl.dropboxusercontent.com/scl/fi/ozs6wdzp9dd3r99uygofh/slate-141017-f.jpg?rlkey=lkzblv7qo6rq6497co3l4fuct&amp;dl=0","Click to download Image")</f>
      </c>
      <c r="B472" s="0">
        <f>HYPERLINK("https://dl.dropboxusercontent.com/scl/fi/ekb2qo8yty4ahpycrcom5/mens-t-shirt-size-chartscason-ss-bt.jpg?rlkey=80wsm65rzwew6f24t6h2c3ebf&amp;dl=0","Click to download SizeChart")</f>
      </c>
      <c r="C472" s="0" t="inlineStr">
        <is>
          <t>Slate Ultra-Soft Men's T-Shirt</t>
        </is>
      </c>
      <c r="D472" s="0" t="inlineStr">
        <is>
          <t>141017</t>
        </is>
      </c>
      <c r="E472" s="0" t="inlineStr">
        <is>
          <t>BLANK SLATE M OR:141017C-L</t>
        </is>
      </c>
      <c r="F472" s="0" t="inlineStr">
        <is>
          <t>899141017066</t>
        </is>
      </c>
      <c r="G472" s="0" t="inlineStr">
        <is>
          <t>MENS</t>
        </is>
      </c>
      <c r="H472" s="0" t="inlineStr">
        <is>
          <t>L</t>
        </is>
      </c>
      <c r="I472" s="0">
        <v>13.99</v>
      </c>
      <c r="J472" s="0">
        <v>47</v>
      </c>
    </row>
    <row r="473" spans="1:10" customHeight="0">
      <c r="A473" s="0">
        <f>HYPERLINK("https://dl.dropboxusercontent.com/scl/fi/ozs6wdzp9dd3r99uygofh/slate-141017-f.jpg?rlkey=lkzblv7qo6rq6497co3l4fuct&amp;dl=0","Click to download Image")</f>
      </c>
      <c r="B473" s="0">
        <f>HYPERLINK("https://dl.dropboxusercontent.com/scl/fi/ekb2qo8yty4ahpycrcom5/mens-t-shirt-size-chartscason-ss-bt.jpg?rlkey=80wsm65rzwew6f24t6h2c3ebf&amp;dl=0","Click to download SizeChart")</f>
      </c>
      <c r="C473" s="0" t="inlineStr">
        <is>
          <t>Slate Ultra-Soft Men's T-Shirt</t>
        </is>
      </c>
      <c r="D473" s="0" t="inlineStr">
        <is>
          <t>141017</t>
        </is>
      </c>
      <c r="E473" s="0" t="inlineStr">
        <is>
          <t>BLANK SLATE M OR:141017D-XL</t>
        </is>
      </c>
      <c r="F473" s="0" t="inlineStr">
        <is>
          <t>899141017073</t>
        </is>
      </c>
      <c r="G473" s="0" t="inlineStr">
        <is>
          <t>MENS</t>
        </is>
      </c>
      <c r="H473" s="0" t="inlineStr">
        <is>
          <t>XL</t>
        </is>
      </c>
      <c r="I473" s="0">
        <v>13.99</v>
      </c>
      <c r="J473" s="0">
        <v>42</v>
      </c>
    </row>
    <row r="474" spans="1:10" customHeight="0">
      <c r="A474" s="0">
        <f>HYPERLINK("https://dl.dropboxusercontent.com/scl/fi/ozs6wdzp9dd3r99uygofh/slate-141017-f.jpg?rlkey=lkzblv7qo6rq6497co3l4fuct&amp;dl=0","Click to download Image")</f>
      </c>
      <c r="B474" s="0">
        <f>HYPERLINK("https://dl.dropboxusercontent.com/scl/fi/ekb2qo8yty4ahpycrcom5/mens-t-shirt-size-chartscason-ss-bt.jpg?rlkey=80wsm65rzwew6f24t6h2c3ebf&amp;dl=0","Click to download SizeChart")</f>
      </c>
      <c r="C474" s="0" t="inlineStr">
        <is>
          <t>Slate Ultra-Soft Men's T-Shirt</t>
        </is>
      </c>
      <c r="D474" s="0" t="inlineStr">
        <is>
          <t>141017</t>
        </is>
      </c>
      <c r="E474" s="0" t="inlineStr">
        <is>
          <t>BLANK SLATE M OR:141017E-2XL</t>
        </is>
      </c>
      <c r="F474" s="0" t="inlineStr">
        <is>
          <t>899141017080</t>
        </is>
      </c>
      <c r="G474" s="0" t="inlineStr">
        <is>
          <t>MENS</t>
        </is>
      </c>
      <c r="H474" s="0" t="inlineStr">
        <is>
          <t>2XL</t>
        </is>
      </c>
      <c r="I474" s="0">
        <v>15.99</v>
      </c>
      <c r="J474" s="0">
        <v>30</v>
      </c>
    </row>
    <row r="475" spans="1:10" customHeight="0">
      <c r="A475" s="0">
        <f>HYPERLINK("https://dl.dropboxusercontent.com/scl/fi/ozs6wdzp9dd3r99uygofh/slate-141017-f.jpg?rlkey=lkzblv7qo6rq6497co3l4fuct&amp;dl=0","Click to download Image")</f>
      </c>
      <c r="B475" s="0">
        <f>HYPERLINK("https://dl.dropboxusercontent.com/scl/fi/ekb2qo8yty4ahpycrcom5/mens-t-shirt-size-chartscason-ss-bt.jpg?rlkey=80wsm65rzwew6f24t6h2c3ebf&amp;dl=0","Click to download SizeChart")</f>
      </c>
      <c r="C475" s="0" t="inlineStr">
        <is>
          <t>Slate Ultra-Soft Men's T-Shirt</t>
        </is>
      </c>
      <c r="D475" s="0" t="inlineStr">
        <is>
          <t>141017</t>
        </is>
      </c>
      <c r="E475" s="0" t="inlineStr">
        <is>
          <t>BLANK SLATE M OR:141017F-3XL</t>
        </is>
      </c>
      <c r="F475" s="0" t="inlineStr">
        <is>
          <t>899141017097</t>
        </is>
      </c>
      <c r="G475" s="0" t="inlineStr">
        <is>
          <t>MENS</t>
        </is>
      </c>
      <c r="H475" s="0" t="inlineStr">
        <is>
          <t>3XL</t>
        </is>
      </c>
      <c r="I475" s="0">
        <v>15.99</v>
      </c>
      <c r="J475" s="0">
        <v>11</v>
      </c>
    </row>
    <row r="476" spans="1:10" customHeight="0">
      <c r="A476" s="0">
        <f>HYPERLINK("https://dl.dropboxusercontent.com/scl/fi/ozs6wdzp9dd3r99uygofh/slate-141017-f.jpg?rlkey=lkzblv7qo6rq6497co3l4fuct&amp;dl=0","Click to download Image")</f>
      </c>
      <c r="B476" s="0">
        <f>HYPERLINK("https://dl.dropboxusercontent.com/scl/fi/ekb2qo8yty4ahpycrcom5/mens-t-shirt-size-chartscason-ss-bt.jpg?rlkey=80wsm65rzwew6f24t6h2c3ebf&amp;dl=0","Click to download SizeChart")</f>
      </c>
      <c r="C476" s="0" t="inlineStr">
        <is>
          <t>Slate Ultra-Soft Men's T-Shirt</t>
        </is>
      </c>
      <c r="D476" s="0" t="inlineStr">
        <is>
          <t>141017</t>
        </is>
      </c>
      <c r="E476" s="0" t="inlineStr">
        <is>
          <t>BLANK SLATE M OR:141017G-4XL</t>
        </is>
      </c>
      <c r="F476" s="0" t="inlineStr">
        <is>
          <t>899141017103</t>
        </is>
      </c>
      <c r="G476" s="0" t="inlineStr">
        <is>
          <t>MENS</t>
        </is>
      </c>
      <c r="H476" s="0" t="inlineStr">
        <is>
          <t>4XL</t>
        </is>
      </c>
      <c r="I476" s="0">
        <v>17.99</v>
      </c>
      <c r="J476" s="0">
        <v>0</v>
      </c>
    </row>
    <row r="477" spans="1:10" customHeight="0">
      <c r="A477" s="0">
        <f>HYPERLINK("https://dl.dropboxusercontent.com/scl/fi/d417c4ghkvn8kghv5wcom/133740-f.jpg?rlkey=9oprjxcblmo9s0ys05grmmj00&amp;dl=0","Click to download Image")</f>
      </c>
      <c r="B477" s="0">
        <f>HYPERLINK("https://dl.dropboxusercontent.com/scl/fi/ekb2qo8yty4ahpycrcom5/mens-t-shirt-size-chartscason-ss-bt.jpg?rlkey=80wsm65rzwew6f24t6h2c3ebf&amp;dl=0","Click to download SizeChart")</f>
      </c>
      <c r="C477" s="0" t="inlineStr">
        <is>
          <t>Slate Ultra-Soft Men's T-Shirt</t>
        </is>
      </c>
      <c r="D477" s="0" t="inlineStr">
        <is>
          <t>133740</t>
        </is>
      </c>
      <c r="E477" s="0" t="inlineStr">
        <is>
          <t>BLANK SLATE M LE:133740AA-XS</t>
        </is>
      </c>
      <c r="F477" s="0" t="inlineStr">
        <is>
          <t>899133740033</t>
        </is>
      </c>
      <c r="G477" s="0" t="inlineStr">
        <is>
          <t>MENS</t>
        </is>
      </c>
      <c r="H477" s="0" t="inlineStr">
        <is>
          <t>XS</t>
        </is>
      </c>
      <c r="I477" s="0">
        <v>13.99</v>
      </c>
      <c r="J477" s="0">
        <v>43</v>
      </c>
    </row>
    <row r="478" spans="1:10" customHeight="0">
      <c r="A478" s="0">
        <f>HYPERLINK("https://dl.dropboxusercontent.com/scl/fi/d417c4ghkvn8kghv5wcom/133740-f.jpg?rlkey=9oprjxcblmo9s0ys05grmmj00&amp;dl=0","Click to download Image")</f>
      </c>
      <c r="B478" s="0">
        <f>HYPERLINK("https://dl.dropboxusercontent.com/scl/fi/ekb2qo8yty4ahpycrcom5/mens-t-shirt-size-chartscason-ss-bt.jpg?rlkey=80wsm65rzwew6f24t6h2c3ebf&amp;dl=0","Click to download SizeChart")</f>
      </c>
      <c r="C478" s="0" t="inlineStr">
        <is>
          <t>Slate Ultra-Soft Men's T-Shirt</t>
        </is>
      </c>
      <c r="D478" s="0" t="inlineStr">
        <is>
          <t>133740</t>
        </is>
      </c>
      <c r="E478" s="0" t="inlineStr">
        <is>
          <t>BLANK SLATE M LE:133740A-S</t>
        </is>
      </c>
      <c r="F478" s="0" t="inlineStr">
        <is>
          <t>899133740040</t>
        </is>
      </c>
      <c r="G478" s="0" t="inlineStr">
        <is>
          <t>MENS</t>
        </is>
      </c>
      <c r="H478" s="0" t="inlineStr">
        <is>
          <t>S</t>
        </is>
      </c>
      <c r="I478" s="0">
        <v>13.99</v>
      </c>
      <c r="J478" s="0">
        <v>137</v>
      </c>
    </row>
    <row r="479" spans="1:10" customHeight="0">
      <c r="A479" s="0">
        <f>HYPERLINK("https://dl.dropboxusercontent.com/scl/fi/d417c4ghkvn8kghv5wcom/133740-f.jpg?rlkey=9oprjxcblmo9s0ys05grmmj00&amp;dl=0","Click to download Image")</f>
      </c>
      <c r="B479" s="0">
        <f>HYPERLINK("https://dl.dropboxusercontent.com/scl/fi/ekb2qo8yty4ahpycrcom5/mens-t-shirt-size-chartscason-ss-bt.jpg?rlkey=80wsm65rzwew6f24t6h2c3ebf&amp;dl=0","Click to download SizeChart")</f>
      </c>
      <c r="C479" s="0" t="inlineStr">
        <is>
          <t>Slate Ultra-Soft Men's T-Shirt</t>
        </is>
      </c>
      <c r="D479" s="0" t="inlineStr">
        <is>
          <t>133740</t>
        </is>
      </c>
      <c r="E479" s="0" t="inlineStr">
        <is>
          <t>BLANK SLATE M LE:133740B-M</t>
        </is>
      </c>
      <c r="F479" s="0" t="inlineStr">
        <is>
          <t>899133740057</t>
        </is>
      </c>
      <c r="G479" s="0" t="inlineStr">
        <is>
          <t>MENS</t>
        </is>
      </c>
      <c r="H479" s="0" t="inlineStr">
        <is>
          <t>M</t>
        </is>
      </c>
      <c r="I479" s="0">
        <v>13.99</v>
      </c>
      <c r="J479" s="0">
        <v>193</v>
      </c>
    </row>
    <row r="480" spans="1:10" customHeight="0">
      <c r="A480" s="0">
        <f>HYPERLINK("https://dl.dropboxusercontent.com/scl/fi/d417c4ghkvn8kghv5wcom/133740-f.jpg?rlkey=9oprjxcblmo9s0ys05grmmj00&amp;dl=0","Click to download Image")</f>
      </c>
      <c r="B480" s="0">
        <f>HYPERLINK("https://dl.dropboxusercontent.com/scl/fi/ekb2qo8yty4ahpycrcom5/mens-t-shirt-size-chartscason-ss-bt.jpg?rlkey=80wsm65rzwew6f24t6h2c3ebf&amp;dl=0","Click to download SizeChart")</f>
      </c>
      <c r="C480" s="0" t="inlineStr">
        <is>
          <t>Slate Ultra-Soft Men's T-Shirt</t>
        </is>
      </c>
      <c r="D480" s="0" t="inlineStr">
        <is>
          <t>133740</t>
        </is>
      </c>
      <c r="E480" s="0" t="inlineStr">
        <is>
          <t>BLANK SLATE M LE:133740C-L</t>
        </is>
      </c>
      <c r="F480" s="0" t="inlineStr">
        <is>
          <t>899133740064</t>
        </is>
      </c>
      <c r="G480" s="0" t="inlineStr">
        <is>
          <t>MENS</t>
        </is>
      </c>
      <c r="H480" s="0" t="inlineStr">
        <is>
          <t>L</t>
        </is>
      </c>
      <c r="I480" s="0">
        <v>13.99</v>
      </c>
      <c r="J480" s="0">
        <v>239</v>
      </c>
    </row>
    <row r="481" spans="1:10" customHeight="0">
      <c r="A481" s="0">
        <f>HYPERLINK("https://dl.dropboxusercontent.com/scl/fi/d417c4ghkvn8kghv5wcom/133740-f.jpg?rlkey=9oprjxcblmo9s0ys05grmmj00&amp;dl=0","Click to download Image")</f>
      </c>
      <c r="B481" s="0">
        <f>HYPERLINK("https://dl.dropboxusercontent.com/scl/fi/ekb2qo8yty4ahpycrcom5/mens-t-shirt-size-chartscason-ss-bt.jpg?rlkey=80wsm65rzwew6f24t6h2c3ebf&amp;dl=0","Click to download SizeChart")</f>
      </c>
      <c r="C481" s="0" t="inlineStr">
        <is>
          <t>Slate Ultra-Soft Men's T-Shirt</t>
        </is>
      </c>
      <c r="D481" s="0" t="inlineStr">
        <is>
          <t>133740</t>
        </is>
      </c>
      <c r="E481" s="0" t="inlineStr">
        <is>
          <t>BLANK SLATE M LE:133740CT-L TALL</t>
        </is>
      </c>
      <c r="F481" s="0" t="inlineStr">
        <is>
          <t>899133740163</t>
        </is>
      </c>
      <c r="G481" s="0" t="inlineStr">
        <is>
          <t>MENS</t>
        </is>
      </c>
      <c r="H481" s="0" t="inlineStr">
        <is>
          <t>L TALL</t>
        </is>
      </c>
      <c r="I481" s="0">
        <v>13.99</v>
      </c>
      <c r="J481" s="0">
        <v>28</v>
      </c>
    </row>
    <row r="482" spans="1:10" customHeight="0">
      <c r="A482" s="0">
        <f>HYPERLINK("https://dl.dropboxusercontent.com/scl/fi/d417c4ghkvn8kghv5wcom/133740-f.jpg?rlkey=9oprjxcblmo9s0ys05grmmj00&amp;dl=0","Click to download Image")</f>
      </c>
      <c r="B482" s="0">
        <f>HYPERLINK("https://dl.dropboxusercontent.com/scl/fi/ekb2qo8yty4ahpycrcom5/mens-t-shirt-size-chartscason-ss-bt.jpg?rlkey=80wsm65rzwew6f24t6h2c3ebf&amp;dl=0","Click to download SizeChart")</f>
      </c>
      <c r="C482" s="0" t="inlineStr">
        <is>
          <t>Slate Ultra-Soft Men's T-Shirt</t>
        </is>
      </c>
      <c r="D482" s="0" t="inlineStr">
        <is>
          <t>133740</t>
        </is>
      </c>
      <c r="E482" s="0" t="inlineStr">
        <is>
          <t>BLANK SLATE M LE:133740D-XL</t>
        </is>
      </c>
      <c r="F482" s="0" t="inlineStr">
        <is>
          <t>899133740071</t>
        </is>
      </c>
      <c r="G482" s="0" t="inlineStr">
        <is>
          <t>MENS</t>
        </is>
      </c>
      <c r="H482" s="0" t="inlineStr">
        <is>
          <t>XL</t>
        </is>
      </c>
      <c r="I482" s="0">
        <v>13.99</v>
      </c>
      <c r="J482" s="0">
        <v>244</v>
      </c>
    </row>
    <row r="483" spans="1:10" customHeight="0">
      <c r="A483" s="0">
        <f>HYPERLINK("https://dl.dropboxusercontent.com/scl/fi/d417c4ghkvn8kghv5wcom/133740-f.jpg?rlkey=9oprjxcblmo9s0ys05grmmj00&amp;dl=0","Click to download Image")</f>
      </c>
      <c r="B483" s="0">
        <f>HYPERLINK("https://dl.dropboxusercontent.com/scl/fi/ekb2qo8yty4ahpycrcom5/mens-t-shirt-size-chartscason-ss-bt.jpg?rlkey=80wsm65rzwew6f24t6h2c3ebf&amp;dl=0","Click to download SizeChart")</f>
      </c>
      <c r="C483" s="0" t="inlineStr">
        <is>
          <t>Slate Ultra-Soft Men's T-Shirt</t>
        </is>
      </c>
      <c r="D483" s="0" t="inlineStr">
        <is>
          <t>133740</t>
        </is>
      </c>
      <c r="E483" s="0" t="inlineStr">
        <is>
          <t>BLANK SLATE M LE:133740DT-XL TALL</t>
        </is>
      </c>
      <c r="F483" s="0" t="inlineStr">
        <is>
          <t>899133740170</t>
        </is>
      </c>
      <c r="G483" s="0" t="inlineStr">
        <is>
          <t>MENS</t>
        </is>
      </c>
      <c r="H483" s="0" t="inlineStr">
        <is>
          <t>XL TALL</t>
        </is>
      </c>
      <c r="I483" s="0">
        <v>13.99</v>
      </c>
      <c r="J483" s="0">
        <v>27</v>
      </c>
    </row>
    <row r="484" spans="1:10" customHeight="0">
      <c r="A484" s="0">
        <f>HYPERLINK("https://dl.dropboxusercontent.com/scl/fi/d417c4ghkvn8kghv5wcom/133740-f.jpg?rlkey=9oprjxcblmo9s0ys05grmmj00&amp;dl=0","Click to download Image")</f>
      </c>
      <c r="B484" s="0">
        <f>HYPERLINK("https://dl.dropboxusercontent.com/scl/fi/ekb2qo8yty4ahpycrcom5/mens-t-shirt-size-chartscason-ss-bt.jpg?rlkey=80wsm65rzwew6f24t6h2c3ebf&amp;dl=0","Click to download SizeChart")</f>
      </c>
      <c r="C484" s="0" t="inlineStr">
        <is>
          <t>Slate Ultra-Soft Men's T-Shirt</t>
        </is>
      </c>
      <c r="D484" s="0" t="inlineStr">
        <is>
          <t>133740</t>
        </is>
      </c>
      <c r="E484" s="0" t="inlineStr">
        <is>
          <t>BLANK SLATE M LE:133740E-2XL</t>
        </is>
      </c>
      <c r="F484" s="0" t="inlineStr">
        <is>
          <t>899133740088</t>
        </is>
      </c>
      <c r="G484" s="0" t="inlineStr">
        <is>
          <t>MENS</t>
        </is>
      </c>
      <c r="H484" s="0" t="inlineStr">
        <is>
          <t>2XL</t>
        </is>
      </c>
      <c r="I484" s="0">
        <v>15.99</v>
      </c>
      <c r="J484" s="0">
        <v>175</v>
      </c>
    </row>
    <row r="485" spans="1:10" customHeight="0">
      <c r="A485" s="0">
        <f>HYPERLINK("https://dl.dropboxusercontent.com/scl/fi/d417c4ghkvn8kghv5wcom/133740-f.jpg?rlkey=9oprjxcblmo9s0ys05grmmj00&amp;dl=0","Click to download Image")</f>
      </c>
      <c r="B485" s="0">
        <f>HYPERLINK("https://dl.dropboxusercontent.com/scl/fi/ekb2qo8yty4ahpycrcom5/mens-t-shirt-size-chartscason-ss-bt.jpg?rlkey=80wsm65rzwew6f24t6h2c3ebf&amp;dl=0","Click to download SizeChart")</f>
      </c>
      <c r="C485" s="0" t="inlineStr">
        <is>
          <t>Slate Ultra-Soft Men's T-Shirt</t>
        </is>
      </c>
      <c r="D485" s="0" t="inlineStr">
        <is>
          <t>133740</t>
        </is>
      </c>
      <c r="E485" s="0" t="inlineStr">
        <is>
          <t>BLANK SLATE M LE:133740ET-2XL TALL</t>
        </is>
      </c>
      <c r="F485" s="0" t="inlineStr">
        <is>
          <t>899133740187</t>
        </is>
      </c>
      <c r="G485" s="0" t="inlineStr">
        <is>
          <t>MENS</t>
        </is>
      </c>
      <c r="H485" s="0" t="inlineStr">
        <is>
          <t>2XL TALL</t>
        </is>
      </c>
      <c r="I485" s="0">
        <v>15.99</v>
      </c>
      <c r="J485" s="0">
        <v>27</v>
      </c>
    </row>
    <row r="486" spans="1:10" customHeight="0">
      <c r="A486" s="0">
        <f>HYPERLINK("https://dl.dropboxusercontent.com/scl/fi/d417c4ghkvn8kghv5wcom/133740-f.jpg?rlkey=9oprjxcblmo9s0ys05grmmj00&amp;dl=0","Click to download Image")</f>
      </c>
      <c r="B486" s="0">
        <f>HYPERLINK("https://dl.dropboxusercontent.com/scl/fi/ekb2qo8yty4ahpycrcom5/mens-t-shirt-size-chartscason-ss-bt.jpg?rlkey=80wsm65rzwew6f24t6h2c3ebf&amp;dl=0","Click to download SizeChart")</f>
      </c>
      <c r="C486" s="0" t="inlineStr">
        <is>
          <t>Slate Ultra-Soft Men's T-Shirt</t>
        </is>
      </c>
      <c r="D486" s="0" t="inlineStr">
        <is>
          <t>133740</t>
        </is>
      </c>
      <c r="E486" s="0" t="inlineStr">
        <is>
          <t>BLANK SLATE M LE:133740F-3XL</t>
        </is>
      </c>
      <c r="F486" s="0" t="inlineStr">
        <is>
          <t>899133740095</t>
        </is>
      </c>
      <c r="G486" s="0" t="inlineStr">
        <is>
          <t>MENS</t>
        </is>
      </c>
      <c r="H486" s="0" t="inlineStr">
        <is>
          <t>3XL</t>
        </is>
      </c>
      <c r="I486" s="0">
        <v>15.99</v>
      </c>
      <c r="J486" s="0">
        <v>71</v>
      </c>
    </row>
    <row r="487" spans="1:10" customHeight="0">
      <c r="A487" s="0">
        <f>HYPERLINK("https://dl.dropboxusercontent.com/scl/fi/d417c4ghkvn8kghv5wcom/133740-f.jpg?rlkey=9oprjxcblmo9s0ys05grmmj00&amp;dl=0","Click to download Image")</f>
      </c>
      <c r="B487" s="0">
        <f>HYPERLINK("https://dl.dropboxusercontent.com/scl/fi/ekb2qo8yty4ahpycrcom5/mens-t-shirt-size-chartscason-ss-bt.jpg?rlkey=80wsm65rzwew6f24t6h2c3ebf&amp;dl=0","Click to download SizeChart")</f>
      </c>
      <c r="C487" s="0" t="inlineStr">
        <is>
          <t>Slate Ultra-Soft Men's T-Shirt</t>
        </is>
      </c>
      <c r="D487" s="0" t="inlineStr">
        <is>
          <t>133740</t>
        </is>
      </c>
      <c r="E487" s="0" t="inlineStr">
        <is>
          <t>BLANK SLATE M LE:133740FT-3XL TALL</t>
        </is>
      </c>
      <c r="F487" s="0" t="inlineStr">
        <is>
          <t>899133740194</t>
        </is>
      </c>
      <c r="G487" s="0" t="inlineStr">
        <is>
          <t>MENS</t>
        </is>
      </c>
      <c r="H487" s="0" t="inlineStr">
        <is>
          <t>3XL TALL</t>
        </is>
      </c>
      <c r="I487" s="0">
        <v>15.99</v>
      </c>
      <c r="J487" s="0">
        <v>14</v>
      </c>
    </row>
    <row r="488" spans="1:10" customHeight="0">
      <c r="A488" s="0">
        <f>HYPERLINK("https://dl.dropboxusercontent.com/scl/fi/d417c4ghkvn8kghv5wcom/133740-f.jpg?rlkey=9oprjxcblmo9s0ys05grmmj00&amp;dl=0","Click to download Image")</f>
      </c>
      <c r="B488" s="0">
        <f>HYPERLINK("https://dl.dropboxusercontent.com/scl/fi/ekb2qo8yty4ahpycrcom5/mens-t-shirt-size-chartscason-ss-bt.jpg?rlkey=80wsm65rzwew6f24t6h2c3ebf&amp;dl=0","Click to download SizeChart")</f>
      </c>
      <c r="C488" s="0" t="inlineStr">
        <is>
          <t>Slate Ultra-Soft Men's T-Shirt</t>
        </is>
      </c>
      <c r="D488" s="0" t="inlineStr">
        <is>
          <t>133740</t>
        </is>
      </c>
      <c r="G488" s="0" t="inlineStr">
        <is>
          <t>MENS</t>
        </is>
      </c>
      <c r="I488" s="0">
        <v>13.99</v>
      </c>
      <c r="J488" s="0">
        <v>0</v>
      </c>
    </row>
    <row r="489" spans="1:10" customHeight="0">
      <c r="A489" s="0">
        <f>HYPERLINK("https://dl.dropboxusercontent.com/scl/fi/11ab56fy7dbwzsqyaor3a/cason-141497-f.jpg?rlkey=x1vw58w8bf2lbxfqkp124ircm&amp;dl=0","Click to download Image")</f>
      </c>
      <c r="B489" s="0">
        <f>HYPERLINK("https://dl.dropboxusercontent.com/scl/fi/ekb2qo8yty4ahpycrcom5/mens-t-shirt-size-chartscason-ss-bt.jpg?rlkey=80wsm65rzwew6f24t6h2c3ebf&amp;dl=0","Click to download SizeChart")</f>
      </c>
      <c r="C489" s="0" t="inlineStr">
        <is>
          <t>Slate Ultra-Soft Men's T-Shirt</t>
        </is>
      </c>
      <c r="D489" s="0" t="inlineStr">
        <is>
          <t>141957</t>
        </is>
      </c>
      <c r="E489" s="0" t="inlineStr">
        <is>
          <t>BLANK SLATE M GN:141957A-S</t>
        </is>
      </c>
      <c r="F489" s="0" t="inlineStr">
        <is>
          <t>899141957041</t>
        </is>
      </c>
      <c r="G489" s="0" t="inlineStr">
        <is>
          <t>MENS</t>
        </is>
      </c>
      <c r="H489" s="0" t="inlineStr">
        <is>
          <t>S</t>
        </is>
      </c>
      <c r="I489" s="0">
        <v>13.99</v>
      </c>
      <c r="J489" s="0">
        <v>27</v>
      </c>
    </row>
    <row r="490" spans="1:10" customHeight="0">
      <c r="A490" s="0">
        <f>HYPERLINK("https://dl.dropboxusercontent.com/scl/fi/11ab56fy7dbwzsqyaor3a/cason-141497-f.jpg?rlkey=x1vw58w8bf2lbxfqkp124ircm&amp;dl=0","Click to download Image")</f>
      </c>
      <c r="B490" s="0">
        <f>HYPERLINK("https://dl.dropboxusercontent.com/scl/fi/ekb2qo8yty4ahpycrcom5/mens-t-shirt-size-chartscason-ss-bt.jpg?rlkey=80wsm65rzwew6f24t6h2c3ebf&amp;dl=0","Click to download SizeChart")</f>
      </c>
      <c r="C490" s="0" t="inlineStr">
        <is>
          <t>Slate Ultra-Soft Men's T-Shirt</t>
        </is>
      </c>
      <c r="D490" s="0" t="inlineStr">
        <is>
          <t>141957</t>
        </is>
      </c>
      <c r="E490" s="0" t="inlineStr">
        <is>
          <t>BLANK SLATE M GN:141957B-M</t>
        </is>
      </c>
      <c r="F490" s="0" t="inlineStr">
        <is>
          <t>899141957058</t>
        </is>
      </c>
      <c r="G490" s="0" t="inlineStr">
        <is>
          <t>MENS</t>
        </is>
      </c>
      <c r="H490" s="0" t="inlineStr">
        <is>
          <t>M</t>
        </is>
      </c>
      <c r="I490" s="0">
        <v>13.99</v>
      </c>
      <c r="J490" s="0">
        <v>67</v>
      </c>
    </row>
    <row r="491" spans="1:10" customHeight="0">
      <c r="A491" s="0">
        <f>HYPERLINK("https://dl.dropboxusercontent.com/scl/fi/11ab56fy7dbwzsqyaor3a/cason-141497-f.jpg?rlkey=x1vw58w8bf2lbxfqkp124ircm&amp;dl=0","Click to download Image")</f>
      </c>
      <c r="B491" s="0">
        <f>HYPERLINK("https://dl.dropboxusercontent.com/scl/fi/ekb2qo8yty4ahpycrcom5/mens-t-shirt-size-chartscason-ss-bt.jpg?rlkey=80wsm65rzwew6f24t6h2c3ebf&amp;dl=0","Click to download SizeChart")</f>
      </c>
      <c r="C491" s="0" t="inlineStr">
        <is>
          <t>Slate Ultra-Soft Men's T-Shirt</t>
        </is>
      </c>
      <c r="D491" s="0" t="inlineStr">
        <is>
          <t>141957</t>
        </is>
      </c>
      <c r="E491" s="0" t="inlineStr">
        <is>
          <t>BLANK SLATE M GN:141957C-L</t>
        </is>
      </c>
      <c r="F491" s="0" t="inlineStr">
        <is>
          <t>899141957065</t>
        </is>
      </c>
      <c r="G491" s="0" t="inlineStr">
        <is>
          <t>MENS</t>
        </is>
      </c>
      <c r="H491" s="0" t="inlineStr">
        <is>
          <t>L</t>
        </is>
      </c>
      <c r="I491" s="0">
        <v>13.99</v>
      </c>
      <c r="J491" s="0">
        <v>116</v>
      </c>
    </row>
    <row r="492" spans="1:10" customHeight="0">
      <c r="A492" s="0">
        <f>HYPERLINK("https://dl.dropboxusercontent.com/scl/fi/11ab56fy7dbwzsqyaor3a/cason-141497-f.jpg?rlkey=x1vw58w8bf2lbxfqkp124ircm&amp;dl=0","Click to download Image")</f>
      </c>
      <c r="B492" s="0">
        <f>HYPERLINK("https://dl.dropboxusercontent.com/scl/fi/ekb2qo8yty4ahpycrcom5/mens-t-shirt-size-chartscason-ss-bt.jpg?rlkey=80wsm65rzwew6f24t6h2c3ebf&amp;dl=0","Click to download SizeChart")</f>
      </c>
      <c r="C492" s="0" t="inlineStr">
        <is>
          <t>Slate Ultra-Soft Men's T-Shirt</t>
        </is>
      </c>
      <c r="D492" s="0" t="inlineStr">
        <is>
          <t>141957</t>
        </is>
      </c>
      <c r="E492" s="0" t="inlineStr">
        <is>
          <t>BLANK SLATE M GN:141957D-XL</t>
        </is>
      </c>
      <c r="F492" s="0" t="inlineStr">
        <is>
          <t>899141957072</t>
        </is>
      </c>
      <c r="G492" s="0" t="inlineStr">
        <is>
          <t>MENS</t>
        </is>
      </c>
      <c r="H492" s="0" t="inlineStr">
        <is>
          <t>XL</t>
        </is>
      </c>
      <c r="I492" s="0">
        <v>13.99</v>
      </c>
      <c r="J492" s="0">
        <v>120</v>
      </c>
    </row>
    <row r="493" spans="1:10" customHeight="0">
      <c r="A493" s="0">
        <f>HYPERLINK("https://dl.dropboxusercontent.com/scl/fi/11ab56fy7dbwzsqyaor3a/cason-141497-f.jpg?rlkey=x1vw58w8bf2lbxfqkp124ircm&amp;dl=0","Click to download Image")</f>
      </c>
      <c r="B493" s="0">
        <f>HYPERLINK("https://dl.dropboxusercontent.com/scl/fi/ekb2qo8yty4ahpycrcom5/mens-t-shirt-size-chartscason-ss-bt.jpg?rlkey=80wsm65rzwew6f24t6h2c3ebf&amp;dl=0","Click to download SizeChart")</f>
      </c>
      <c r="C493" s="0" t="inlineStr">
        <is>
          <t>Slate Ultra-Soft Men's T-Shirt</t>
        </is>
      </c>
      <c r="D493" s="0" t="inlineStr">
        <is>
          <t>141957</t>
        </is>
      </c>
      <c r="E493" s="0" t="inlineStr">
        <is>
          <t>BLANK SLATE M GN:141957E-2XL</t>
        </is>
      </c>
      <c r="F493" s="0" t="inlineStr">
        <is>
          <t>899141957089</t>
        </is>
      </c>
      <c r="G493" s="0" t="inlineStr">
        <is>
          <t>MENS</t>
        </is>
      </c>
      <c r="H493" s="0" t="inlineStr">
        <is>
          <t>2XL</t>
        </is>
      </c>
      <c r="I493" s="0">
        <v>15.99</v>
      </c>
      <c r="J493" s="0">
        <v>80</v>
      </c>
    </row>
    <row r="494" spans="1:10" customHeight="0">
      <c r="A494" s="0">
        <f>HYPERLINK("https://dl.dropboxusercontent.com/scl/fi/11ab56fy7dbwzsqyaor3a/cason-141497-f.jpg?rlkey=x1vw58w8bf2lbxfqkp124ircm&amp;dl=0","Click to download Image")</f>
      </c>
      <c r="B494" s="0">
        <f>HYPERLINK("https://dl.dropboxusercontent.com/scl/fi/ekb2qo8yty4ahpycrcom5/mens-t-shirt-size-chartscason-ss-bt.jpg?rlkey=80wsm65rzwew6f24t6h2c3ebf&amp;dl=0","Click to download SizeChart")</f>
      </c>
      <c r="C494" s="0" t="inlineStr">
        <is>
          <t>Slate Ultra-Soft Men's T-Shirt</t>
        </is>
      </c>
      <c r="D494" s="0" t="inlineStr">
        <is>
          <t>141957</t>
        </is>
      </c>
      <c r="E494" s="0" t="inlineStr">
        <is>
          <t>BLANK SLATE M GN:141957F-3XL</t>
        </is>
      </c>
      <c r="F494" s="0" t="inlineStr">
        <is>
          <t>899141957096</t>
        </is>
      </c>
      <c r="G494" s="0" t="inlineStr">
        <is>
          <t>MENS</t>
        </is>
      </c>
      <c r="H494" s="0" t="inlineStr">
        <is>
          <t>3XL</t>
        </is>
      </c>
      <c r="I494" s="0">
        <v>15.99</v>
      </c>
      <c r="J494" s="0">
        <v>39</v>
      </c>
    </row>
    <row r="495" spans="1:10" customHeight="0">
      <c r="A495" s="0">
        <f>HYPERLINK("https://dl.dropboxusercontent.com/scl/fi/xn822k5w9xvcx8hg112d7/slate-152165-f.jpg?rlkey=ddtp14cgh9d3anvzu2scvzgxe&amp;dl=0","Click to download Image")</f>
      </c>
      <c r="B495" s="0">
        <f>HYPERLINK("https://dl.dropboxusercontent.com/scl/fi/ekb2qo8yty4ahpycrcom5/mens-t-shirt-size-chartscason-ss-bt.jpg?rlkey=80wsm65rzwew6f24t6h2c3ebf&amp;dl=0","Click to download SizeChart")</f>
      </c>
      <c r="C495" s="0" t="inlineStr">
        <is>
          <t>Slate Ultra-Soft Men's T-Shirt</t>
        </is>
      </c>
      <c r="D495" s="0" t="inlineStr">
        <is>
          <t>152165</t>
        </is>
      </c>
      <c r="E495" s="0" t="inlineStr">
        <is>
          <t>BLANK SLATE M KY:152165AA-XS</t>
        </is>
      </c>
      <c r="F495" s="0" t="inlineStr">
        <is>
          <t>899152165039</t>
        </is>
      </c>
      <c r="G495" s="0" t="inlineStr">
        <is>
          <t>MENS</t>
        </is>
      </c>
      <c r="H495" s="0" t="inlineStr">
        <is>
          <t>XS</t>
        </is>
      </c>
      <c r="I495" s="0">
        <v>13.99</v>
      </c>
      <c r="J495" s="0">
        <v>32</v>
      </c>
    </row>
    <row r="496" spans="1:10" customHeight="0">
      <c r="A496" s="0">
        <f>HYPERLINK("https://dl.dropboxusercontent.com/scl/fi/xn822k5w9xvcx8hg112d7/slate-152165-f.jpg?rlkey=ddtp14cgh9d3anvzu2scvzgxe&amp;dl=0","Click to download Image")</f>
      </c>
      <c r="B496" s="0">
        <f>HYPERLINK("https://dl.dropboxusercontent.com/scl/fi/ekb2qo8yty4ahpycrcom5/mens-t-shirt-size-chartscason-ss-bt.jpg?rlkey=80wsm65rzwew6f24t6h2c3ebf&amp;dl=0","Click to download SizeChart")</f>
      </c>
      <c r="C496" s="0" t="inlineStr">
        <is>
          <t>Slate Ultra-Soft Men's T-Shirt</t>
        </is>
      </c>
      <c r="D496" s="0" t="inlineStr">
        <is>
          <t>152165</t>
        </is>
      </c>
      <c r="E496" s="0" t="inlineStr">
        <is>
          <t>BLANK SLATE M KY:152165A-S</t>
        </is>
      </c>
      <c r="F496" s="0" t="inlineStr">
        <is>
          <t>899152165046</t>
        </is>
      </c>
      <c r="G496" s="0" t="inlineStr">
        <is>
          <t>MENS</t>
        </is>
      </c>
      <c r="H496" s="0" t="inlineStr">
        <is>
          <t>S</t>
        </is>
      </c>
      <c r="I496" s="0">
        <v>13.99</v>
      </c>
      <c r="J496" s="0">
        <v>52</v>
      </c>
    </row>
    <row r="497" spans="1:10" customHeight="0">
      <c r="A497" s="0">
        <f>HYPERLINK("https://dl.dropboxusercontent.com/scl/fi/xn822k5w9xvcx8hg112d7/slate-152165-f.jpg?rlkey=ddtp14cgh9d3anvzu2scvzgxe&amp;dl=0","Click to download Image")</f>
      </c>
      <c r="B497" s="0">
        <f>HYPERLINK("https://dl.dropboxusercontent.com/scl/fi/ekb2qo8yty4ahpycrcom5/mens-t-shirt-size-chartscason-ss-bt.jpg?rlkey=80wsm65rzwew6f24t6h2c3ebf&amp;dl=0","Click to download SizeChart")</f>
      </c>
      <c r="C497" s="0" t="inlineStr">
        <is>
          <t>Slate Ultra-Soft Men's T-Shirt</t>
        </is>
      </c>
      <c r="D497" s="0" t="inlineStr">
        <is>
          <t>152165</t>
        </is>
      </c>
      <c r="E497" s="0" t="inlineStr">
        <is>
          <t>BLANK SLATE M KY:152165B-M</t>
        </is>
      </c>
      <c r="F497" s="0" t="inlineStr">
        <is>
          <t>899152165053</t>
        </is>
      </c>
      <c r="G497" s="0" t="inlineStr">
        <is>
          <t>MENS</t>
        </is>
      </c>
      <c r="H497" s="0" t="inlineStr">
        <is>
          <t>M</t>
        </is>
      </c>
      <c r="I497" s="0">
        <v>13.99</v>
      </c>
      <c r="J497" s="0">
        <v>106</v>
      </c>
    </row>
    <row r="498" spans="1:10" customHeight="0">
      <c r="A498" s="0">
        <f>HYPERLINK("https://dl.dropboxusercontent.com/scl/fi/xn822k5w9xvcx8hg112d7/slate-152165-f.jpg?rlkey=ddtp14cgh9d3anvzu2scvzgxe&amp;dl=0","Click to download Image")</f>
      </c>
      <c r="B498" s="0">
        <f>HYPERLINK("https://dl.dropboxusercontent.com/scl/fi/ekb2qo8yty4ahpycrcom5/mens-t-shirt-size-chartscason-ss-bt.jpg?rlkey=80wsm65rzwew6f24t6h2c3ebf&amp;dl=0","Click to download SizeChart")</f>
      </c>
      <c r="C498" s="0" t="inlineStr">
        <is>
          <t>Slate Ultra-Soft Men's T-Shirt</t>
        </is>
      </c>
      <c r="D498" s="0" t="inlineStr">
        <is>
          <t>152165</t>
        </is>
      </c>
      <c r="E498" s="0" t="inlineStr">
        <is>
          <t>BLANK SLATE M KY:152165C-L</t>
        </is>
      </c>
      <c r="F498" s="0" t="inlineStr">
        <is>
          <t>899152165060</t>
        </is>
      </c>
      <c r="G498" s="0" t="inlineStr">
        <is>
          <t>MENS</t>
        </is>
      </c>
      <c r="H498" s="0" t="inlineStr">
        <is>
          <t>L</t>
        </is>
      </c>
      <c r="I498" s="0">
        <v>13.99</v>
      </c>
      <c r="J498" s="0">
        <v>156</v>
      </c>
    </row>
    <row r="499" spans="1:10" customHeight="0">
      <c r="A499" s="0">
        <f>HYPERLINK("https://dl.dropboxusercontent.com/scl/fi/xn822k5w9xvcx8hg112d7/slate-152165-f.jpg?rlkey=ddtp14cgh9d3anvzu2scvzgxe&amp;dl=0","Click to download Image")</f>
      </c>
      <c r="B499" s="0">
        <f>HYPERLINK("https://dl.dropboxusercontent.com/scl/fi/ekb2qo8yty4ahpycrcom5/mens-t-shirt-size-chartscason-ss-bt.jpg?rlkey=80wsm65rzwew6f24t6h2c3ebf&amp;dl=0","Click to download SizeChart")</f>
      </c>
      <c r="C499" s="0" t="inlineStr">
        <is>
          <t>Slate Ultra-Soft Men's T-Shirt</t>
        </is>
      </c>
      <c r="D499" s="0" t="inlineStr">
        <is>
          <t>152165</t>
        </is>
      </c>
      <c r="E499" s="0" t="inlineStr">
        <is>
          <t>BLANK SLATE M KY:152165D-XL</t>
        </is>
      </c>
      <c r="F499" s="0" t="inlineStr">
        <is>
          <t>899152165077</t>
        </is>
      </c>
      <c r="G499" s="0" t="inlineStr">
        <is>
          <t>MENS</t>
        </is>
      </c>
      <c r="H499" s="0" t="inlineStr">
        <is>
          <t>XL</t>
        </is>
      </c>
      <c r="I499" s="0">
        <v>13.99</v>
      </c>
      <c r="J499" s="0">
        <v>153</v>
      </c>
    </row>
    <row r="500" spans="1:10" customHeight="0">
      <c r="A500" s="0">
        <f>HYPERLINK("https://dl.dropboxusercontent.com/scl/fi/xn822k5w9xvcx8hg112d7/slate-152165-f.jpg?rlkey=ddtp14cgh9d3anvzu2scvzgxe&amp;dl=0","Click to download Image")</f>
      </c>
      <c r="B500" s="0">
        <f>HYPERLINK("https://dl.dropboxusercontent.com/scl/fi/ekb2qo8yty4ahpycrcom5/mens-t-shirt-size-chartscason-ss-bt.jpg?rlkey=80wsm65rzwew6f24t6h2c3ebf&amp;dl=0","Click to download SizeChart")</f>
      </c>
      <c r="C500" s="0" t="inlineStr">
        <is>
          <t>Slate Ultra-Soft Men's T-Shirt</t>
        </is>
      </c>
      <c r="D500" s="0" t="inlineStr">
        <is>
          <t>152165</t>
        </is>
      </c>
      <c r="E500" s="0" t="inlineStr">
        <is>
          <t>BLANK SLATE M KY:152165E-2XL</t>
        </is>
      </c>
      <c r="F500" s="0" t="inlineStr">
        <is>
          <t>899152165084</t>
        </is>
      </c>
      <c r="G500" s="0" t="inlineStr">
        <is>
          <t>MENS</t>
        </is>
      </c>
      <c r="H500" s="0" t="inlineStr">
        <is>
          <t>2XL</t>
        </is>
      </c>
      <c r="I500" s="0">
        <v>15.99</v>
      </c>
      <c r="J500" s="0">
        <v>106</v>
      </c>
    </row>
    <row r="501" spans="1:10" customHeight="0">
      <c r="A501" s="0">
        <f>HYPERLINK("https://dl.dropboxusercontent.com/scl/fi/xn822k5w9xvcx8hg112d7/slate-152165-f.jpg?rlkey=ddtp14cgh9d3anvzu2scvzgxe&amp;dl=0","Click to download Image")</f>
      </c>
      <c r="B501" s="0">
        <f>HYPERLINK("https://dl.dropboxusercontent.com/scl/fi/ekb2qo8yty4ahpycrcom5/mens-t-shirt-size-chartscason-ss-bt.jpg?rlkey=80wsm65rzwew6f24t6h2c3ebf&amp;dl=0","Click to download SizeChart")</f>
      </c>
      <c r="C501" s="0" t="inlineStr">
        <is>
          <t>Slate Ultra-Soft Men's T-Shirt</t>
        </is>
      </c>
      <c r="D501" s="0" t="inlineStr">
        <is>
          <t>152165</t>
        </is>
      </c>
      <c r="E501" s="0" t="inlineStr">
        <is>
          <t>BLANK SLATE M KY:152165F-3XL</t>
        </is>
      </c>
      <c r="F501" s="0" t="inlineStr">
        <is>
          <t>899152165091</t>
        </is>
      </c>
      <c r="G501" s="0" t="inlineStr">
        <is>
          <t>MENS</t>
        </is>
      </c>
      <c r="H501" s="0" t="inlineStr">
        <is>
          <t>3XL</t>
        </is>
      </c>
      <c r="I501" s="0">
        <v>15.99</v>
      </c>
      <c r="J501" s="0">
        <v>51</v>
      </c>
    </row>
    <row r="502" spans="1:10" customHeight="0">
      <c r="A502" s="0">
        <f>HYPERLINK("https://dl.dropboxusercontent.com/scl/fi/qapeta9ct07cg5265n7mj/140460m-edit.jpg?rlkey=8bc1su651o199jwtwzyak2zwb&amp;dl=0","Click to download Image")</f>
      </c>
      <c r="B502" s="0">
        <f>HYPERLINK("https://dl.dropboxusercontent.com/scl/fi/ekb2qo8yty4ahpycrcom5/mens-t-shirt-size-chartscason-ss-bt.jpg?rlkey=80wsm65rzwew6f24t6h2c3ebf&amp;dl=0","Click to download SizeChart")</f>
      </c>
      <c r="C502" s="0" t="inlineStr">
        <is>
          <t>Slate Ultra-Soft Men's T-Shirt</t>
        </is>
      </c>
      <c r="D502" s="0" t="inlineStr">
        <is>
          <t>140460</t>
        </is>
      </c>
      <c r="E502" s="0" t="inlineStr">
        <is>
          <t>BLANK SLATE M BE:140460A-S</t>
        </is>
      </c>
      <c r="F502" s="0" t="inlineStr">
        <is>
          <t>899140460047</t>
        </is>
      </c>
      <c r="G502" s="0" t="inlineStr">
        <is>
          <t>MENS</t>
        </is>
      </c>
      <c r="H502" s="0" t="inlineStr">
        <is>
          <t>S</t>
        </is>
      </c>
      <c r="I502" s="0">
        <v>13.99</v>
      </c>
      <c r="J502" s="0">
        <v>308</v>
      </c>
    </row>
    <row r="503" spans="1:10" customHeight="0">
      <c r="A503" s="0">
        <f>HYPERLINK("https://dl.dropboxusercontent.com/scl/fi/qapeta9ct07cg5265n7mj/140460m-edit.jpg?rlkey=8bc1su651o199jwtwzyak2zwb&amp;dl=0","Click to download Image")</f>
      </c>
      <c r="B503" s="0">
        <f>HYPERLINK("https://dl.dropboxusercontent.com/scl/fi/ekb2qo8yty4ahpycrcom5/mens-t-shirt-size-chartscason-ss-bt.jpg?rlkey=80wsm65rzwew6f24t6h2c3ebf&amp;dl=0","Click to download SizeChart")</f>
      </c>
      <c r="C503" s="0" t="inlineStr">
        <is>
          <t>Slate Ultra-Soft Men's T-Shirt</t>
        </is>
      </c>
      <c r="D503" s="0" t="inlineStr">
        <is>
          <t>140460</t>
        </is>
      </c>
      <c r="E503" s="0" t="inlineStr">
        <is>
          <t>BLANK SLATE M BE:140460B-M</t>
        </is>
      </c>
      <c r="F503" s="0" t="inlineStr">
        <is>
          <t>899140460054</t>
        </is>
      </c>
      <c r="G503" s="0" t="inlineStr">
        <is>
          <t>MENS</t>
        </is>
      </c>
      <c r="H503" s="0" t="inlineStr">
        <is>
          <t>M</t>
        </is>
      </c>
      <c r="I503" s="0">
        <v>13.99</v>
      </c>
      <c r="J503" s="0">
        <v>1092</v>
      </c>
    </row>
    <row r="504" spans="1:10" customHeight="0">
      <c r="A504" s="0">
        <f>HYPERLINK("https://dl.dropboxusercontent.com/scl/fi/qapeta9ct07cg5265n7mj/140460m-edit.jpg?rlkey=8bc1su651o199jwtwzyak2zwb&amp;dl=0","Click to download Image")</f>
      </c>
      <c r="B504" s="0">
        <f>HYPERLINK("https://dl.dropboxusercontent.com/scl/fi/ekb2qo8yty4ahpycrcom5/mens-t-shirt-size-chartscason-ss-bt.jpg?rlkey=80wsm65rzwew6f24t6h2c3ebf&amp;dl=0","Click to download SizeChart")</f>
      </c>
      <c r="C504" s="0" t="inlineStr">
        <is>
          <t>Slate Ultra-Soft Men's T-Shirt</t>
        </is>
      </c>
      <c r="D504" s="0" t="inlineStr">
        <is>
          <t>140460</t>
        </is>
      </c>
      <c r="E504" s="0" t="inlineStr">
        <is>
          <t>BLANK SLATE M BE:140460C-L</t>
        </is>
      </c>
      <c r="F504" s="0" t="inlineStr">
        <is>
          <t>899140460061</t>
        </is>
      </c>
      <c r="G504" s="0" t="inlineStr">
        <is>
          <t>MENS</t>
        </is>
      </c>
      <c r="H504" s="0" t="inlineStr">
        <is>
          <t>L</t>
        </is>
      </c>
      <c r="I504" s="0">
        <v>13.99</v>
      </c>
      <c r="J504" s="0">
        <v>1240</v>
      </c>
    </row>
    <row r="505" spans="1:10" customHeight="0">
      <c r="A505" s="0">
        <f>HYPERLINK("https://dl.dropboxusercontent.com/scl/fi/qapeta9ct07cg5265n7mj/140460m-edit.jpg?rlkey=8bc1su651o199jwtwzyak2zwb&amp;dl=0","Click to download Image")</f>
      </c>
      <c r="B505" s="0">
        <f>HYPERLINK("https://dl.dropboxusercontent.com/scl/fi/ekb2qo8yty4ahpycrcom5/mens-t-shirt-size-chartscason-ss-bt.jpg?rlkey=80wsm65rzwew6f24t6h2c3ebf&amp;dl=0","Click to download SizeChart")</f>
      </c>
      <c r="C505" s="0" t="inlineStr">
        <is>
          <t>Slate Ultra-Soft Men's T-Shirt</t>
        </is>
      </c>
      <c r="D505" s="0" t="inlineStr">
        <is>
          <t>140460</t>
        </is>
      </c>
      <c r="E505" s="0" t="inlineStr">
        <is>
          <t>BLANK SLATE M BE:140460D-XL</t>
        </is>
      </c>
      <c r="F505" s="0" t="inlineStr">
        <is>
          <t>899140460078</t>
        </is>
      </c>
      <c r="G505" s="0" t="inlineStr">
        <is>
          <t>MENS</t>
        </is>
      </c>
      <c r="H505" s="0" t="inlineStr">
        <is>
          <t>XL</t>
        </is>
      </c>
      <c r="I505" s="0">
        <v>13.99</v>
      </c>
      <c r="J505" s="0">
        <v>1054</v>
      </c>
    </row>
    <row r="506" spans="1:10" customHeight="0">
      <c r="A506" s="0">
        <f>HYPERLINK("https://dl.dropboxusercontent.com/scl/fi/qapeta9ct07cg5265n7mj/140460m-edit.jpg?rlkey=8bc1su651o199jwtwzyak2zwb&amp;dl=0","Click to download Image")</f>
      </c>
      <c r="B506" s="0">
        <f>HYPERLINK("https://dl.dropboxusercontent.com/scl/fi/ekb2qo8yty4ahpycrcom5/mens-t-shirt-size-chartscason-ss-bt.jpg?rlkey=80wsm65rzwew6f24t6h2c3ebf&amp;dl=0","Click to download SizeChart")</f>
      </c>
      <c r="C506" s="0" t="inlineStr">
        <is>
          <t>Slate Ultra-Soft Men's T-Shirt</t>
        </is>
      </c>
      <c r="D506" s="0" t="inlineStr">
        <is>
          <t>140460</t>
        </is>
      </c>
      <c r="E506" s="0" t="inlineStr">
        <is>
          <t>BLANK SLATE M BE:140460E-2XL</t>
        </is>
      </c>
      <c r="F506" s="0" t="inlineStr">
        <is>
          <t>899140460085</t>
        </is>
      </c>
      <c r="G506" s="0" t="inlineStr">
        <is>
          <t>MENS</t>
        </is>
      </c>
      <c r="H506" s="0" t="inlineStr">
        <is>
          <t>2XL</t>
        </is>
      </c>
      <c r="I506" s="0">
        <v>15.99</v>
      </c>
      <c r="J506" s="0">
        <v>530</v>
      </c>
    </row>
    <row r="507" spans="1:10" customHeight="0">
      <c r="A507" s="0">
        <f>HYPERLINK("https://dl.dropboxusercontent.com/scl/fi/qapeta9ct07cg5265n7mj/140460m-edit.jpg?rlkey=8bc1su651o199jwtwzyak2zwb&amp;dl=0","Click to download Image")</f>
      </c>
      <c r="B507" s="0">
        <f>HYPERLINK("https://dl.dropboxusercontent.com/scl/fi/ekb2qo8yty4ahpycrcom5/mens-t-shirt-size-chartscason-ss-bt.jpg?rlkey=80wsm65rzwew6f24t6h2c3ebf&amp;dl=0","Click to download SizeChart")</f>
      </c>
      <c r="C507" s="0" t="inlineStr">
        <is>
          <t>Slate Ultra-Soft Men's T-Shirt</t>
        </is>
      </c>
      <c r="D507" s="0" t="inlineStr">
        <is>
          <t>140460</t>
        </is>
      </c>
      <c r="E507" s="0" t="inlineStr">
        <is>
          <t>BLANK SLATE M BE:140460F-3XL</t>
        </is>
      </c>
      <c r="F507" s="0" t="inlineStr">
        <is>
          <t>899140460092</t>
        </is>
      </c>
      <c r="G507" s="0" t="inlineStr">
        <is>
          <t>MENS</t>
        </is>
      </c>
      <c r="H507" s="0" t="inlineStr">
        <is>
          <t>3XL</t>
        </is>
      </c>
      <c r="I507" s="0">
        <v>15.99</v>
      </c>
      <c r="J507" s="0">
        <v>192</v>
      </c>
    </row>
    <row r="508" spans="1:10" customHeight="0">
      <c r="A508" s="0">
        <f>HYPERLINK("https://dl.dropboxusercontent.com/scl/fi/qapeta9ct07cg5265n7mj/140460m-edit.jpg?rlkey=8bc1su651o199jwtwzyak2zwb&amp;dl=0","Click to download Image")</f>
      </c>
      <c r="B508" s="0">
        <f>HYPERLINK("https://dl.dropboxusercontent.com/scl/fi/ekb2qo8yty4ahpycrcom5/mens-t-shirt-size-chartscason-ss-bt.jpg?rlkey=80wsm65rzwew6f24t6h2c3ebf&amp;dl=0","Click to download SizeChart")</f>
      </c>
      <c r="C508" s="0" t="inlineStr">
        <is>
          <t>Slate Ultra-Soft Men's T-Shirt</t>
        </is>
      </c>
      <c r="D508" s="0" t="inlineStr">
        <is>
          <t>140460</t>
        </is>
      </c>
      <c r="E508" s="0" t="inlineStr">
        <is>
          <t>BLANK SLATE M BE:140460G-4XL</t>
        </is>
      </c>
      <c r="F508" s="0" t="inlineStr">
        <is>
          <t>899140460108</t>
        </is>
      </c>
      <c r="G508" s="0" t="inlineStr">
        <is>
          <t>MENS</t>
        </is>
      </c>
      <c r="H508" s="0" t="inlineStr">
        <is>
          <t>4XL</t>
        </is>
      </c>
      <c r="I508" s="0">
        <v>17.99</v>
      </c>
      <c r="J508" s="0">
        <v>49</v>
      </c>
    </row>
    <row r="509" spans="1:10" customHeight="0">
      <c r="A509" s="0">
        <f>HYPERLINK("https://dl.dropboxusercontent.com/scl/fi/zy1dz7krdqzjpruk2rn3q/shane-144098-f.jpg?rlkey=y58n5dj50g5lggis1uyplkwu0&amp;dl=0","Click to download Image")</f>
      </c>
      <c r="B509" s="0">
        <f>HYPERLINK("https://dl.dropboxusercontent.com/scl/fi/ekb2qo8yty4ahpycrcom5/mens-t-shirt-size-chartscason-ss-bt.jpg?rlkey=80wsm65rzwew6f24t6h2c3ebf&amp;dl=0","Click to download SizeChart")</f>
      </c>
      <c r="C509" s="0" t="inlineStr">
        <is>
          <t>Slate Ultra-Soft Men's T-Shirt</t>
        </is>
      </c>
      <c r="D509" s="0" t="inlineStr">
        <is>
          <t>144098</t>
        </is>
      </c>
      <c r="E509" s="0" t="inlineStr">
        <is>
          <t>BLANK SHANE M LG:144098A-S</t>
        </is>
      </c>
      <c r="F509" s="0" t="inlineStr">
        <is>
          <t>899144098048</t>
        </is>
      </c>
      <c r="G509" s="0" t="inlineStr">
        <is>
          <t>MENS</t>
        </is>
      </c>
      <c r="H509" s="0" t="inlineStr">
        <is>
          <t>S</t>
        </is>
      </c>
      <c r="I509" s="0">
        <v>13.99</v>
      </c>
      <c r="J509" s="0">
        <v>42</v>
      </c>
    </row>
    <row r="510" spans="1:10" customHeight="0">
      <c r="A510" s="0">
        <f>HYPERLINK("https://dl.dropboxusercontent.com/scl/fi/zy1dz7krdqzjpruk2rn3q/shane-144098-f.jpg?rlkey=y58n5dj50g5lggis1uyplkwu0&amp;dl=0","Click to download Image")</f>
      </c>
      <c r="B510" s="0">
        <f>HYPERLINK("https://dl.dropboxusercontent.com/scl/fi/ekb2qo8yty4ahpycrcom5/mens-t-shirt-size-chartscason-ss-bt.jpg?rlkey=80wsm65rzwew6f24t6h2c3ebf&amp;dl=0","Click to download SizeChart")</f>
      </c>
      <c r="C510" s="0" t="inlineStr">
        <is>
          <t>Slate Ultra-Soft Men's T-Shirt</t>
        </is>
      </c>
      <c r="D510" s="0" t="inlineStr">
        <is>
          <t>144098</t>
        </is>
      </c>
      <c r="E510" s="0" t="inlineStr">
        <is>
          <t>BLANK SHANE M LG:144098B-M</t>
        </is>
      </c>
      <c r="F510" s="0" t="inlineStr">
        <is>
          <t>899144098055</t>
        </is>
      </c>
      <c r="G510" s="0" t="inlineStr">
        <is>
          <t>MENS</t>
        </is>
      </c>
      <c r="H510" s="0" t="inlineStr">
        <is>
          <t>M</t>
        </is>
      </c>
      <c r="I510" s="0">
        <v>13.99</v>
      </c>
      <c r="J510" s="0">
        <v>77</v>
      </c>
    </row>
    <row r="511" spans="1:10" customHeight="0">
      <c r="A511" s="0">
        <f>HYPERLINK("https://dl.dropboxusercontent.com/scl/fi/zy1dz7krdqzjpruk2rn3q/shane-144098-f.jpg?rlkey=y58n5dj50g5lggis1uyplkwu0&amp;dl=0","Click to download Image")</f>
      </c>
      <c r="B511" s="0">
        <f>HYPERLINK("https://dl.dropboxusercontent.com/scl/fi/ekb2qo8yty4ahpycrcom5/mens-t-shirt-size-chartscason-ss-bt.jpg?rlkey=80wsm65rzwew6f24t6h2c3ebf&amp;dl=0","Click to download SizeChart")</f>
      </c>
      <c r="C511" s="0" t="inlineStr">
        <is>
          <t>Slate Ultra-Soft Men's T-Shirt</t>
        </is>
      </c>
      <c r="D511" s="0" t="inlineStr">
        <is>
          <t>144098</t>
        </is>
      </c>
      <c r="E511" s="0" t="inlineStr">
        <is>
          <t>BLANK SHANE M LG:144098C-L</t>
        </is>
      </c>
      <c r="F511" s="0" t="inlineStr">
        <is>
          <t>899144098062</t>
        </is>
      </c>
      <c r="G511" s="0" t="inlineStr">
        <is>
          <t>MENS</t>
        </is>
      </c>
      <c r="H511" s="0" t="inlineStr">
        <is>
          <t>L</t>
        </is>
      </c>
      <c r="I511" s="0">
        <v>13.99</v>
      </c>
      <c r="J511" s="0">
        <v>110</v>
      </c>
    </row>
    <row r="512" spans="1:10" customHeight="0">
      <c r="A512" s="0">
        <f>HYPERLINK("https://dl.dropboxusercontent.com/scl/fi/zy1dz7krdqzjpruk2rn3q/shane-144098-f.jpg?rlkey=y58n5dj50g5lggis1uyplkwu0&amp;dl=0","Click to download Image")</f>
      </c>
      <c r="B512" s="0">
        <f>HYPERLINK("https://dl.dropboxusercontent.com/scl/fi/ekb2qo8yty4ahpycrcom5/mens-t-shirt-size-chartscason-ss-bt.jpg?rlkey=80wsm65rzwew6f24t6h2c3ebf&amp;dl=0","Click to download SizeChart")</f>
      </c>
      <c r="C512" s="0" t="inlineStr">
        <is>
          <t>Slate Ultra-Soft Men's T-Shirt</t>
        </is>
      </c>
      <c r="D512" s="0" t="inlineStr">
        <is>
          <t>144098</t>
        </is>
      </c>
      <c r="E512" s="0" t="inlineStr">
        <is>
          <t>BLANK SHANE M LG:144098D-XL</t>
        </is>
      </c>
      <c r="F512" s="0" t="inlineStr">
        <is>
          <t>899144098079</t>
        </is>
      </c>
      <c r="G512" s="0" t="inlineStr">
        <is>
          <t>MENS</t>
        </is>
      </c>
      <c r="H512" s="0" t="inlineStr">
        <is>
          <t>XL</t>
        </is>
      </c>
      <c r="I512" s="0">
        <v>13.99</v>
      </c>
      <c r="J512" s="0">
        <v>103</v>
      </c>
    </row>
    <row r="513" spans="1:10" customHeight="0">
      <c r="A513" s="0">
        <f>HYPERLINK("https://dl.dropboxusercontent.com/scl/fi/zy1dz7krdqzjpruk2rn3q/shane-144098-f.jpg?rlkey=y58n5dj50g5lggis1uyplkwu0&amp;dl=0","Click to download Image")</f>
      </c>
      <c r="B513" s="0">
        <f>HYPERLINK("https://dl.dropboxusercontent.com/scl/fi/ekb2qo8yty4ahpycrcom5/mens-t-shirt-size-chartscason-ss-bt.jpg?rlkey=80wsm65rzwew6f24t6h2c3ebf&amp;dl=0","Click to download SizeChart")</f>
      </c>
      <c r="C513" s="0" t="inlineStr">
        <is>
          <t>Slate Ultra-Soft Men's T-Shirt</t>
        </is>
      </c>
      <c r="D513" s="0" t="inlineStr">
        <is>
          <t>144098</t>
        </is>
      </c>
      <c r="E513" s="0" t="inlineStr">
        <is>
          <t>BLANK SHANE M LG:144098E-2XL</t>
        </is>
      </c>
      <c r="F513" s="0" t="inlineStr">
        <is>
          <t>899144098086</t>
        </is>
      </c>
      <c r="G513" s="0" t="inlineStr">
        <is>
          <t>MENS</t>
        </is>
      </c>
      <c r="H513" s="0" t="inlineStr">
        <is>
          <t>2XL</t>
        </is>
      </c>
      <c r="I513" s="0">
        <v>15.99</v>
      </c>
      <c r="J513" s="0">
        <v>78</v>
      </c>
    </row>
    <row r="514" spans="1:10" customHeight="0">
      <c r="A514" s="0">
        <f>HYPERLINK("https://dl.dropboxusercontent.com/scl/fi/zy1dz7krdqzjpruk2rn3q/shane-144098-f.jpg?rlkey=y58n5dj50g5lggis1uyplkwu0&amp;dl=0","Click to download Image")</f>
      </c>
      <c r="B514" s="0">
        <f>HYPERLINK("https://dl.dropboxusercontent.com/scl/fi/ekb2qo8yty4ahpycrcom5/mens-t-shirt-size-chartscason-ss-bt.jpg?rlkey=80wsm65rzwew6f24t6h2c3ebf&amp;dl=0","Click to download SizeChart")</f>
      </c>
      <c r="C514" s="0" t="inlineStr">
        <is>
          <t>Slate Ultra-Soft Men's T-Shirt</t>
        </is>
      </c>
      <c r="D514" s="0" t="inlineStr">
        <is>
          <t>144098</t>
        </is>
      </c>
      <c r="E514" s="0" t="inlineStr">
        <is>
          <t>BLANK SHANE M LG:144098F-3XL</t>
        </is>
      </c>
      <c r="F514" s="0" t="inlineStr">
        <is>
          <t>899144098093</t>
        </is>
      </c>
      <c r="G514" s="0" t="inlineStr">
        <is>
          <t>MENS</t>
        </is>
      </c>
      <c r="H514" s="0" t="inlineStr">
        <is>
          <t>3XL</t>
        </is>
      </c>
      <c r="I514" s="0">
        <v>15.99</v>
      </c>
      <c r="J514" s="0">
        <v>43</v>
      </c>
    </row>
    <row r="515" spans="1:10" customHeight="0">
      <c r="A515" s="0">
        <f>HYPERLINK("https://dl.dropboxusercontent.com/scl/fi/rvx6zpyujezwgs2lflm71/shane-144099-f.jpg?rlkey=zp1dau95ulletfbhivnuppjmy&amp;dl=0","Click to download Image")</f>
      </c>
      <c r="B515" s="0">
        <f>HYPERLINK("https://dl.dropboxusercontent.com/scl/fi/ekb2qo8yty4ahpycrcom5/mens-t-shirt-size-chartscason-ss-bt.jpg?rlkey=80wsm65rzwew6f24t6h2c3ebf&amp;dl=0","Click to download SizeChart")</f>
      </c>
      <c r="C515" s="0" t="inlineStr">
        <is>
          <t>Slate Ultra-Soft Men's T-Shirt</t>
        </is>
      </c>
      <c r="D515" s="0" t="inlineStr">
        <is>
          <t>144099</t>
        </is>
      </c>
      <c r="E515" s="0" t="inlineStr">
        <is>
          <t>BLANK SHANE M GN:144099A-S</t>
        </is>
      </c>
      <c r="F515" s="0" t="inlineStr">
        <is>
          <t>899144099045</t>
        </is>
      </c>
      <c r="G515" s="0" t="inlineStr">
        <is>
          <t>MENS</t>
        </is>
      </c>
      <c r="H515" s="0" t="inlineStr">
        <is>
          <t>S</t>
        </is>
      </c>
      <c r="I515" s="0">
        <v>13.99</v>
      </c>
      <c r="J515" s="0">
        <v>51</v>
      </c>
    </row>
    <row r="516" spans="1:10" customHeight="0">
      <c r="A516" s="0">
        <f>HYPERLINK("https://dl.dropboxusercontent.com/scl/fi/rvx6zpyujezwgs2lflm71/shane-144099-f.jpg?rlkey=zp1dau95ulletfbhivnuppjmy&amp;dl=0","Click to download Image")</f>
      </c>
      <c r="B516" s="0">
        <f>HYPERLINK("https://dl.dropboxusercontent.com/scl/fi/ekb2qo8yty4ahpycrcom5/mens-t-shirt-size-chartscason-ss-bt.jpg?rlkey=80wsm65rzwew6f24t6h2c3ebf&amp;dl=0","Click to download SizeChart")</f>
      </c>
      <c r="C516" s="0" t="inlineStr">
        <is>
          <t>Slate Ultra-Soft Men's T-Shirt</t>
        </is>
      </c>
      <c r="D516" s="0" t="inlineStr">
        <is>
          <t>144099</t>
        </is>
      </c>
      <c r="E516" s="0" t="inlineStr">
        <is>
          <t>BLANK SHANE M GN:144099B-M</t>
        </is>
      </c>
      <c r="F516" s="0" t="inlineStr">
        <is>
          <t>899144099052</t>
        </is>
      </c>
      <c r="G516" s="0" t="inlineStr">
        <is>
          <t>MENS</t>
        </is>
      </c>
      <c r="H516" s="0" t="inlineStr">
        <is>
          <t>M</t>
        </is>
      </c>
      <c r="I516" s="0">
        <v>13.99</v>
      </c>
      <c r="J516" s="0">
        <v>103</v>
      </c>
    </row>
    <row r="517" spans="1:10" customHeight="0">
      <c r="A517" s="0">
        <f>HYPERLINK("https://dl.dropboxusercontent.com/scl/fi/rvx6zpyujezwgs2lflm71/shane-144099-f.jpg?rlkey=zp1dau95ulletfbhivnuppjmy&amp;dl=0","Click to download Image")</f>
      </c>
      <c r="B517" s="0">
        <f>HYPERLINK("https://dl.dropboxusercontent.com/scl/fi/ekb2qo8yty4ahpycrcom5/mens-t-shirt-size-chartscason-ss-bt.jpg?rlkey=80wsm65rzwew6f24t6h2c3ebf&amp;dl=0","Click to download SizeChart")</f>
      </c>
      <c r="C517" s="0" t="inlineStr">
        <is>
          <t>Slate Ultra-Soft Men's T-Shirt</t>
        </is>
      </c>
      <c r="D517" s="0" t="inlineStr">
        <is>
          <t>144099</t>
        </is>
      </c>
      <c r="E517" s="0" t="inlineStr">
        <is>
          <t>BLANK SHANE M GN:144099C-L</t>
        </is>
      </c>
      <c r="F517" s="0" t="inlineStr">
        <is>
          <t>899144099069</t>
        </is>
      </c>
      <c r="G517" s="0" t="inlineStr">
        <is>
          <t>MENS</t>
        </is>
      </c>
      <c r="H517" s="0" t="inlineStr">
        <is>
          <t>L</t>
        </is>
      </c>
      <c r="I517" s="0">
        <v>13.99</v>
      </c>
      <c r="J517" s="0">
        <v>152</v>
      </c>
    </row>
    <row r="518" spans="1:10" customHeight="0">
      <c r="A518" s="0">
        <f>HYPERLINK("https://dl.dropboxusercontent.com/scl/fi/rvx6zpyujezwgs2lflm71/shane-144099-f.jpg?rlkey=zp1dau95ulletfbhivnuppjmy&amp;dl=0","Click to download Image")</f>
      </c>
      <c r="B518" s="0">
        <f>HYPERLINK("https://dl.dropboxusercontent.com/scl/fi/ekb2qo8yty4ahpycrcom5/mens-t-shirt-size-chartscason-ss-bt.jpg?rlkey=80wsm65rzwew6f24t6h2c3ebf&amp;dl=0","Click to download SizeChart")</f>
      </c>
      <c r="C518" s="0" t="inlineStr">
        <is>
          <t>Slate Ultra-Soft Men's T-Shirt</t>
        </is>
      </c>
      <c r="D518" s="0" t="inlineStr">
        <is>
          <t>144099</t>
        </is>
      </c>
      <c r="E518" s="0" t="inlineStr">
        <is>
          <t>BLANK SHANE M GN:144099D-XL</t>
        </is>
      </c>
      <c r="F518" s="0" t="inlineStr">
        <is>
          <t>899144099076</t>
        </is>
      </c>
      <c r="G518" s="0" t="inlineStr">
        <is>
          <t>MENS</t>
        </is>
      </c>
      <c r="H518" s="0" t="inlineStr">
        <is>
          <t>XL</t>
        </is>
      </c>
      <c r="I518" s="0">
        <v>13.99</v>
      </c>
      <c r="J518" s="0">
        <v>143</v>
      </c>
    </row>
    <row r="519" spans="1:10" customHeight="0">
      <c r="A519" s="0">
        <f>HYPERLINK("https://dl.dropboxusercontent.com/scl/fi/rvx6zpyujezwgs2lflm71/shane-144099-f.jpg?rlkey=zp1dau95ulletfbhivnuppjmy&amp;dl=0","Click to download Image")</f>
      </c>
      <c r="B519" s="0">
        <f>HYPERLINK("https://dl.dropboxusercontent.com/scl/fi/ekb2qo8yty4ahpycrcom5/mens-t-shirt-size-chartscason-ss-bt.jpg?rlkey=80wsm65rzwew6f24t6h2c3ebf&amp;dl=0","Click to download SizeChart")</f>
      </c>
      <c r="C519" s="0" t="inlineStr">
        <is>
          <t>Slate Ultra-Soft Men's T-Shirt</t>
        </is>
      </c>
      <c r="D519" s="0" t="inlineStr">
        <is>
          <t>144099</t>
        </is>
      </c>
      <c r="E519" s="0" t="inlineStr">
        <is>
          <t>BLANK SHANE M GN:144099E-2XL</t>
        </is>
      </c>
      <c r="F519" s="0" t="inlineStr">
        <is>
          <t>899144099083</t>
        </is>
      </c>
      <c r="G519" s="0" t="inlineStr">
        <is>
          <t>MENS</t>
        </is>
      </c>
      <c r="H519" s="0" t="inlineStr">
        <is>
          <t>2XL</t>
        </is>
      </c>
      <c r="I519" s="0">
        <v>15.99</v>
      </c>
      <c r="J519" s="0">
        <v>92</v>
      </c>
    </row>
    <row r="520" spans="1:10" customHeight="0">
      <c r="A520" s="0">
        <f>HYPERLINK("https://dl.dropboxusercontent.com/scl/fi/rvx6zpyujezwgs2lflm71/shane-144099-f.jpg?rlkey=zp1dau95ulletfbhivnuppjmy&amp;dl=0","Click to download Image")</f>
      </c>
      <c r="B520" s="0">
        <f>HYPERLINK("https://dl.dropboxusercontent.com/scl/fi/ekb2qo8yty4ahpycrcom5/mens-t-shirt-size-chartscason-ss-bt.jpg?rlkey=80wsm65rzwew6f24t6h2c3ebf&amp;dl=0","Click to download SizeChart")</f>
      </c>
      <c r="C520" s="0" t="inlineStr">
        <is>
          <t>Slate Ultra-Soft Men's T-Shirt</t>
        </is>
      </c>
      <c r="D520" s="0" t="inlineStr">
        <is>
          <t>144099</t>
        </is>
      </c>
      <c r="E520" s="0" t="inlineStr">
        <is>
          <t>BLANK SHANE M GN:144099F-3XL</t>
        </is>
      </c>
      <c r="F520" s="0" t="inlineStr">
        <is>
          <t>899144099090</t>
        </is>
      </c>
      <c r="G520" s="0" t="inlineStr">
        <is>
          <t>MENS</t>
        </is>
      </c>
      <c r="H520" s="0" t="inlineStr">
        <is>
          <t>3XL</t>
        </is>
      </c>
      <c r="I520" s="0">
        <v>15.99</v>
      </c>
      <c r="J520" s="0">
        <v>51</v>
      </c>
    </row>
    <row r="521" spans="1:10" customHeight="0">
      <c r="A521" s="0">
        <f>HYPERLINK("https://dl.dropboxusercontent.com/scl/fi/9f7rpm1jr6zw6c7bw04s6/purplet.jpg?rlkey=qf79q6lfhlxgoywabcnaaq1mf&amp;dl=0","Click to download Image")</f>
      </c>
      <c r="B521" s="0">
        <f>HYPERLINK("https://dl.dropboxusercontent.com/scl/fi/ekb2qo8yty4ahpycrcom5/mens-t-shirt-size-chartscason-ss-bt.jpg?rlkey=80wsm65rzwew6f24t6h2c3ebf&amp;dl=0","Click to download SizeChart")</f>
      </c>
      <c r="C521" s="0" t="inlineStr">
        <is>
          <t>Slate Ultra-Soft Men's T-Shirt</t>
        </is>
      </c>
      <c r="D521" s="0" t="inlineStr">
        <is>
          <t>137329</t>
        </is>
      </c>
      <c r="E521" s="0" t="inlineStr">
        <is>
          <t>BLANK SLATE M PE:137329A-S</t>
        </is>
      </c>
      <c r="F521" s="0" t="inlineStr">
        <is>
          <t>899137329050</t>
        </is>
      </c>
      <c r="G521" s="0" t="inlineStr">
        <is>
          <t>MENS</t>
        </is>
      </c>
      <c r="H521" s="0" t="inlineStr">
        <is>
          <t>S</t>
        </is>
      </c>
      <c r="I521" s="0">
        <v>13.99</v>
      </c>
      <c r="J521" s="0">
        <v>87</v>
      </c>
    </row>
    <row r="522" spans="1:10" customHeight="0">
      <c r="A522" s="0">
        <f>HYPERLINK("https://dl.dropboxusercontent.com/scl/fi/9f7rpm1jr6zw6c7bw04s6/purplet.jpg?rlkey=qf79q6lfhlxgoywabcnaaq1mf&amp;dl=0","Click to download Image")</f>
      </c>
      <c r="B522" s="0">
        <f>HYPERLINK("https://dl.dropboxusercontent.com/scl/fi/ekb2qo8yty4ahpycrcom5/mens-t-shirt-size-chartscason-ss-bt.jpg?rlkey=80wsm65rzwew6f24t6h2c3ebf&amp;dl=0","Click to download SizeChart")</f>
      </c>
      <c r="C522" s="0" t="inlineStr">
        <is>
          <t>Slate Ultra-Soft Men's T-Shirt</t>
        </is>
      </c>
      <c r="D522" s="0" t="inlineStr">
        <is>
          <t>137329</t>
        </is>
      </c>
      <c r="E522" s="0" t="inlineStr">
        <is>
          <t>BLANK SLATE M PE:137329B-M</t>
        </is>
      </c>
      <c r="F522" s="0" t="inlineStr">
        <is>
          <t>899137329050</t>
        </is>
      </c>
      <c r="G522" s="0" t="inlineStr">
        <is>
          <t>MENS</t>
        </is>
      </c>
      <c r="H522" s="0" t="inlineStr">
        <is>
          <t>M</t>
        </is>
      </c>
      <c r="I522" s="0">
        <v>13.99</v>
      </c>
      <c r="J522" s="0">
        <v>149</v>
      </c>
    </row>
    <row r="523" spans="1:10" customHeight="0">
      <c r="A523" s="0">
        <f>HYPERLINK("https://dl.dropboxusercontent.com/scl/fi/9f7rpm1jr6zw6c7bw04s6/purplet.jpg?rlkey=qf79q6lfhlxgoywabcnaaq1mf&amp;dl=0","Click to download Image")</f>
      </c>
      <c r="B523" s="0">
        <f>HYPERLINK("https://dl.dropboxusercontent.com/scl/fi/ekb2qo8yty4ahpycrcom5/mens-t-shirt-size-chartscason-ss-bt.jpg?rlkey=80wsm65rzwew6f24t6h2c3ebf&amp;dl=0","Click to download SizeChart")</f>
      </c>
      <c r="C523" s="0" t="inlineStr">
        <is>
          <t>Slate Ultra-Soft Men's T-Shirt</t>
        </is>
      </c>
      <c r="D523" s="0" t="inlineStr">
        <is>
          <t>137329</t>
        </is>
      </c>
      <c r="E523" s="0" t="inlineStr">
        <is>
          <t>BLANK SLATE M PE:137329C-L</t>
        </is>
      </c>
      <c r="F523" s="0" t="inlineStr">
        <is>
          <t>899137329067</t>
        </is>
      </c>
      <c r="G523" s="0" t="inlineStr">
        <is>
          <t>MENS</t>
        </is>
      </c>
      <c r="H523" s="0" t="inlineStr">
        <is>
          <t>L</t>
        </is>
      </c>
      <c r="I523" s="0">
        <v>13.99</v>
      </c>
      <c r="J523" s="0">
        <v>205</v>
      </c>
    </row>
    <row r="524" spans="1:10" customHeight="0">
      <c r="A524" s="0">
        <f>HYPERLINK("https://dl.dropboxusercontent.com/scl/fi/9f7rpm1jr6zw6c7bw04s6/purplet.jpg?rlkey=qf79q6lfhlxgoywabcnaaq1mf&amp;dl=0","Click to download Image")</f>
      </c>
      <c r="B524" s="0">
        <f>HYPERLINK("https://dl.dropboxusercontent.com/scl/fi/ekb2qo8yty4ahpycrcom5/mens-t-shirt-size-chartscason-ss-bt.jpg?rlkey=80wsm65rzwew6f24t6h2c3ebf&amp;dl=0","Click to download SizeChart")</f>
      </c>
      <c r="C524" s="0" t="inlineStr">
        <is>
          <t>Slate Ultra-Soft Men's T-Shirt</t>
        </is>
      </c>
      <c r="D524" s="0" t="inlineStr">
        <is>
          <t>137329</t>
        </is>
      </c>
      <c r="E524" s="0" t="inlineStr">
        <is>
          <t>BLANK SLATE M PE:137329D-XL</t>
        </is>
      </c>
      <c r="F524" s="0" t="inlineStr">
        <is>
          <t>899137329074</t>
        </is>
      </c>
      <c r="G524" s="0" t="inlineStr">
        <is>
          <t>MENS</t>
        </is>
      </c>
      <c r="H524" s="0" t="inlineStr">
        <is>
          <t>XL</t>
        </is>
      </c>
      <c r="I524" s="0">
        <v>13.99</v>
      </c>
      <c r="J524" s="0">
        <v>191</v>
      </c>
    </row>
    <row r="525" spans="1:10" customHeight="0">
      <c r="A525" s="0">
        <f>HYPERLINK("https://dl.dropboxusercontent.com/scl/fi/9f7rpm1jr6zw6c7bw04s6/purplet.jpg?rlkey=qf79q6lfhlxgoywabcnaaq1mf&amp;dl=0","Click to download Image")</f>
      </c>
      <c r="B525" s="0">
        <f>HYPERLINK("https://dl.dropboxusercontent.com/scl/fi/ekb2qo8yty4ahpycrcom5/mens-t-shirt-size-chartscason-ss-bt.jpg?rlkey=80wsm65rzwew6f24t6h2c3ebf&amp;dl=0","Click to download SizeChart")</f>
      </c>
      <c r="C525" s="0" t="inlineStr">
        <is>
          <t>Slate Ultra-Soft Men's T-Shirt</t>
        </is>
      </c>
      <c r="D525" s="0" t="inlineStr">
        <is>
          <t>137329</t>
        </is>
      </c>
      <c r="E525" s="0" t="inlineStr">
        <is>
          <t>BLANK SLATE M PE:137329E-2XL</t>
        </is>
      </c>
      <c r="F525" s="0" t="inlineStr">
        <is>
          <t>899137329081</t>
        </is>
      </c>
      <c r="G525" s="0" t="inlineStr">
        <is>
          <t>MENS</t>
        </is>
      </c>
      <c r="H525" s="0" t="inlineStr">
        <is>
          <t>2XL</t>
        </is>
      </c>
      <c r="I525" s="0">
        <v>15.99</v>
      </c>
      <c r="J525" s="0">
        <v>124</v>
      </c>
    </row>
    <row r="526" spans="1:10" customHeight="0">
      <c r="A526" s="0">
        <f>HYPERLINK("https://dl.dropboxusercontent.com/scl/fi/9f7rpm1jr6zw6c7bw04s6/purplet.jpg?rlkey=qf79q6lfhlxgoywabcnaaq1mf&amp;dl=0","Click to download Image")</f>
      </c>
      <c r="B526" s="0">
        <f>HYPERLINK("https://dl.dropboxusercontent.com/scl/fi/ekb2qo8yty4ahpycrcom5/mens-t-shirt-size-chartscason-ss-bt.jpg?rlkey=80wsm65rzwew6f24t6h2c3ebf&amp;dl=0","Click to download SizeChart")</f>
      </c>
      <c r="C526" s="0" t="inlineStr">
        <is>
          <t>Slate Ultra-Soft Men's T-Shirt</t>
        </is>
      </c>
      <c r="D526" s="0" t="inlineStr">
        <is>
          <t>137329</t>
        </is>
      </c>
      <c r="E526" s="0" t="inlineStr">
        <is>
          <t>BLANK SLATE M PE:137329F-3XL</t>
        </is>
      </c>
      <c r="F526" s="0" t="inlineStr">
        <is>
          <t>899137329098</t>
        </is>
      </c>
      <c r="G526" s="0" t="inlineStr">
        <is>
          <t>MENS</t>
        </is>
      </c>
      <c r="H526" s="0" t="inlineStr">
        <is>
          <t>3XL</t>
        </is>
      </c>
      <c r="I526" s="0">
        <v>15.99</v>
      </c>
      <c r="J526" s="0">
        <v>72</v>
      </c>
    </row>
    <row r="527" spans="1:10" customHeight="0">
      <c r="A527" s="0">
        <f>HYPERLINK("https://dl.dropboxusercontent.com/scl/fi/d9t13zw94ixna7rxwnoj9/132329f-1.jpg?rlkey=j927lobnlopdrufp4q1o688u8&amp;dl=0","Click to download Image")</f>
      </c>
      <c r="B527" s="0">
        <f>HYPERLINK("https://dl.dropboxusercontent.com/scl/fi/ekb2qo8yty4ahpycrcom5/mens-t-shirt-size-chartscason-ss-bt.jpg?rlkey=80wsm65rzwew6f24t6h2c3ebf&amp;dl=0","Click to download SizeChart")</f>
      </c>
      <c r="C527" s="0" t="inlineStr">
        <is>
          <t>Slate Ultra-Soft Men's T-Shirt</t>
        </is>
      </c>
      <c r="D527" s="0" t="inlineStr">
        <is>
          <t>132821</t>
        </is>
      </c>
      <c r="E527" s="0" t="inlineStr">
        <is>
          <t>BLANK SLATE M WP:132821A-S</t>
        </is>
      </c>
      <c r="G527" s="0" t="inlineStr">
        <is>
          <t>MENS</t>
        </is>
      </c>
      <c r="H527" s="0" t="inlineStr">
        <is>
          <t>S</t>
        </is>
      </c>
      <c r="I527" s="0">
        <v>13.99</v>
      </c>
      <c r="J527" s="0">
        <v>25</v>
      </c>
    </row>
    <row r="528" spans="1:10" customHeight="0">
      <c r="A528" s="0">
        <f>HYPERLINK("https://dl.dropboxusercontent.com/scl/fi/d9t13zw94ixna7rxwnoj9/132329f-1.jpg?rlkey=j927lobnlopdrufp4q1o688u8&amp;dl=0","Click to download Image")</f>
      </c>
      <c r="B528" s="0">
        <f>HYPERLINK("https://dl.dropboxusercontent.com/scl/fi/ekb2qo8yty4ahpycrcom5/mens-t-shirt-size-chartscason-ss-bt.jpg?rlkey=80wsm65rzwew6f24t6h2c3ebf&amp;dl=0","Click to download SizeChart")</f>
      </c>
      <c r="C528" s="0" t="inlineStr">
        <is>
          <t>Slate Ultra-Soft Men's T-Shirt</t>
        </is>
      </c>
      <c r="D528" s="0" t="inlineStr">
        <is>
          <t>132821</t>
        </is>
      </c>
      <c r="E528" s="0" t="inlineStr">
        <is>
          <t>BLANK SLATE M WP:132821B-M</t>
        </is>
      </c>
      <c r="G528" s="0" t="inlineStr">
        <is>
          <t>MENS</t>
        </is>
      </c>
      <c r="H528" s="0" t="inlineStr">
        <is>
          <t>M</t>
        </is>
      </c>
      <c r="I528" s="0">
        <v>13.99</v>
      </c>
      <c r="J528" s="0">
        <v>24</v>
      </c>
    </row>
    <row r="529" spans="1:10" customHeight="0">
      <c r="A529" s="0">
        <f>HYPERLINK("https://dl.dropboxusercontent.com/scl/fi/d9t13zw94ixna7rxwnoj9/132329f-1.jpg?rlkey=j927lobnlopdrufp4q1o688u8&amp;dl=0","Click to download Image")</f>
      </c>
      <c r="B529" s="0">
        <f>HYPERLINK("https://dl.dropboxusercontent.com/scl/fi/ekb2qo8yty4ahpycrcom5/mens-t-shirt-size-chartscason-ss-bt.jpg?rlkey=80wsm65rzwew6f24t6h2c3ebf&amp;dl=0","Click to download SizeChart")</f>
      </c>
      <c r="C529" s="0" t="inlineStr">
        <is>
          <t>Slate Ultra-Soft Men's T-Shirt</t>
        </is>
      </c>
      <c r="D529" s="0" t="inlineStr">
        <is>
          <t>132821</t>
        </is>
      </c>
      <c r="E529" s="0" t="inlineStr">
        <is>
          <t>BLANK SLATE M WP:132821C-L</t>
        </is>
      </c>
      <c r="G529" s="0" t="inlineStr">
        <is>
          <t>MENS</t>
        </is>
      </c>
      <c r="H529" s="0" t="inlineStr">
        <is>
          <t>L</t>
        </is>
      </c>
      <c r="I529" s="0">
        <v>13.99</v>
      </c>
      <c r="J529" s="0">
        <v>59</v>
      </c>
    </row>
    <row r="530" spans="1:10" customHeight="0">
      <c r="A530" s="0">
        <f>HYPERLINK("https://dl.dropboxusercontent.com/scl/fi/d9t13zw94ixna7rxwnoj9/132329f-1.jpg?rlkey=j927lobnlopdrufp4q1o688u8&amp;dl=0","Click to download Image")</f>
      </c>
      <c r="B530" s="0">
        <f>HYPERLINK("https://dl.dropboxusercontent.com/scl/fi/ekb2qo8yty4ahpycrcom5/mens-t-shirt-size-chartscason-ss-bt.jpg?rlkey=80wsm65rzwew6f24t6h2c3ebf&amp;dl=0","Click to download SizeChart")</f>
      </c>
      <c r="C530" s="0" t="inlineStr">
        <is>
          <t>Slate Ultra-Soft Men's T-Shirt</t>
        </is>
      </c>
      <c r="D530" s="0" t="inlineStr">
        <is>
          <t>132821</t>
        </is>
      </c>
      <c r="E530" s="0" t="inlineStr">
        <is>
          <t>BLANK SLATE M WP:132821D-XL</t>
        </is>
      </c>
      <c r="G530" s="0" t="inlineStr">
        <is>
          <t>MENS</t>
        </is>
      </c>
      <c r="H530" s="0" t="inlineStr">
        <is>
          <t>XL</t>
        </is>
      </c>
      <c r="I530" s="0">
        <v>13.99</v>
      </c>
      <c r="J530" s="0">
        <v>59</v>
      </c>
    </row>
    <row r="531" spans="1:10" customHeight="0">
      <c r="A531" s="0">
        <f>HYPERLINK("https://dl.dropboxusercontent.com/scl/fi/d9t13zw94ixna7rxwnoj9/132329f-1.jpg?rlkey=j927lobnlopdrufp4q1o688u8&amp;dl=0","Click to download Image")</f>
      </c>
      <c r="B531" s="0">
        <f>HYPERLINK("https://dl.dropboxusercontent.com/scl/fi/ekb2qo8yty4ahpycrcom5/mens-t-shirt-size-chartscason-ss-bt.jpg?rlkey=80wsm65rzwew6f24t6h2c3ebf&amp;dl=0","Click to download SizeChart")</f>
      </c>
      <c r="C531" s="0" t="inlineStr">
        <is>
          <t>Slate Ultra-Soft Men's T-Shirt</t>
        </is>
      </c>
      <c r="D531" s="0" t="inlineStr">
        <is>
          <t>132821</t>
        </is>
      </c>
      <c r="E531" s="0" t="inlineStr">
        <is>
          <t>BLANK SLATE M WP:132821E-2XL</t>
        </is>
      </c>
      <c r="G531" s="0" t="inlineStr">
        <is>
          <t>MENS</t>
        </is>
      </c>
      <c r="H531" s="0" t="inlineStr">
        <is>
          <t>2XL</t>
        </is>
      </c>
      <c r="I531" s="0">
        <v>15.99</v>
      </c>
      <c r="J531" s="0">
        <v>26</v>
      </c>
    </row>
    <row r="532" spans="1:10" customHeight="0">
      <c r="A532" s="0">
        <f>HYPERLINK("https://dl.dropboxusercontent.com/scl/fi/d9t13zw94ixna7rxwnoj9/132329f-1.jpg?rlkey=j927lobnlopdrufp4q1o688u8&amp;dl=0","Click to download Image")</f>
      </c>
      <c r="B532" s="0">
        <f>HYPERLINK("https://dl.dropboxusercontent.com/scl/fi/ekb2qo8yty4ahpycrcom5/mens-t-shirt-size-chartscason-ss-bt.jpg?rlkey=80wsm65rzwew6f24t6h2c3ebf&amp;dl=0","Click to download SizeChart")</f>
      </c>
      <c r="C532" s="0" t="inlineStr">
        <is>
          <t>Slate Ultra-Soft Men's T-Shirt</t>
        </is>
      </c>
      <c r="D532" s="0" t="inlineStr">
        <is>
          <t>132821</t>
        </is>
      </c>
      <c r="E532" s="0" t="inlineStr">
        <is>
          <t>BLANK SLATE M WP:132821F-3XL</t>
        </is>
      </c>
      <c r="G532" s="0" t="inlineStr">
        <is>
          <t>MENS</t>
        </is>
      </c>
      <c r="H532" s="0" t="inlineStr">
        <is>
          <t>3XL</t>
        </is>
      </c>
      <c r="I532" s="0">
        <v>15.99</v>
      </c>
      <c r="J532" s="0">
        <v>27</v>
      </c>
    </row>
    <row r="533" spans="1:10" customHeight="0">
      <c r="A533" s="0">
        <f>HYPERLINK("https://dl.dropboxusercontent.com/scl/fi/xa1x002ott1ospii9xgw0/103322-f.jpg?rlkey=can43f0ynopr7cuh0yp3cb10v&amp;dl=0","Click to download Image")</f>
      </c>
      <c r="B533" s="0">
        <f>HYPERLINK("https://dl.dropboxusercontent.com/scl/fi/j8n5bldghy3qk19gvdrk6/mens-jackets-size-chartsfinn.jpg?rlkey=sayqcrwekfu7s9h3woutarps6&amp;dl=0","Click to download SizeChart")</f>
      </c>
      <c r="C533" s="0" t="inlineStr">
        <is>
          <t>Finn Men's Poly Shell Jacket</t>
        </is>
      </c>
      <c r="D533" s="0" t="inlineStr">
        <is>
          <t>103322</t>
        </is>
      </c>
      <c r="E533" s="0" t="inlineStr">
        <is>
          <t>FINN:103322A-S</t>
        </is>
      </c>
      <c r="F533" s="0" t="inlineStr">
        <is>
          <t>080010332201</t>
        </is>
      </c>
      <c r="G533" s="0" t="inlineStr">
        <is>
          <t>MENS</t>
        </is>
      </c>
      <c r="H533" s="0" t="inlineStr">
        <is>
          <t>S</t>
        </is>
      </c>
      <c r="I533" s="0">
        <v>89.99</v>
      </c>
      <c r="J533" s="0">
        <v>70</v>
      </c>
    </row>
    <row r="534" spans="1:10" customHeight="0">
      <c r="A534" s="0">
        <f>HYPERLINK("https://dl.dropboxusercontent.com/scl/fi/xa1x002ott1ospii9xgw0/103322-f.jpg?rlkey=can43f0ynopr7cuh0yp3cb10v&amp;dl=0","Click to download Image")</f>
      </c>
      <c r="B534" s="0">
        <f>HYPERLINK("https://dl.dropboxusercontent.com/scl/fi/j8n5bldghy3qk19gvdrk6/mens-jackets-size-chartsfinn.jpg?rlkey=sayqcrwekfu7s9h3woutarps6&amp;dl=0","Click to download SizeChart")</f>
      </c>
      <c r="C534" s="0" t="inlineStr">
        <is>
          <t>Finn Men's Poly Shell Jacket</t>
        </is>
      </c>
      <c r="D534" s="0" t="inlineStr">
        <is>
          <t>103322</t>
        </is>
      </c>
      <c r="E534" s="0" t="inlineStr">
        <is>
          <t>FINN:103322B-M</t>
        </is>
      </c>
      <c r="F534" s="0" t="inlineStr">
        <is>
          <t>080010332202</t>
        </is>
      </c>
      <c r="G534" s="0" t="inlineStr">
        <is>
          <t>MENS</t>
        </is>
      </c>
      <c r="H534" s="0" t="inlineStr">
        <is>
          <t>M</t>
        </is>
      </c>
      <c r="I534" s="0">
        <v>89.99</v>
      </c>
      <c r="J534" s="0">
        <v>47</v>
      </c>
    </row>
    <row r="535" spans="1:10" customHeight="0">
      <c r="A535" s="0">
        <f>HYPERLINK("https://dl.dropboxusercontent.com/scl/fi/xa1x002ott1ospii9xgw0/103322-f.jpg?rlkey=can43f0ynopr7cuh0yp3cb10v&amp;dl=0","Click to download Image")</f>
      </c>
      <c r="B535" s="0">
        <f>HYPERLINK("https://dl.dropboxusercontent.com/scl/fi/j8n5bldghy3qk19gvdrk6/mens-jackets-size-chartsfinn.jpg?rlkey=sayqcrwekfu7s9h3woutarps6&amp;dl=0","Click to download SizeChart")</f>
      </c>
      <c r="C535" s="0" t="inlineStr">
        <is>
          <t>Finn Men's Poly Shell Jacket</t>
        </is>
      </c>
      <c r="D535" s="0" t="inlineStr">
        <is>
          <t>103322</t>
        </is>
      </c>
      <c r="E535" s="0" t="inlineStr">
        <is>
          <t>FINN:103322C-L</t>
        </is>
      </c>
      <c r="F535" s="0" t="inlineStr">
        <is>
          <t>080010332203</t>
        </is>
      </c>
      <c r="G535" s="0" t="inlineStr">
        <is>
          <t>MENS</t>
        </is>
      </c>
      <c r="H535" s="0" t="inlineStr">
        <is>
          <t>L</t>
        </is>
      </c>
      <c r="I535" s="0">
        <v>89.99</v>
      </c>
      <c r="J535" s="0">
        <v>17</v>
      </c>
    </row>
    <row r="536" spans="1:10" customHeight="0">
      <c r="A536" s="0">
        <f>HYPERLINK("https://dl.dropboxusercontent.com/scl/fi/xa1x002ott1ospii9xgw0/103322-f.jpg?rlkey=can43f0ynopr7cuh0yp3cb10v&amp;dl=0","Click to download Image")</f>
      </c>
      <c r="B536" s="0">
        <f>HYPERLINK("https://dl.dropboxusercontent.com/scl/fi/j8n5bldghy3qk19gvdrk6/mens-jackets-size-chartsfinn.jpg?rlkey=sayqcrwekfu7s9h3woutarps6&amp;dl=0","Click to download SizeChart")</f>
      </c>
      <c r="C536" s="0" t="inlineStr">
        <is>
          <t>Finn Men's Poly Shell Jacket</t>
        </is>
      </c>
      <c r="D536" s="0" t="inlineStr">
        <is>
          <t>103322</t>
        </is>
      </c>
      <c r="E536" s="0" t="inlineStr">
        <is>
          <t>FINN:103322D-XL</t>
        </is>
      </c>
      <c r="F536" s="0" t="inlineStr">
        <is>
          <t>080010332204</t>
        </is>
      </c>
      <c r="G536" s="0" t="inlineStr">
        <is>
          <t>MENS</t>
        </is>
      </c>
      <c r="H536" s="0" t="inlineStr">
        <is>
          <t>XL</t>
        </is>
      </c>
      <c r="I536" s="0">
        <v>89.99</v>
      </c>
      <c r="J536" s="0">
        <v>19</v>
      </c>
    </row>
    <row r="537" spans="1:10" customHeight="0">
      <c r="A537" s="0">
        <f>HYPERLINK("https://dl.dropboxusercontent.com/scl/fi/xa1x002ott1ospii9xgw0/103322-f.jpg?rlkey=can43f0ynopr7cuh0yp3cb10v&amp;dl=0","Click to download Image")</f>
      </c>
      <c r="B537" s="0">
        <f>HYPERLINK("https://dl.dropboxusercontent.com/scl/fi/j8n5bldghy3qk19gvdrk6/mens-jackets-size-chartsfinn.jpg?rlkey=sayqcrwekfu7s9h3woutarps6&amp;dl=0","Click to download SizeChart")</f>
      </c>
      <c r="C537" s="0" t="inlineStr">
        <is>
          <t>Finn Men's Poly Shell Jacket</t>
        </is>
      </c>
      <c r="D537" s="0" t="inlineStr">
        <is>
          <t>103322</t>
        </is>
      </c>
      <c r="E537" s="0" t="inlineStr">
        <is>
          <t>FINN BASIC:103322DT-XL TALL</t>
        </is>
      </c>
      <c r="F537" s="0" t="inlineStr">
        <is>
          <t>800103322104</t>
        </is>
      </c>
      <c r="G537" s="0" t="inlineStr">
        <is>
          <t>MENS</t>
        </is>
      </c>
      <c r="H537" s="0" t="inlineStr">
        <is>
          <t>XL TALL</t>
        </is>
      </c>
      <c r="I537" s="0">
        <v>89.99</v>
      </c>
      <c r="J537" s="0">
        <v>0</v>
      </c>
    </row>
    <row r="538" spans="1:10" customHeight="0">
      <c r="A538" s="0">
        <f>HYPERLINK("https://dl.dropboxusercontent.com/scl/fi/xa1x002ott1ospii9xgw0/103322-f.jpg?rlkey=can43f0ynopr7cuh0yp3cb10v&amp;dl=0","Click to download Image")</f>
      </c>
      <c r="B538" s="0">
        <f>HYPERLINK("https://dl.dropboxusercontent.com/scl/fi/j8n5bldghy3qk19gvdrk6/mens-jackets-size-chartsfinn.jpg?rlkey=sayqcrwekfu7s9h3woutarps6&amp;dl=0","Click to download SizeChart")</f>
      </c>
      <c r="C538" s="0" t="inlineStr">
        <is>
          <t>Finn Men's Poly Shell Jacket</t>
        </is>
      </c>
      <c r="D538" s="0" t="inlineStr">
        <is>
          <t>103322</t>
        </is>
      </c>
      <c r="E538" s="0" t="inlineStr">
        <is>
          <t>FINN:103322E-2XL</t>
        </is>
      </c>
      <c r="F538" s="0" t="inlineStr">
        <is>
          <t>080010332205</t>
        </is>
      </c>
      <c r="G538" s="0" t="inlineStr">
        <is>
          <t>MENS</t>
        </is>
      </c>
      <c r="H538" s="0" t="inlineStr">
        <is>
          <t>2XL</t>
        </is>
      </c>
      <c r="I538" s="0">
        <v>91.99</v>
      </c>
      <c r="J538" s="0">
        <v>0</v>
      </c>
    </row>
    <row r="539" spans="1:10" customHeight="0">
      <c r="A539" s="0">
        <f>HYPERLINK("https://dl.dropboxusercontent.com/scl/fi/xa1x002ott1ospii9xgw0/103322-f.jpg?rlkey=can43f0ynopr7cuh0yp3cb10v&amp;dl=0","Click to download Image")</f>
      </c>
      <c r="B539" s="0">
        <f>HYPERLINK("https://dl.dropboxusercontent.com/scl/fi/j8n5bldghy3qk19gvdrk6/mens-jackets-size-chartsfinn.jpg?rlkey=sayqcrwekfu7s9h3woutarps6&amp;dl=0","Click to download SizeChart")</f>
      </c>
      <c r="C539" s="0" t="inlineStr">
        <is>
          <t>Finn Men's Poly Shell Jacket</t>
        </is>
      </c>
      <c r="D539" s="0" t="inlineStr">
        <is>
          <t>103322</t>
        </is>
      </c>
      <c r="E539" s="0" t="inlineStr">
        <is>
          <t>FINN BASIC:103322EB-2XL BIG</t>
        </is>
      </c>
      <c r="F539" s="0" t="inlineStr">
        <is>
          <t>899103322450</t>
        </is>
      </c>
      <c r="G539" s="0" t="inlineStr">
        <is>
          <t>MENS</t>
        </is>
      </c>
      <c r="H539" s="0" t="inlineStr">
        <is>
          <t>2XL BIG</t>
        </is>
      </c>
      <c r="I539" s="0">
        <v>89.99</v>
      </c>
      <c r="J539" s="0">
        <v>7</v>
      </c>
    </row>
    <row r="540" spans="1:10" customHeight="0">
      <c r="A540" s="0">
        <f>HYPERLINK("https://dl.dropboxusercontent.com/scl/fi/xa1x002ott1ospii9xgw0/103322-f.jpg?rlkey=can43f0ynopr7cuh0yp3cb10v&amp;dl=0","Click to download Image")</f>
      </c>
      <c r="B540" s="0">
        <f>HYPERLINK("https://dl.dropboxusercontent.com/scl/fi/j8n5bldghy3qk19gvdrk6/mens-jackets-size-chartsfinn.jpg?rlkey=sayqcrwekfu7s9h3woutarps6&amp;dl=0","Click to download SizeChart")</f>
      </c>
      <c r="C540" s="0" t="inlineStr">
        <is>
          <t>Finn Men's Poly Shell Jacket</t>
        </is>
      </c>
      <c r="D540" s="0" t="inlineStr">
        <is>
          <t>103322</t>
        </is>
      </c>
      <c r="E540" s="0" t="inlineStr">
        <is>
          <t>FINN BASIC:103322ET-2XL TALL</t>
        </is>
      </c>
      <c r="F540" s="0" t="inlineStr">
        <is>
          <t>800103322111</t>
        </is>
      </c>
      <c r="G540" s="0" t="inlineStr">
        <is>
          <t>MENS</t>
        </is>
      </c>
      <c r="H540" s="0" t="inlineStr">
        <is>
          <t>2XL TALL</t>
        </is>
      </c>
      <c r="I540" s="0">
        <v>89.99</v>
      </c>
      <c r="J540" s="0">
        <v>0</v>
      </c>
    </row>
    <row r="541" spans="1:10" customHeight="0">
      <c r="A541" s="0">
        <f>HYPERLINK("https://dl.dropboxusercontent.com/scl/fi/xa1x002ott1ospii9xgw0/103322-f.jpg?rlkey=can43f0ynopr7cuh0yp3cb10v&amp;dl=0","Click to download Image")</f>
      </c>
      <c r="B541" s="0">
        <f>HYPERLINK("https://dl.dropboxusercontent.com/scl/fi/j8n5bldghy3qk19gvdrk6/mens-jackets-size-chartsfinn.jpg?rlkey=sayqcrwekfu7s9h3woutarps6&amp;dl=0","Click to download SizeChart")</f>
      </c>
      <c r="C541" s="0" t="inlineStr">
        <is>
          <t>Finn Men's Poly Shell Jacket</t>
        </is>
      </c>
      <c r="D541" s="0" t="inlineStr">
        <is>
          <t>103322</t>
        </is>
      </c>
      <c r="E541" s="0" t="inlineStr">
        <is>
          <t>FINN:103322F-3XL</t>
        </is>
      </c>
      <c r="F541" s="0" t="inlineStr">
        <is>
          <t>080010332206</t>
        </is>
      </c>
      <c r="G541" s="0" t="inlineStr">
        <is>
          <t>MENS</t>
        </is>
      </c>
      <c r="H541" s="0" t="inlineStr">
        <is>
          <t>3XL</t>
        </is>
      </c>
      <c r="I541" s="0">
        <v>91.99</v>
      </c>
      <c r="J541" s="0">
        <v>0</v>
      </c>
    </row>
    <row r="542" spans="1:10" customHeight="0">
      <c r="A542" s="0">
        <f>HYPERLINK("https://dl.dropboxusercontent.com/scl/fi/xa1x002ott1ospii9xgw0/103322-f.jpg?rlkey=can43f0ynopr7cuh0yp3cb10v&amp;dl=0","Click to download Image")</f>
      </c>
      <c r="B542" s="0">
        <f>HYPERLINK("https://dl.dropboxusercontent.com/scl/fi/j8n5bldghy3qk19gvdrk6/mens-jackets-size-chartsfinn.jpg?rlkey=sayqcrwekfu7s9h3woutarps6&amp;dl=0","Click to download SizeChart")</f>
      </c>
      <c r="C542" s="0" t="inlineStr">
        <is>
          <t>Finn Men's Poly Shell Jacket</t>
        </is>
      </c>
      <c r="D542" s="0" t="inlineStr">
        <is>
          <t>103322</t>
        </is>
      </c>
      <c r="E542" s="0" t="inlineStr">
        <is>
          <t>FINN BASIC:103322FB-3XL BIG</t>
        </is>
      </c>
      <c r="F542" s="0" t="inlineStr">
        <is>
          <t>899103322276</t>
        </is>
      </c>
      <c r="G542" s="0" t="inlineStr">
        <is>
          <t>MENS</t>
        </is>
      </c>
      <c r="H542" s="0" t="inlineStr">
        <is>
          <t>3XL BIG</t>
        </is>
      </c>
      <c r="I542" s="0">
        <v>89.99</v>
      </c>
      <c r="J542" s="0">
        <v>7</v>
      </c>
    </row>
    <row r="543" spans="1:10" customHeight="0">
      <c r="A543" s="0">
        <f>HYPERLINK("https://dl.dropboxusercontent.com/scl/fi/xa1x002ott1ospii9xgw0/103322-f.jpg?rlkey=can43f0ynopr7cuh0yp3cb10v&amp;dl=0","Click to download Image")</f>
      </c>
      <c r="B543" s="0">
        <f>HYPERLINK("https://dl.dropboxusercontent.com/scl/fi/j8n5bldghy3qk19gvdrk6/mens-jackets-size-chartsfinn.jpg?rlkey=sayqcrwekfu7s9h3woutarps6&amp;dl=0","Click to download SizeChart")</f>
      </c>
      <c r="C543" s="0" t="inlineStr">
        <is>
          <t>Finn Men's Poly Shell Jacket</t>
        </is>
      </c>
      <c r="D543" s="0" t="inlineStr">
        <is>
          <t>103322</t>
        </is>
      </c>
      <c r="E543" s="0" t="inlineStr">
        <is>
          <t>FINN BASIC:103322FT-3XL TALL</t>
        </is>
      </c>
      <c r="F543" s="0" t="inlineStr">
        <is>
          <t>800103322128</t>
        </is>
      </c>
      <c r="G543" s="0" t="inlineStr">
        <is>
          <t>MENS</t>
        </is>
      </c>
      <c r="H543" s="0" t="inlineStr">
        <is>
          <t>3XL TALL</t>
        </is>
      </c>
      <c r="I543" s="0">
        <v>89.99</v>
      </c>
      <c r="J543" s="0">
        <v>5</v>
      </c>
    </row>
    <row r="544" spans="1:10" customHeight="0">
      <c r="A544" s="0">
        <f>HYPERLINK("https://dl.dropboxusercontent.com/scl/fi/xa1x002ott1ospii9xgw0/103322-f.jpg?rlkey=can43f0ynopr7cuh0yp3cb10v&amp;dl=0","Click to download Image")</f>
      </c>
      <c r="B544" s="0">
        <f>HYPERLINK("https://dl.dropboxusercontent.com/scl/fi/j8n5bldghy3qk19gvdrk6/mens-jackets-size-chartsfinn.jpg?rlkey=sayqcrwekfu7s9h3woutarps6&amp;dl=0","Click to download SizeChart")</f>
      </c>
      <c r="C544" s="0" t="inlineStr">
        <is>
          <t>Finn Men's Poly Shell Jacket</t>
        </is>
      </c>
      <c r="D544" s="0" t="inlineStr">
        <is>
          <t>103322</t>
        </is>
      </c>
      <c r="E544" s="0" t="inlineStr">
        <is>
          <t>FINN BASIC:103322GB-4XL BIG</t>
        </is>
      </c>
      <c r="F544" s="0" t="inlineStr">
        <is>
          <t>899103322283</t>
        </is>
      </c>
      <c r="G544" s="0" t="inlineStr">
        <is>
          <t>MENS</t>
        </is>
      </c>
      <c r="H544" s="0" t="inlineStr">
        <is>
          <t>4XL BIG</t>
        </is>
      </c>
      <c r="I544" s="0">
        <v>89.99</v>
      </c>
      <c r="J544" s="0">
        <v>6</v>
      </c>
    </row>
    <row r="545" spans="1:10" customHeight="0">
      <c r="A545" s="0">
        <f>HYPERLINK("https://dl.dropboxusercontent.com/scl/fi/xa1x002ott1ospii9xgw0/103322-f.jpg?rlkey=can43f0ynopr7cuh0yp3cb10v&amp;dl=0","Click to download Image")</f>
      </c>
      <c r="B545" s="0">
        <f>HYPERLINK("https://dl.dropboxusercontent.com/scl/fi/j8n5bldghy3qk19gvdrk6/mens-jackets-size-chartsfinn.jpg?rlkey=sayqcrwekfu7s9h3woutarps6&amp;dl=0","Click to download SizeChart")</f>
      </c>
      <c r="C545" s="0" t="inlineStr">
        <is>
          <t>Finn Men's Poly Shell Jacket</t>
        </is>
      </c>
      <c r="D545" s="0" t="inlineStr">
        <is>
          <t>103322</t>
        </is>
      </c>
      <c r="E545" s="0" t="inlineStr">
        <is>
          <t>FINN BASIC:103322HB-5XL BIG</t>
        </is>
      </c>
      <c r="F545" s="0" t="inlineStr">
        <is>
          <t>899103322290</t>
        </is>
      </c>
      <c r="G545" s="0" t="inlineStr">
        <is>
          <t>MENS</t>
        </is>
      </c>
      <c r="H545" s="0" t="inlineStr">
        <is>
          <t>5XL BIG</t>
        </is>
      </c>
      <c r="I545" s="0">
        <v>89.99</v>
      </c>
      <c r="J545" s="0">
        <v>6</v>
      </c>
    </row>
    <row r="546" spans="1:10" customHeight="0">
      <c r="A546" s="0">
        <f>HYPERLINK("https://dl.dropboxusercontent.com/scl/fi/xa1x002ott1ospii9xgw0/103322-f.jpg?rlkey=can43f0ynopr7cuh0yp3cb10v&amp;dl=0","Click to download Image")</f>
      </c>
      <c r="B546" s="0">
        <f>HYPERLINK("https://dl.dropboxusercontent.com/scl/fi/j8n5bldghy3qk19gvdrk6/mens-jackets-size-chartsfinn.jpg?rlkey=sayqcrwekfu7s9h3woutarps6&amp;dl=0","Click to download SizeChart")</f>
      </c>
      <c r="C546" s="0" t="inlineStr">
        <is>
          <t>Finn Men's Poly Shell Jacket</t>
        </is>
      </c>
      <c r="D546" s="0" t="inlineStr">
        <is>
          <t>103322</t>
        </is>
      </c>
      <c r="E546" s="0" t="inlineStr">
        <is>
          <t>FINN BASIC:103322IB-6XL BIG</t>
        </is>
      </c>
      <c r="F546" s="0" t="inlineStr">
        <is>
          <t>899103322313</t>
        </is>
      </c>
      <c r="G546" s="0" t="inlineStr">
        <is>
          <t>MENS</t>
        </is>
      </c>
      <c r="H546" s="0" t="inlineStr">
        <is>
          <t>6XL BIG</t>
        </is>
      </c>
      <c r="I546" s="0">
        <v>89.99</v>
      </c>
      <c r="J546" s="0">
        <v>6</v>
      </c>
    </row>
    <row r="547" spans="1:10" customHeight="0">
      <c r="A547" s="0">
        <f>HYPERLINK("https://dl.dropboxusercontent.com/scl/fi/n0yp880llpyemtdv0tsv6/130171-f.jpg?rlkey=bf6fqzm5e17thibswh8bfb303&amp;dl=0","Click to download Image")</f>
      </c>
      <c r="B547" s="0">
        <f>HYPERLINK("https://dl.dropboxusercontent.com/scl/fi/pexwgx6di4df1dez3onq5/mens-pullover-size-chartsflint.jpg?rlkey=t7z6bnxcjs77adtej9mjdj9p3&amp;dl=0","Click to download SizeChart")</f>
      </c>
      <c r="C547" s="0" t="inlineStr">
        <is>
          <t>Flint Men's Performance 1/4 Zip</t>
        </is>
      </c>
      <c r="D547" s="0" t="inlineStr">
        <is>
          <t>130171</t>
        </is>
      </c>
      <c r="E547" s="0" t="inlineStr">
        <is>
          <t>BLANK FLINT M BK:130171A-S</t>
        </is>
      </c>
      <c r="F547" s="0" t="inlineStr">
        <is>
          <t>899130171045</t>
        </is>
      </c>
      <c r="G547" s="0" t="inlineStr">
        <is>
          <t>MENS</t>
        </is>
      </c>
      <c r="H547" s="0" t="inlineStr">
        <is>
          <t>S</t>
        </is>
      </c>
      <c r="I547" s="0">
        <v>34.99</v>
      </c>
      <c r="J547" s="0">
        <v>51</v>
      </c>
    </row>
    <row r="548" spans="1:10" customHeight="0">
      <c r="A548" s="0">
        <f>HYPERLINK("https://dl.dropboxusercontent.com/scl/fi/n0yp880llpyemtdv0tsv6/130171-f.jpg?rlkey=bf6fqzm5e17thibswh8bfb303&amp;dl=0","Click to download Image")</f>
      </c>
      <c r="B548" s="0">
        <f>HYPERLINK("https://dl.dropboxusercontent.com/scl/fi/pexwgx6di4df1dez3onq5/mens-pullover-size-chartsflint.jpg?rlkey=t7z6bnxcjs77adtej9mjdj9p3&amp;dl=0","Click to download SizeChart")</f>
      </c>
      <c r="C548" s="0" t="inlineStr">
        <is>
          <t>Flint Men's Performance 1/4 Zip</t>
        </is>
      </c>
      <c r="D548" s="0" t="inlineStr">
        <is>
          <t>130171</t>
        </is>
      </c>
      <c r="E548" s="0" t="inlineStr">
        <is>
          <t>BLANK FLINT M BK:130171B-M</t>
        </is>
      </c>
      <c r="F548" s="0" t="inlineStr">
        <is>
          <t>899130171052</t>
        </is>
      </c>
      <c r="G548" s="0" t="inlineStr">
        <is>
          <t>MENS</t>
        </is>
      </c>
      <c r="H548" s="0" t="inlineStr">
        <is>
          <t>M</t>
        </is>
      </c>
      <c r="I548" s="0">
        <v>34.99</v>
      </c>
      <c r="J548" s="0">
        <v>113</v>
      </c>
    </row>
    <row r="549" spans="1:10" customHeight="0">
      <c r="A549" s="0">
        <f>HYPERLINK("https://dl.dropboxusercontent.com/scl/fi/n0yp880llpyemtdv0tsv6/130171-f.jpg?rlkey=bf6fqzm5e17thibswh8bfb303&amp;dl=0","Click to download Image")</f>
      </c>
      <c r="B549" s="0">
        <f>HYPERLINK("https://dl.dropboxusercontent.com/scl/fi/pexwgx6di4df1dez3onq5/mens-pullover-size-chartsflint.jpg?rlkey=t7z6bnxcjs77adtej9mjdj9p3&amp;dl=0","Click to download SizeChart")</f>
      </c>
      <c r="C549" s="0" t="inlineStr">
        <is>
          <t>Flint Men's Performance 1/4 Zip</t>
        </is>
      </c>
      <c r="D549" s="0" t="inlineStr">
        <is>
          <t>130171</t>
        </is>
      </c>
      <c r="E549" s="0" t="inlineStr">
        <is>
          <t>BLANK FLINT M BK:130171C-L</t>
        </is>
      </c>
      <c r="F549" s="0" t="inlineStr">
        <is>
          <t>899130171069</t>
        </is>
      </c>
      <c r="G549" s="0" t="inlineStr">
        <is>
          <t>MENS</t>
        </is>
      </c>
      <c r="H549" s="0" t="inlineStr">
        <is>
          <t>L</t>
        </is>
      </c>
      <c r="I549" s="0">
        <v>34.99</v>
      </c>
      <c r="J549" s="0">
        <v>142</v>
      </c>
    </row>
    <row r="550" spans="1:10" customHeight="0">
      <c r="A550" s="0">
        <f>HYPERLINK("https://dl.dropboxusercontent.com/scl/fi/n0yp880llpyemtdv0tsv6/130171-f.jpg?rlkey=bf6fqzm5e17thibswh8bfb303&amp;dl=0","Click to download Image")</f>
      </c>
      <c r="B550" s="0">
        <f>HYPERLINK("https://dl.dropboxusercontent.com/scl/fi/pexwgx6di4df1dez3onq5/mens-pullover-size-chartsflint.jpg?rlkey=t7z6bnxcjs77adtej9mjdj9p3&amp;dl=0","Click to download SizeChart")</f>
      </c>
      <c r="C550" s="0" t="inlineStr">
        <is>
          <t>Flint Men's Performance 1/4 Zip</t>
        </is>
      </c>
      <c r="D550" s="0" t="inlineStr">
        <is>
          <t>130171</t>
        </is>
      </c>
      <c r="E550" s="0" t="inlineStr">
        <is>
          <t>BLANK FLINT M BK:130171D-XL</t>
        </is>
      </c>
      <c r="F550" s="0" t="inlineStr">
        <is>
          <t>899130171076</t>
        </is>
      </c>
      <c r="G550" s="0" t="inlineStr">
        <is>
          <t>MENS</t>
        </is>
      </c>
      <c r="H550" s="0" t="inlineStr">
        <is>
          <t>XL</t>
        </is>
      </c>
      <c r="I550" s="0">
        <v>34.99</v>
      </c>
      <c r="J550" s="0">
        <v>156</v>
      </c>
    </row>
    <row r="551" spans="1:10" customHeight="0">
      <c r="A551" s="0">
        <f>HYPERLINK("https://dl.dropboxusercontent.com/scl/fi/n0yp880llpyemtdv0tsv6/130171-f.jpg?rlkey=bf6fqzm5e17thibswh8bfb303&amp;dl=0","Click to download Image")</f>
      </c>
      <c r="B551" s="0">
        <f>HYPERLINK("https://dl.dropboxusercontent.com/scl/fi/pexwgx6di4df1dez3onq5/mens-pullover-size-chartsflint.jpg?rlkey=t7z6bnxcjs77adtej9mjdj9p3&amp;dl=0","Click to download SizeChart")</f>
      </c>
      <c r="C551" s="0" t="inlineStr">
        <is>
          <t>Flint Men's Performance 1/4 Zip</t>
        </is>
      </c>
      <c r="D551" s="0" t="inlineStr">
        <is>
          <t>130171</t>
        </is>
      </c>
      <c r="E551" s="0" t="inlineStr">
        <is>
          <t>BLANK FLINT M BK:130171E-2XL</t>
        </is>
      </c>
      <c r="F551" s="0" t="inlineStr">
        <is>
          <t>899130171083</t>
        </is>
      </c>
      <c r="G551" s="0" t="inlineStr">
        <is>
          <t>MENS</t>
        </is>
      </c>
      <c r="H551" s="0" t="inlineStr">
        <is>
          <t>2XL</t>
        </is>
      </c>
      <c r="I551" s="0">
        <v>36.99</v>
      </c>
      <c r="J551" s="0">
        <v>108</v>
      </c>
    </row>
    <row r="552" spans="1:10" customHeight="0">
      <c r="A552" s="0">
        <f>HYPERLINK("https://dl.dropboxusercontent.com/scl/fi/n0yp880llpyemtdv0tsv6/130171-f.jpg?rlkey=bf6fqzm5e17thibswh8bfb303&amp;dl=0","Click to download Image")</f>
      </c>
      <c r="B552" s="0">
        <f>HYPERLINK("https://dl.dropboxusercontent.com/scl/fi/pexwgx6di4df1dez3onq5/mens-pullover-size-chartsflint.jpg?rlkey=t7z6bnxcjs77adtej9mjdj9p3&amp;dl=0","Click to download SizeChart")</f>
      </c>
      <c r="C552" s="0" t="inlineStr">
        <is>
          <t>Flint Men's Performance 1/4 Zip</t>
        </is>
      </c>
      <c r="D552" s="0" t="inlineStr">
        <is>
          <t>130171</t>
        </is>
      </c>
      <c r="E552" s="0" t="inlineStr">
        <is>
          <t>BLANK FLINT M BK:130171F-3XL</t>
        </is>
      </c>
      <c r="F552" s="0" t="inlineStr">
        <is>
          <t>899130171090</t>
        </is>
      </c>
      <c r="G552" s="0" t="inlineStr">
        <is>
          <t>MENS</t>
        </is>
      </c>
      <c r="H552" s="0" t="inlineStr">
        <is>
          <t>3XL</t>
        </is>
      </c>
      <c r="I552" s="0">
        <v>36.99</v>
      </c>
      <c r="J552" s="0">
        <v>57</v>
      </c>
    </row>
    <row r="553" spans="1:10" customHeight="0">
      <c r="A553" s="0">
        <f>HYPERLINK("https://dl.dropboxusercontent.com/scl/fi/lz4z75336jycadgp0kntg/130151-f.jpg?rlkey=g4z7psdeyfr5n1w4o80aerya5&amp;dl=0","Click to download Image")</f>
      </c>
      <c r="B553" s="0">
        <f>HYPERLINK("https://dl.dropboxusercontent.com/scl/fi/pexwgx6di4df1dez3onq5/mens-pullover-size-chartsflint.jpg?rlkey=t7z6bnxcjs77adtej9mjdj9p3&amp;dl=0","Click to download SizeChart")</f>
      </c>
      <c r="C553" s="0" t="inlineStr">
        <is>
          <t>Flint Men's Performance 1/4 Zip</t>
        </is>
      </c>
      <c r="D553" s="0" t="inlineStr">
        <is>
          <t>130151</t>
        </is>
      </c>
      <c r="E553" s="0" t="inlineStr">
        <is>
          <t>BLANK FLINT M DG:130151A-S</t>
        </is>
      </c>
      <c r="F553" s="0" t="inlineStr">
        <is>
          <t>899130151047</t>
        </is>
      </c>
      <c r="G553" s="0" t="inlineStr">
        <is>
          <t>MENS</t>
        </is>
      </c>
      <c r="H553" s="0" t="inlineStr">
        <is>
          <t>S</t>
        </is>
      </c>
      <c r="I553" s="0">
        <v>34.99</v>
      </c>
      <c r="J553" s="0">
        <v>63</v>
      </c>
    </row>
    <row r="554" spans="1:10" customHeight="0">
      <c r="A554" s="0">
        <f>HYPERLINK("https://dl.dropboxusercontent.com/scl/fi/lz4z75336jycadgp0kntg/130151-f.jpg?rlkey=g4z7psdeyfr5n1w4o80aerya5&amp;dl=0","Click to download Image")</f>
      </c>
      <c r="B554" s="0">
        <f>HYPERLINK("https://dl.dropboxusercontent.com/scl/fi/pexwgx6di4df1dez3onq5/mens-pullover-size-chartsflint.jpg?rlkey=t7z6bnxcjs77adtej9mjdj9p3&amp;dl=0","Click to download SizeChart")</f>
      </c>
      <c r="C554" s="0" t="inlineStr">
        <is>
          <t>Flint Men's Performance 1/4 Zip</t>
        </is>
      </c>
      <c r="D554" s="0" t="inlineStr">
        <is>
          <t>130151</t>
        </is>
      </c>
      <c r="E554" s="0" t="inlineStr">
        <is>
          <t>BLANK FLINT M DG:130151B-M</t>
        </is>
      </c>
      <c r="F554" s="0" t="inlineStr">
        <is>
          <t>899130151054</t>
        </is>
      </c>
      <c r="G554" s="0" t="inlineStr">
        <is>
          <t>MENS</t>
        </is>
      </c>
      <c r="H554" s="0" t="inlineStr">
        <is>
          <t>M</t>
        </is>
      </c>
      <c r="I554" s="0">
        <v>34.99</v>
      </c>
      <c r="J554" s="0">
        <v>125</v>
      </c>
    </row>
    <row r="555" spans="1:10" customHeight="0">
      <c r="A555" s="0">
        <f>HYPERLINK("https://dl.dropboxusercontent.com/scl/fi/lz4z75336jycadgp0kntg/130151-f.jpg?rlkey=g4z7psdeyfr5n1w4o80aerya5&amp;dl=0","Click to download Image")</f>
      </c>
      <c r="B555" s="0">
        <f>HYPERLINK("https://dl.dropboxusercontent.com/scl/fi/pexwgx6di4df1dez3onq5/mens-pullover-size-chartsflint.jpg?rlkey=t7z6bnxcjs77adtej9mjdj9p3&amp;dl=0","Click to download SizeChart")</f>
      </c>
      <c r="C555" s="0" t="inlineStr">
        <is>
          <t>Flint Men's Performance 1/4 Zip</t>
        </is>
      </c>
      <c r="D555" s="0" t="inlineStr">
        <is>
          <t>130151</t>
        </is>
      </c>
      <c r="E555" s="0" t="inlineStr">
        <is>
          <t>BLANK FLINT M DG:130151C-L</t>
        </is>
      </c>
      <c r="F555" s="0" t="inlineStr">
        <is>
          <t>899130151061</t>
        </is>
      </c>
      <c r="G555" s="0" t="inlineStr">
        <is>
          <t>MENS</t>
        </is>
      </c>
      <c r="H555" s="0" t="inlineStr">
        <is>
          <t>L</t>
        </is>
      </c>
      <c r="I555" s="0">
        <v>34.99</v>
      </c>
      <c r="J555" s="0">
        <v>162</v>
      </c>
    </row>
    <row r="556" spans="1:10" customHeight="0">
      <c r="A556" s="0">
        <f>HYPERLINK("https://dl.dropboxusercontent.com/scl/fi/lz4z75336jycadgp0kntg/130151-f.jpg?rlkey=g4z7psdeyfr5n1w4o80aerya5&amp;dl=0","Click to download Image")</f>
      </c>
      <c r="B556" s="0">
        <f>HYPERLINK("https://dl.dropboxusercontent.com/scl/fi/pexwgx6di4df1dez3onq5/mens-pullover-size-chartsflint.jpg?rlkey=t7z6bnxcjs77adtej9mjdj9p3&amp;dl=0","Click to download SizeChart")</f>
      </c>
      <c r="C556" s="0" t="inlineStr">
        <is>
          <t>Flint Men's Performance 1/4 Zip</t>
        </is>
      </c>
      <c r="D556" s="0" t="inlineStr">
        <is>
          <t>130151</t>
        </is>
      </c>
      <c r="E556" s="0" t="inlineStr">
        <is>
          <t>BLANK FLINT M DG:130151D-XL</t>
        </is>
      </c>
      <c r="F556" s="0" t="inlineStr">
        <is>
          <t>899130151078</t>
        </is>
      </c>
      <c r="G556" s="0" t="inlineStr">
        <is>
          <t>MENS</t>
        </is>
      </c>
      <c r="H556" s="0" t="inlineStr">
        <is>
          <t>XL</t>
        </is>
      </c>
      <c r="I556" s="0">
        <v>34.99</v>
      </c>
      <c r="J556" s="0">
        <v>180</v>
      </c>
    </row>
    <row r="557" spans="1:10" customHeight="0">
      <c r="A557" s="0">
        <f>HYPERLINK("https://dl.dropboxusercontent.com/scl/fi/lz4z75336jycadgp0kntg/130151-f.jpg?rlkey=g4z7psdeyfr5n1w4o80aerya5&amp;dl=0","Click to download Image")</f>
      </c>
      <c r="B557" s="0">
        <f>HYPERLINK("https://dl.dropboxusercontent.com/scl/fi/pexwgx6di4df1dez3onq5/mens-pullover-size-chartsflint.jpg?rlkey=t7z6bnxcjs77adtej9mjdj9p3&amp;dl=0","Click to download SizeChart")</f>
      </c>
      <c r="C557" s="0" t="inlineStr">
        <is>
          <t>Flint Men's Performance 1/4 Zip</t>
        </is>
      </c>
      <c r="D557" s="0" t="inlineStr">
        <is>
          <t>130151</t>
        </is>
      </c>
      <c r="E557" s="0" t="inlineStr">
        <is>
          <t>BLANK FLINT M DG:130151E-2XL</t>
        </is>
      </c>
      <c r="F557" s="0" t="inlineStr">
        <is>
          <t>899130151085</t>
        </is>
      </c>
      <c r="G557" s="0" t="inlineStr">
        <is>
          <t>MENS</t>
        </is>
      </c>
      <c r="H557" s="0" t="inlineStr">
        <is>
          <t>2XL</t>
        </is>
      </c>
      <c r="I557" s="0">
        <v>36.99</v>
      </c>
      <c r="J557" s="0">
        <v>130</v>
      </c>
    </row>
    <row r="558" spans="1:10" customHeight="0">
      <c r="A558" s="0">
        <f>HYPERLINK("https://dl.dropboxusercontent.com/scl/fi/lz4z75336jycadgp0kntg/130151-f.jpg?rlkey=g4z7psdeyfr5n1w4o80aerya5&amp;dl=0","Click to download Image")</f>
      </c>
      <c r="B558" s="0">
        <f>HYPERLINK("https://dl.dropboxusercontent.com/scl/fi/pexwgx6di4df1dez3onq5/mens-pullover-size-chartsflint.jpg?rlkey=t7z6bnxcjs77adtej9mjdj9p3&amp;dl=0","Click to download SizeChart")</f>
      </c>
      <c r="C558" s="0" t="inlineStr">
        <is>
          <t>Flint Men's Performance 1/4 Zip</t>
        </is>
      </c>
      <c r="D558" s="0" t="inlineStr">
        <is>
          <t>130151</t>
        </is>
      </c>
      <c r="E558" s="0" t="inlineStr">
        <is>
          <t>BLANK FLINT M DG:134709EB-2XL BIG</t>
        </is>
      </c>
      <c r="F558" s="0" t="inlineStr">
        <is>
          <t>899134709459</t>
        </is>
      </c>
      <c r="G558" s="0" t="inlineStr">
        <is>
          <t>MENS</t>
        </is>
      </c>
      <c r="H558" s="0" t="inlineStr">
        <is>
          <t>2XL BIG</t>
        </is>
      </c>
      <c r="I558" s="0">
        <v>36.99</v>
      </c>
      <c r="J558" s="0">
        <v>23</v>
      </c>
    </row>
    <row r="559" spans="1:10" customHeight="0">
      <c r="A559" s="0">
        <f>HYPERLINK("https://dl.dropboxusercontent.com/scl/fi/lz4z75336jycadgp0kntg/130151-f.jpg?rlkey=g4z7psdeyfr5n1w4o80aerya5&amp;dl=0","Click to download Image")</f>
      </c>
      <c r="B559" s="0">
        <f>HYPERLINK("https://dl.dropboxusercontent.com/scl/fi/pexwgx6di4df1dez3onq5/mens-pullover-size-chartsflint.jpg?rlkey=t7z6bnxcjs77adtej9mjdj9p3&amp;dl=0","Click to download SizeChart")</f>
      </c>
      <c r="C559" s="0" t="inlineStr">
        <is>
          <t>Flint Men's Performance 1/4 Zip</t>
        </is>
      </c>
      <c r="D559" s="0" t="inlineStr">
        <is>
          <t>130151</t>
        </is>
      </c>
      <c r="E559" s="0" t="inlineStr">
        <is>
          <t>BLANK FLINT M DG:134709ET-2XL TALL</t>
        </is>
      </c>
      <c r="F559" s="0" t="inlineStr">
        <is>
          <t>899134709183</t>
        </is>
      </c>
      <c r="G559" s="0" t="inlineStr">
        <is>
          <t>MENS</t>
        </is>
      </c>
      <c r="H559" s="0" t="inlineStr">
        <is>
          <t>2XL TALL</t>
        </is>
      </c>
      <c r="I559" s="0">
        <v>36.99</v>
      </c>
      <c r="J559" s="0">
        <v>22</v>
      </c>
    </row>
    <row r="560" spans="1:10" customHeight="0">
      <c r="A560" s="0">
        <f>HYPERLINK("https://dl.dropboxusercontent.com/scl/fi/lz4z75336jycadgp0kntg/130151-f.jpg?rlkey=g4z7psdeyfr5n1w4o80aerya5&amp;dl=0","Click to download Image")</f>
      </c>
      <c r="B560" s="0">
        <f>HYPERLINK("https://dl.dropboxusercontent.com/scl/fi/pexwgx6di4df1dez3onq5/mens-pullover-size-chartsflint.jpg?rlkey=t7z6bnxcjs77adtej9mjdj9p3&amp;dl=0","Click to download SizeChart")</f>
      </c>
      <c r="C560" s="0" t="inlineStr">
        <is>
          <t>Flint Men's Performance 1/4 Zip</t>
        </is>
      </c>
      <c r="D560" s="0" t="inlineStr">
        <is>
          <t>130151</t>
        </is>
      </c>
      <c r="E560" s="0" t="inlineStr">
        <is>
          <t>BLANK FLINT M DG:130151F-3XL</t>
        </is>
      </c>
      <c r="F560" s="0" t="inlineStr">
        <is>
          <t>899130151092</t>
        </is>
      </c>
      <c r="G560" s="0" t="inlineStr">
        <is>
          <t>MENS</t>
        </is>
      </c>
      <c r="H560" s="0" t="inlineStr">
        <is>
          <t>3XL</t>
        </is>
      </c>
      <c r="I560" s="0">
        <v>36.99</v>
      </c>
      <c r="J560" s="0">
        <v>66</v>
      </c>
    </row>
    <row r="561" spans="1:10" customHeight="0">
      <c r="A561" s="0">
        <f>HYPERLINK("https://dl.dropboxusercontent.com/scl/fi/lz4z75336jycadgp0kntg/130151-f.jpg?rlkey=g4z7psdeyfr5n1w4o80aerya5&amp;dl=0","Click to download Image")</f>
      </c>
      <c r="B561" s="0">
        <f>HYPERLINK("https://dl.dropboxusercontent.com/scl/fi/pexwgx6di4df1dez3onq5/mens-pullover-size-chartsflint.jpg?rlkey=t7z6bnxcjs77adtej9mjdj9p3&amp;dl=0","Click to download SizeChart")</f>
      </c>
      <c r="C561" s="0" t="inlineStr">
        <is>
          <t>Flint Men's Performance 1/4 Zip</t>
        </is>
      </c>
      <c r="D561" s="0" t="inlineStr">
        <is>
          <t>130151</t>
        </is>
      </c>
      <c r="E561" s="0" t="inlineStr">
        <is>
          <t>BLANK FLINT M DG:134709FB-3XL BIG</t>
        </is>
      </c>
      <c r="F561" s="0" t="inlineStr">
        <is>
          <t>899134709275</t>
        </is>
      </c>
      <c r="G561" s="0" t="inlineStr">
        <is>
          <t>MENS</t>
        </is>
      </c>
      <c r="H561" s="0" t="inlineStr">
        <is>
          <t>3XL BIG</t>
        </is>
      </c>
      <c r="I561" s="0">
        <v>36.99</v>
      </c>
      <c r="J561" s="0">
        <v>20</v>
      </c>
    </row>
    <row r="562" spans="1:10" customHeight="0">
      <c r="A562" s="0">
        <f>HYPERLINK("https://dl.dropboxusercontent.com/scl/fi/lz4z75336jycadgp0kntg/130151-f.jpg?rlkey=g4z7psdeyfr5n1w4o80aerya5&amp;dl=0","Click to download Image")</f>
      </c>
      <c r="B562" s="0">
        <f>HYPERLINK("https://dl.dropboxusercontent.com/scl/fi/pexwgx6di4df1dez3onq5/mens-pullover-size-chartsflint.jpg?rlkey=t7z6bnxcjs77adtej9mjdj9p3&amp;dl=0","Click to download SizeChart")</f>
      </c>
      <c r="C562" s="0" t="inlineStr">
        <is>
          <t>Flint Men's Performance 1/4 Zip</t>
        </is>
      </c>
      <c r="D562" s="0" t="inlineStr">
        <is>
          <t>130151</t>
        </is>
      </c>
      <c r="E562" s="0" t="inlineStr">
        <is>
          <t>BLANK FLINT M DG:134709FT-3XL TALL</t>
        </is>
      </c>
      <c r="F562" s="0" t="inlineStr">
        <is>
          <t>899134709190</t>
        </is>
      </c>
      <c r="G562" s="0" t="inlineStr">
        <is>
          <t>MENS</t>
        </is>
      </c>
      <c r="H562" s="0" t="inlineStr">
        <is>
          <t>3XL TALL</t>
        </is>
      </c>
      <c r="I562" s="0">
        <v>36.99</v>
      </c>
      <c r="J562" s="0">
        <v>18</v>
      </c>
    </row>
    <row r="563" spans="1:10" customHeight="0">
      <c r="A563" s="0">
        <f>HYPERLINK("https://dl.dropboxusercontent.com/scl/fi/lz4z75336jycadgp0kntg/130151-f.jpg?rlkey=g4z7psdeyfr5n1w4o80aerya5&amp;dl=0","Click to download Image")</f>
      </c>
      <c r="B563" s="0">
        <f>HYPERLINK("https://dl.dropboxusercontent.com/scl/fi/pexwgx6di4df1dez3onq5/mens-pullover-size-chartsflint.jpg?rlkey=t7z6bnxcjs77adtej9mjdj9p3&amp;dl=0","Click to download SizeChart")</f>
      </c>
      <c r="C563" s="0" t="inlineStr">
        <is>
          <t>Flint Men's Performance 1/4 Zip</t>
        </is>
      </c>
      <c r="D563" s="0" t="inlineStr">
        <is>
          <t>130151</t>
        </is>
      </c>
      <c r="E563" s="0" t="inlineStr">
        <is>
          <t>BLANK FLINT M DG:134709GB-4XL BIG</t>
        </is>
      </c>
      <c r="F563" s="0" t="inlineStr">
        <is>
          <t>899134709282</t>
        </is>
      </c>
      <c r="G563" s="0" t="inlineStr">
        <is>
          <t>MENS</t>
        </is>
      </c>
      <c r="H563" s="0" t="inlineStr">
        <is>
          <t>4XL BIG</t>
        </is>
      </c>
      <c r="I563" s="0">
        <v>38.99</v>
      </c>
      <c r="J563" s="0">
        <v>20</v>
      </c>
    </row>
    <row r="564" spans="1:10" customHeight="0">
      <c r="A564" s="0">
        <f>HYPERLINK("https://dl.dropboxusercontent.com/scl/fi/lz4z75336jycadgp0kntg/130151-f.jpg?rlkey=g4z7psdeyfr5n1w4o80aerya5&amp;dl=0","Click to download Image")</f>
      </c>
      <c r="B564" s="0">
        <f>HYPERLINK("https://dl.dropboxusercontent.com/scl/fi/pexwgx6di4df1dez3onq5/mens-pullover-size-chartsflint.jpg?rlkey=t7z6bnxcjs77adtej9mjdj9p3&amp;dl=0","Click to download SizeChart")</f>
      </c>
      <c r="C564" s="0" t="inlineStr">
        <is>
          <t>Flint Men's Performance 1/4 Zip</t>
        </is>
      </c>
      <c r="D564" s="0" t="inlineStr">
        <is>
          <t>130151</t>
        </is>
      </c>
      <c r="E564" s="0" t="inlineStr">
        <is>
          <t>BLANK FLINT M DG:134709HB-5XL BIG</t>
        </is>
      </c>
      <c r="F564" s="0" t="inlineStr">
        <is>
          <t>899134709299</t>
        </is>
      </c>
      <c r="G564" s="0" t="inlineStr">
        <is>
          <t>MENS</t>
        </is>
      </c>
      <c r="H564" s="0" t="inlineStr">
        <is>
          <t>5XL BIG</t>
        </is>
      </c>
      <c r="I564" s="0">
        <v>38.99</v>
      </c>
      <c r="J564" s="0">
        <v>20</v>
      </c>
    </row>
    <row r="565" spans="1:10" customHeight="0">
      <c r="A565" s="0">
        <f>HYPERLINK("https://dl.dropboxusercontent.com/scl/fi/lz4z75336jycadgp0kntg/130151-f.jpg?rlkey=g4z7psdeyfr5n1w4o80aerya5&amp;dl=0","Click to download Image")</f>
      </c>
      <c r="B565" s="0">
        <f>HYPERLINK("https://dl.dropboxusercontent.com/scl/fi/pexwgx6di4df1dez3onq5/mens-pullover-size-chartsflint.jpg?rlkey=t7z6bnxcjs77adtej9mjdj9p3&amp;dl=0","Click to download SizeChart")</f>
      </c>
      <c r="C565" s="0" t="inlineStr">
        <is>
          <t>Flint Men's Performance 1/4 Zip</t>
        </is>
      </c>
      <c r="D565" s="0" t="inlineStr">
        <is>
          <t>130151</t>
        </is>
      </c>
      <c r="E565" s="0" t="inlineStr">
        <is>
          <t>BLANK FLINT M DG:134709IB-6XL BIG</t>
        </is>
      </c>
      <c r="F565" s="0" t="inlineStr">
        <is>
          <t>899134709312</t>
        </is>
      </c>
      <c r="G565" s="0" t="inlineStr">
        <is>
          <t>MENS</t>
        </is>
      </c>
      <c r="H565" s="0" t="inlineStr">
        <is>
          <t>6XL BIG</t>
        </is>
      </c>
      <c r="I565" s="0">
        <v>40.99</v>
      </c>
      <c r="J565" s="0">
        <v>10</v>
      </c>
    </row>
    <row r="566" spans="1:10" customHeight="0">
      <c r="A566" s="0">
        <f>HYPERLINK("https://dl.dropboxusercontent.com/scl/fi/lz4z75336jycadgp0kntg/130151-f.jpg?rlkey=g4z7psdeyfr5n1w4o80aerya5&amp;dl=0","Click to download Image")</f>
      </c>
      <c r="B566" s="0">
        <f>HYPERLINK("https://dl.dropboxusercontent.com/scl/fi/pexwgx6di4df1dez3onq5/mens-pullover-size-chartsflint.jpg?rlkey=t7z6bnxcjs77adtej9mjdj9p3&amp;dl=0","Click to download SizeChart")</f>
      </c>
      <c r="C566" s="0" t="inlineStr">
        <is>
          <t>Flint Men's Performance 1/4 Zip</t>
        </is>
      </c>
      <c r="D566" s="0" t="inlineStr">
        <is>
          <t>130151</t>
        </is>
      </c>
      <c r="E566" s="0" t="inlineStr">
        <is>
          <t>BLANK FLINT M DG:134709JB-7XL BIG</t>
        </is>
      </c>
      <c r="F566" s="0" t="inlineStr">
        <is>
          <t>899134709329</t>
        </is>
      </c>
      <c r="G566" s="0" t="inlineStr">
        <is>
          <t>MENS</t>
        </is>
      </c>
      <c r="H566" s="0" t="inlineStr">
        <is>
          <t>7XL BIG</t>
        </is>
      </c>
      <c r="I566" s="0">
        <v>34.99</v>
      </c>
      <c r="J566" s="0">
        <v>9</v>
      </c>
    </row>
    <row r="567" spans="1:10" customHeight="0">
      <c r="A567" s="0">
        <f>HYPERLINK("https://dl.dropboxusercontent.com/scl/fi/trrehokvn1o8uf9hysfgx/flint-130172-f.jpg?rlkey=zz2aa23q9v9xe7p88yex0fypl&amp;dl=0","Click to download Image")</f>
      </c>
      <c r="B567" s="0">
        <f>HYPERLINK("https://dl.dropboxusercontent.com/scl/fi/pexwgx6di4df1dez3onq5/mens-pullover-size-chartsflint.jpg?rlkey=t7z6bnxcjs77adtej9mjdj9p3&amp;dl=0","Click to download SizeChart")</f>
      </c>
      <c r="C567" s="0" t="inlineStr">
        <is>
          <t>Flint Men's Performance 1/4 Zip</t>
        </is>
      </c>
      <c r="D567" s="0" t="inlineStr">
        <is>
          <t>130172</t>
        </is>
      </c>
      <c r="E567" s="0" t="inlineStr">
        <is>
          <t>BLANK FLINT M LG:130172A-S</t>
        </is>
      </c>
      <c r="F567" s="0" t="inlineStr">
        <is>
          <t>899130172042</t>
        </is>
      </c>
      <c r="G567" s="0" t="inlineStr">
        <is>
          <t>MENS</t>
        </is>
      </c>
      <c r="H567" s="0" t="inlineStr">
        <is>
          <t>S</t>
        </is>
      </c>
      <c r="I567" s="0">
        <v>34.99</v>
      </c>
      <c r="J567" s="0">
        <v>84</v>
      </c>
    </row>
    <row r="568" spans="1:10" customHeight="0">
      <c r="A568" s="0">
        <f>HYPERLINK("https://dl.dropboxusercontent.com/scl/fi/trrehokvn1o8uf9hysfgx/flint-130172-f.jpg?rlkey=zz2aa23q9v9xe7p88yex0fypl&amp;dl=0","Click to download Image")</f>
      </c>
      <c r="B568" s="0">
        <f>HYPERLINK("https://dl.dropboxusercontent.com/scl/fi/pexwgx6di4df1dez3onq5/mens-pullover-size-chartsflint.jpg?rlkey=t7z6bnxcjs77adtej9mjdj9p3&amp;dl=0","Click to download SizeChart")</f>
      </c>
      <c r="C568" s="0" t="inlineStr">
        <is>
          <t>Flint Men's Performance 1/4 Zip</t>
        </is>
      </c>
      <c r="D568" s="0" t="inlineStr">
        <is>
          <t>130172</t>
        </is>
      </c>
      <c r="E568" s="0" t="inlineStr">
        <is>
          <t>BLANK FLINT M LG:130172B-M</t>
        </is>
      </c>
      <c r="F568" s="0" t="inlineStr">
        <is>
          <t>899130172059</t>
        </is>
      </c>
      <c r="G568" s="0" t="inlineStr">
        <is>
          <t>MENS</t>
        </is>
      </c>
      <c r="H568" s="0" t="inlineStr">
        <is>
          <t>M</t>
        </is>
      </c>
      <c r="I568" s="0">
        <v>34.99</v>
      </c>
      <c r="J568" s="0">
        <v>168</v>
      </c>
    </row>
    <row r="569" spans="1:10" customHeight="0">
      <c r="A569" s="0">
        <f>HYPERLINK("https://dl.dropboxusercontent.com/scl/fi/trrehokvn1o8uf9hysfgx/flint-130172-f.jpg?rlkey=zz2aa23q9v9xe7p88yex0fypl&amp;dl=0","Click to download Image")</f>
      </c>
      <c r="B569" s="0">
        <f>HYPERLINK("https://dl.dropboxusercontent.com/scl/fi/pexwgx6di4df1dez3onq5/mens-pullover-size-chartsflint.jpg?rlkey=t7z6bnxcjs77adtej9mjdj9p3&amp;dl=0","Click to download SizeChart")</f>
      </c>
      <c r="C569" s="0" t="inlineStr">
        <is>
          <t>Flint Men's Performance 1/4 Zip</t>
        </is>
      </c>
      <c r="D569" s="0" t="inlineStr">
        <is>
          <t>130172</t>
        </is>
      </c>
      <c r="E569" s="0" t="inlineStr">
        <is>
          <t>BLANK FLINT M LG:130172C-L</t>
        </is>
      </c>
      <c r="F569" s="0" t="inlineStr">
        <is>
          <t>899130172066</t>
        </is>
      </c>
      <c r="G569" s="0" t="inlineStr">
        <is>
          <t>MENS</t>
        </is>
      </c>
      <c r="H569" s="0" t="inlineStr">
        <is>
          <t>L</t>
        </is>
      </c>
      <c r="I569" s="0">
        <v>34.99</v>
      </c>
      <c r="J569" s="0">
        <v>250</v>
      </c>
    </row>
    <row r="570" spans="1:10" customHeight="0">
      <c r="A570" s="0">
        <f>HYPERLINK("https://dl.dropboxusercontent.com/scl/fi/trrehokvn1o8uf9hysfgx/flint-130172-f.jpg?rlkey=zz2aa23q9v9xe7p88yex0fypl&amp;dl=0","Click to download Image")</f>
      </c>
      <c r="B570" s="0">
        <f>HYPERLINK("https://dl.dropboxusercontent.com/scl/fi/pexwgx6di4df1dez3onq5/mens-pullover-size-chartsflint.jpg?rlkey=t7z6bnxcjs77adtej9mjdj9p3&amp;dl=0","Click to download SizeChart")</f>
      </c>
      <c r="C570" s="0" t="inlineStr">
        <is>
          <t>Flint Men's Performance 1/4 Zip</t>
        </is>
      </c>
      <c r="D570" s="0" t="inlineStr">
        <is>
          <t>130172</t>
        </is>
      </c>
      <c r="E570" s="0" t="inlineStr">
        <is>
          <t>BLANK FLINT M LG:130172D-XL</t>
        </is>
      </c>
      <c r="F570" s="0" t="inlineStr">
        <is>
          <t>899130172073</t>
        </is>
      </c>
      <c r="G570" s="0" t="inlineStr">
        <is>
          <t>MENS</t>
        </is>
      </c>
      <c r="H570" s="0" t="inlineStr">
        <is>
          <t>XL</t>
        </is>
      </c>
      <c r="I570" s="0">
        <v>34.99</v>
      </c>
      <c r="J570" s="0">
        <v>251</v>
      </c>
    </row>
    <row r="571" spans="1:10" customHeight="0">
      <c r="A571" s="0">
        <f>HYPERLINK("https://dl.dropboxusercontent.com/scl/fi/trrehokvn1o8uf9hysfgx/flint-130172-f.jpg?rlkey=zz2aa23q9v9xe7p88yex0fypl&amp;dl=0","Click to download Image")</f>
      </c>
      <c r="B571" s="0">
        <f>HYPERLINK("https://dl.dropboxusercontent.com/scl/fi/pexwgx6di4df1dez3onq5/mens-pullover-size-chartsflint.jpg?rlkey=t7z6bnxcjs77adtej9mjdj9p3&amp;dl=0","Click to download SizeChart")</f>
      </c>
      <c r="C571" s="0" t="inlineStr">
        <is>
          <t>Flint Men's Performance 1/4 Zip</t>
        </is>
      </c>
      <c r="D571" s="0" t="inlineStr">
        <is>
          <t>130172</t>
        </is>
      </c>
      <c r="E571" s="0" t="inlineStr">
        <is>
          <t>BLANK FLINT M LG:130172E-2XL</t>
        </is>
      </c>
      <c r="F571" s="0" t="inlineStr">
        <is>
          <t>899130172080</t>
        </is>
      </c>
      <c r="G571" s="0" t="inlineStr">
        <is>
          <t>MENS</t>
        </is>
      </c>
      <c r="H571" s="0" t="inlineStr">
        <is>
          <t>2XL</t>
        </is>
      </c>
      <c r="I571" s="0">
        <v>36.99</v>
      </c>
      <c r="J571" s="0">
        <v>169</v>
      </c>
    </row>
    <row r="572" spans="1:10" customHeight="0">
      <c r="A572" s="0">
        <f>HYPERLINK("https://dl.dropboxusercontent.com/scl/fi/trrehokvn1o8uf9hysfgx/flint-130172-f.jpg?rlkey=zz2aa23q9v9xe7p88yex0fypl&amp;dl=0","Click to download Image")</f>
      </c>
      <c r="B572" s="0">
        <f>HYPERLINK("https://dl.dropboxusercontent.com/scl/fi/pexwgx6di4df1dez3onq5/mens-pullover-size-chartsflint.jpg?rlkey=t7z6bnxcjs77adtej9mjdj9p3&amp;dl=0","Click to download SizeChart")</f>
      </c>
      <c r="C572" s="0" t="inlineStr">
        <is>
          <t>Flint Men's Performance 1/4 Zip</t>
        </is>
      </c>
      <c r="D572" s="0" t="inlineStr">
        <is>
          <t>130172</t>
        </is>
      </c>
      <c r="E572" s="0" t="inlineStr">
        <is>
          <t>BLANK FLINT M LG:130172F-3XL</t>
        </is>
      </c>
      <c r="F572" s="0" t="inlineStr">
        <is>
          <t>899130172097</t>
        </is>
      </c>
      <c r="G572" s="0" t="inlineStr">
        <is>
          <t>MENS</t>
        </is>
      </c>
      <c r="H572" s="0" t="inlineStr">
        <is>
          <t>3XL</t>
        </is>
      </c>
      <c r="I572" s="0">
        <v>36.99</v>
      </c>
      <c r="J572" s="0">
        <v>84</v>
      </c>
    </row>
    <row r="573" spans="1:10" customHeight="0">
      <c r="A573" s="0">
        <f>HYPERLINK("https://dl.dropboxusercontent.com/scl/fi/r5t2vc9in4khd7vz8hzux/flint-130180-f.jpg?rlkey=x14whdlpmpwwqsu5zclcb28af&amp;dl=0","Click to download Image")</f>
      </c>
      <c r="B573" s="0">
        <f>HYPERLINK("https://dl.dropboxusercontent.com/scl/fi/pexwgx6di4df1dez3onq5/mens-pullover-size-chartsflint.jpg?rlkey=t7z6bnxcjs77adtej9mjdj9p3&amp;dl=0","Click to download SizeChart")</f>
      </c>
      <c r="C573" s="0" t="inlineStr">
        <is>
          <t>Flint Men's Performance 1/4 Zip</t>
        </is>
      </c>
      <c r="D573" s="0" t="inlineStr">
        <is>
          <t>130180</t>
        </is>
      </c>
      <c r="E573" s="0" t="inlineStr">
        <is>
          <t>BLANK FLINT M CL:130180A-S</t>
        </is>
      </c>
      <c r="F573" s="0" t="inlineStr">
        <is>
          <t>899130180047</t>
        </is>
      </c>
      <c r="G573" s="0" t="inlineStr">
        <is>
          <t>MENS</t>
        </is>
      </c>
      <c r="H573" s="0" t="inlineStr">
        <is>
          <t>S</t>
        </is>
      </c>
      <c r="I573" s="0">
        <v>34.99</v>
      </c>
      <c r="J573" s="0">
        <v>25</v>
      </c>
    </row>
    <row r="574" spans="1:10" customHeight="0">
      <c r="A574" s="0">
        <f>HYPERLINK("https://dl.dropboxusercontent.com/scl/fi/r5t2vc9in4khd7vz8hzux/flint-130180-f.jpg?rlkey=x14whdlpmpwwqsu5zclcb28af&amp;dl=0","Click to download Image")</f>
      </c>
      <c r="B574" s="0">
        <f>HYPERLINK("https://dl.dropboxusercontent.com/scl/fi/pexwgx6di4df1dez3onq5/mens-pullover-size-chartsflint.jpg?rlkey=t7z6bnxcjs77adtej9mjdj9p3&amp;dl=0","Click to download SizeChart")</f>
      </c>
      <c r="C574" s="0" t="inlineStr">
        <is>
          <t>Flint Men's Performance 1/4 Zip</t>
        </is>
      </c>
      <c r="D574" s="0" t="inlineStr">
        <is>
          <t>130180</t>
        </is>
      </c>
      <c r="E574" s="0" t="inlineStr">
        <is>
          <t>BLANK FLINT M CL:130180B-M</t>
        </is>
      </c>
      <c r="F574" s="0" t="inlineStr">
        <is>
          <t>899130180054</t>
        </is>
      </c>
      <c r="G574" s="0" t="inlineStr">
        <is>
          <t>MENS</t>
        </is>
      </c>
      <c r="H574" s="0" t="inlineStr">
        <is>
          <t>M</t>
        </is>
      </c>
      <c r="I574" s="0">
        <v>34.99</v>
      </c>
      <c r="J574" s="0">
        <v>62</v>
      </c>
    </row>
    <row r="575" spans="1:10" customHeight="0">
      <c r="A575" s="0">
        <f>HYPERLINK("https://dl.dropboxusercontent.com/scl/fi/r5t2vc9in4khd7vz8hzux/flint-130180-f.jpg?rlkey=x14whdlpmpwwqsu5zclcb28af&amp;dl=0","Click to download Image")</f>
      </c>
      <c r="B575" s="0">
        <f>HYPERLINK("https://dl.dropboxusercontent.com/scl/fi/pexwgx6di4df1dez3onq5/mens-pullover-size-chartsflint.jpg?rlkey=t7z6bnxcjs77adtej9mjdj9p3&amp;dl=0","Click to download SizeChart")</f>
      </c>
      <c r="C575" s="0" t="inlineStr">
        <is>
          <t>Flint Men's Performance 1/4 Zip</t>
        </is>
      </c>
      <c r="D575" s="0" t="inlineStr">
        <is>
          <t>130180</t>
        </is>
      </c>
      <c r="E575" s="0" t="inlineStr">
        <is>
          <t>BLANK FLINT M CL:130180C-L</t>
        </is>
      </c>
      <c r="F575" s="0" t="inlineStr">
        <is>
          <t>899130180061</t>
        </is>
      </c>
      <c r="G575" s="0" t="inlineStr">
        <is>
          <t>MENS</t>
        </is>
      </c>
      <c r="H575" s="0" t="inlineStr">
        <is>
          <t>L</t>
        </is>
      </c>
      <c r="I575" s="0">
        <v>34.99</v>
      </c>
      <c r="J575" s="0">
        <v>88</v>
      </c>
    </row>
    <row r="576" spans="1:10" customHeight="0">
      <c r="A576" s="0">
        <f>HYPERLINK("https://dl.dropboxusercontent.com/scl/fi/r5t2vc9in4khd7vz8hzux/flint-130180-f.jpg?rlkey=x14whdlpmpwwqsu5zclcb28af&amp;dl=0","Click to download Image")</f>
      </c>
      <c r="B576" s="0">
        <f>HYPERLINK("https://dl.dropboxusercontent.com/scl/fi/pexwgx6di4df1dez3onq5/mens-pullover-size-chartsflint.jpg?rlkey=t7z6bnxcjs77adtej9mjdj9p3&amp;dl=0","Click to download SizeChart")</f>
      </c>
      <c r="C576" s="0" t="inlineStr">
        <is>
          <t>Flint Men's Performance 1/4 Zip</t>
        </is>
      </c>
      <c r="D576" s="0" t="inlineStr">
        <is>
          <t>130180</t>
        </is>
      </c>
      <c r="E576" s="0" t="inlineStr">
        <is>
          <t>BLANK FLINT M CL:130180D-XL</t>
        </is>
      </c>
      <c r="F576" s="0" t="inlineStr">
        <is>
          <t>899130180078</t>
        </is>
      </c>
      <c r="G576" s="0" t="inlineStr">
        <is>
          <t>MENS</t>
        </is>
      </c>
      <c r="H576" s="0" t="inlineStr">
        <is>
          <t>XL</t>
        </is>
      </c>
      <c r="I576" s="0">
        <v>34.99</v>
      </c>
      <c r="J576" s="0">
        <v>106</v>
      </c>
    </row>
    <row r="577" spans="1:10" customHeight="0">
      <c r="A577" s="0">
        <f>HYPERLINK("https://dl.dropboxusercontent.com/scl/fi/r5t2vc9in4khd7vz8hzux/flint-130180-f.jpg?rlkey=x14whdlpmpwwqsu5zclcb28af&amp;dl=0","Click to download Image")</f>
      </c>
      <c r="B577" s="0">
        <f>HYPERLINK("https://dl.dropboxusercontent.com/scl/fi/pexwgx6di4df1dez3onq5/mens-pullover-size-chartsflint.jpg?rlkey=t7z6bnxcjs77adtej9mjdj9p3&amp;dl=0","Click to download SizeChart")</f>
      </c>
      <c r="C577" s="0" t="inlineStr">
        <is>
          <t>Flint Men's Performance 1/4 Zip</t>
        </is>
      </c>
      <c r="D577" s="0" t="inlineStr">
        <is>
          <t>130180</t>
        </is>
      </c>
      <c r="E577" s="0" t="inlineStr">
        <is>
          <t>BLANK FLINT M CL:130180E-2XL</t>
        </is>
      </c>
      <c r="F577" s="0" t="inlineStr">
        <is>
          <t>899130180085</t>
        </is>
      </c>
      <c r="G577" s="0" t="inlineStr">
        <is>
          <t>MENS</t>
        </is>
      </c>
      <c r="H577" s="0" t="inlineStr">
        <is>
          <t>2XL</t>
        </is>
      </c>
      <c r="I577" s="0">
        <v>36.99</v>
      </c>
      <c r="J577" s="0">
        <v>73</v>
      </c>
    </row>
    <row r="578" spans="1:10" customHeight="0">
      <c r="A578" s="0">
        <f>HYPERLINK("https://dl.dropboxusercontent.com/scl/fi/r5t2vc9in4khd7vz8hzux/flint-130180-f.jpg?rlkey=x14whdlpmpwwqsu5zclcb28af&amp;dl=0","Click to download Image")</f>
      </c>
      <c r="B578" s="0">
        <f>HYPERLINK("https://dl.dropboxusercontent.com/scl/fi/pexwgx6di4df1dez3onq5/mens-pullover-size-chartsflint.jpg?rlkey=t7z6bnxcjs77adtej9mjdj9p3&amp;dl=0","Click to download SizeChart")</f>
      </c>
      <c r="C578" s="0" t="inlineStr">
        <is>
          <t>Flint Men's Performance 1/4 Zip</t>
        </is>
      </c>
      <c r="D578" s="0" t="inlineStr">
        <is>
          <t>130180</t>
        </is>
      </c>
      <c r="E578" s="0" t="inlineStr">
        <is>
          <t>BLANK FLINT M CL:130180F-3XL</t>
        </is>
      </c>
      <c r="F578" s="0" t="inlineStr">
        <is>
          <t>899130180092</t>
        </is>
      </c>
      <c r="G578" s="0" t="inlineStr">
        <is>
          <t>MENS</t>
        </is>
      </c>
      <c r="H578" s="0" t="inlineStr">
        <is>
          <t>3XL</t>
        </is>
      </c>
      <c r="I578" s="0">
        <v>36.99</v>
      </c>
      <c r="J578" s="0">
        <v>37</v>
      </c>
    </row>
    <row r="579" spans="1:10" customHeight="0">
      <c r="A579" s="0">
        <f>HYPERLINK("https://dl.dropboxusercontent.com/scl/fi/op4pyhrifo65195g0z9jv/flint-130173-f.jpg?rlkey=zdylp39v8esjqez3o9pbuz9ey&amp;dl=0","Click to download Image")</f>
      </c>
      <c r="B579" s="0">
        <f>HYPERLINK("https://dl.dropboxusercontent.com/scl/fi/pexwgx6di4df1dez3onq5/mens-pullover-size-chartsflint.jpg?rlkey=t7z6bnxcjs77adtej9mjdj9p3&amp;dl=0","Click to download SizeChart")</f>
      </c>
      <c r="C579" s="0" t="inlineStr">
        <is>
          <t>Flint Men's Performance 1/4 Zip</t>
        </is>
      </c>
      <c r="D579" s="0" t="inlineStr">
        <is>
          <t>30173</t>
        </is>
      </c>
      <c r="E579" s="0" t="inlineStr">
        <is>
          <t>BLANK FLINT M RD:130173A-S</t>
        </is>
      </c>
      <c r="F579" s="0" t="inlineStr">
        <is>
          <t>899130173049</t>
        </is>
      </c>
      <c r="G579" s="0" t="inlineStr">
        <is>
          <t>MENS</t>
        </is>
      </c>
      <c r="H579" s="0" t="inlineStr">
        <is>
          <t>S</t>
        </is>
      </c>
      <c r="I579" s="0">
        <v>34.99</v>
      </c>
      <c r="J579" s="0">
        <v>39</v>
      </c>
    </row>
    <row r="580" spans="1:10" customHeight="0">
      <c r="A580" s="0">
        <f>HYPERLINK("https://dl.dropboxusercontent.com/scl/fi/op4pyhrifo65195g0z9jv/flint-130173-f.jpg?rlkey=zdylp39v8esjqez3o9pbuz9ey&amp;dl=0","Click to download Image")</f>
      </c>
      <c r="B580" s="0">
        <f>HYPERLINK("https://dl.dropboxusercontent.com/scl/fi/pexwgx6di4df1dez3onq5/mens-pullover-size-chartsflint.jpg?rlkey=t7z6bnxcjs77adtej9mjdj9p3&amp;dl=0","Click to download SizeChart")</f>
      </c>
      <c r="C580" s="0" t="inlineStr">
        <is>
          <t>Flint Men's Performance 1/4 Zip</t>
        </is>
      </c>
      <c r="D580" s="0" t="inlineStr">
        <is>
          <t>30173</t>
        </is>
      </c>
      <c r="E580" s="0" t="inlineStr">
        <is>
          <t>BLANK FLINT M RD:130173B-M</t>
        </is>
      </c>
      <c r="F580" s="0" t="inlineStr">
        <is>
          <t>899130173056</t>
        </is>
      </c>
      <c r="G580" s="0" t="inlineStr">
        <is>
          <t>MENS</t>
        </is>
      </c>
      <c r="H580" s="0" t="inlineStr">
        <is>
          <t>M</t>
        </is>
      </c>
      <c r="I580" s="0">
        <v>34.99</v>
      </c>
      <c r="J580" s="0">
        <v>81</v>
      </c>
    </row>
    <row r="581" spans="1:10" customHeight="0">
      <c r="A581" s="0">
        <f>HYPERLINK("https://dl.dropboxusercontent.com/scl/fi/op4pyhrifo65195g0z9jv/flint-130173-f.jpg?rlkey=zdylp39v8esjqez3o9pbuz9ey&amp;dl=0","Click to download Image")</f>
      </c>
      <c r="B581" s="0">
        <f>HYPERLINK("https://dl.dropboxusercontent.com/scl/fi/pexwgx6di4df1dez3onq5/mens-pullover-size-chartsflint.jpg?rlkey=t7z6bnxcjs77adtej9mjdj9p3&amp;dl=0","Click to download SizeChart")</f>
      </c>
      <c r="C581" s="0" t="inlineStr">
        <is>
          <t>Flint Men's Performance 1/4 Zip</t>
        </is>
      </c>
      <c r="D581" s="0" t="inlineStr">
        <is>
          <t>30173</t>
        </is>
      </c>
      <c r="E581" s="0" t="inlineStr">
        <is>
          <t>BLANK FLINT M RD:130173C-L</t>
        </is>
      </c>
      <c r="F581" s="0" t="inlineStr">
        <is>
          <t>899130173063</t>
        </is>
      </c>
      <c r="G581" s="0" t="inlineStr">
        <is>
          <t>MENS</t>
        </is>
      </c>
      <c r="H581" s="0" t="inlineStr">
        <is>
          <t>L</t>
        </is>
      </c>
      <c r="I581" s="0">
        <v>34.99</v>
      </c>
      <c r="J581" s="0">
        <v>119</v>
      </c>
    </row>
    <row r="582" spans="1:10" customHeight="0">
      <c r="A582" s="0">
        <f>HYPERLINK("https://dl.dropboxusercontent.com/scl/fi/op4pyhrifo65195g0z9jv/flint-130173-f.jpg?rlkey=zdylp39v8esjqez3o9pbuz9ey&amp;dl=0","Click to download Image")</f>
      </c>
      <c r="B582" s="0">
        <f>HYPERLINK("https://dl.dropboxusercontent.com/scl/fi/pexwgx6di4df1dez3onq5/mens-pullover-size-chartsflint.jpg?rlkey=t7z6bnxcjs77adtej9mjdj9p3&amp;dl=0","Click to download SizeChart")</f>
      </c>
      <c r="C582" s="0" t="inlineStr">
        <is>
          <t>Flint Men's Performance 1/4 Zip</t>
        </is>
      </c>
      <c r="D582" s="0" t="inlineStr">
        <is>
          <t>30173</t>
        </is>
      </c>
      <c r="E582" s="0" t="inlineStr">
        <is>
          <t>BLANK FLINT M RD:130173D-XL</t>
        </is>
      </c>
      <c r="F582" s="0" t="inlineStr">
        <is>
          <t>899130173070</t>
        </is>
      </c>
      <c r="G582" s="0" t="inlineStr">
        <is>
          <t>MENS</t>
        </is>
      </c>
      <c r="H582" s="0" t="inlineStr">
        <is>
          <t>XL</t>
        </is>
      </c>
      <c r="I582" s="0">
        <v>34.99</v>
      </c>
      <c r="J582" s="0">
        <v>118</v>
      </c>
    </row>
    <row r="583" spans="1:10" customHeight="0">
      <c r="A583" s="0">
        <f>HYPERLINK("https://dl.dropboxusercontent.com/scl/fi/op4pyhrifo65195g0z9jv/flint-130173-f.jpg?rlkey=zdylp39v8esjqez3o9pbuz9ey&amp;dl=0","Click to download Image")</f>
      </c>
      <c r="B583" s="0">
        <f>HYPERLINK("https://dl.dropboxusercontent.com/scl/fi/pexwgx6di4df1dez3onq5/mens-pullover-size-chartsflint.jpg?rlkey=t7z6bnxcjs77adtej9mjdj9p3&amp;dl=0","Click to download SizeChart")</f>
      </c>
      <c r="C583" s="0" t="inlineStr">
        <is>
          <t>Flint Men's Performance 1/4 Zip</t>
        </is>
      </c>
      <c r="D583" s="0" t="inlineStr">
        <is>
          <t>30173</t>
        </is>
      </c>
      <c r="E583" s="0" t="inlineStr">
        <is>
          <t>BLANK FLINT M RD:130173E-2XL</t>
        </is>
      </c>
      <c r="F583" s="0" t="inlineStr">
        <is>
          <t>899130173087</t>
        </is>
      </c>
      <c r="G583" s="0" t="inlineStr">
        <is>
          <t>MENS</t>
        </is>
      </c>
      <c r="H583" s="0" t="inlineStr">
        <is>
          <t>2XL</t>
        </is>
      </c>
      <c r="I583" s="0">
        <v>36.99</v>
      </c>
      <c r="J583" s="0">
        <v>81</v>
      </c>
    </row>
    <row r="584" spans="1:10" customHeight="0">
      <c r="A584" s="0">
        <f>HYPERLINK("https://dl.dropboxusercontent.com/scl/fi/op4pyhrifo65195g0z9jv/flint-130173-f.jpg?rlkey=zdylp39v8esjqez3o9pbuz9ey&amp;dl=0","Click to download Image")</f>
      </c>
      <c r="B584" s="0">
        <f>HYPERLINK("https://dl.dropboxusercontent.com/scl/fi/pexwgx6di4df1dez3onq5/mens-pullover-size-chartsflint.jpg?rlkey=t7z6bnxcjs77adtej9mjdj9p3&amp;dl=0","Click to download SizeChart")</f>
      </c>
      <c r="C584" s="0" t="inlineStr">
        <is>
          <t>Flint Men's Performance 1/4 Zip</t>
        </is>
      </c>
      <c r="D584" s="0" t="inlineStr">
        <is>
          <t>30173</t>
        </is>
      </c>
      <c r="E584" s="0" t="inlineStr">
        <is>
          <t>BLANK FLINT M RD:130173F-3XL</t>
        </is>
      </c>
      <c r="F584" s="0" t="inlineStr">
        <is>
          <t>899130173094</t>
        </is>
      </c>
      <c r="G584" s="0" t="inlineStr">
        <is>
          <t>MENS</t>
        </is>
      </c>
      <c r="H584" s="0" t="inlineStr">
        <is>
          <t>3XL</t>
        </is>
      </c>
      <c r="I584" s="0">
        <v>36.99</v>
      </c>
      <c r="J584" s="0">
        <v>40</v>
      </c>
    </row>
    <row r="585" spans="1:10" customHeight="0">
      <c r="A585" s="0">
        <f>HYPERLINK("https://dl.dropboxusercontent.com/scl/fi/i2of5j174dfxl4o787i0i/flint-130176-f.jpg?rlkey=ls9nhwhy514ls1z28md1sf0wj&amp;dl=0","Click to download Image")</f>
      </c>
      <c r="B585" s="0">
        <f>HYPERLINK("https://dl.dropboxusercontent.com/scl/fi/pexwgx6di4df1dez3onq5/mens-pullover-size-chartsflint.jpg?rlkey=t7z6bnxcjs77adtej9mjdj9p3&amp;dl=0","Click to download SizeChart")</f>
      </c>
      <c r="C585" s="0" t="inlineStr">
        <is>
          <t>Flint Men's Performance 1/4 Zip</t>
        </is>
      </c>
      <c r="D585" s="0" t="inlineStr">
        <is>
          <t>130176</t>
        </is>
      </c>
      <c r="E585" s="0" t="inlineStr">
        <is>
          <t>BLANK FLINT M OR:130176A-S</t>
        </is>
      </c>
      <c r="F585" s="0" t="inlineStr">
        <is>
          <t>899130176040</t>
        </is>
      </c>
      <c r="G585" s="0" t="inlineStr">
        <is>
          <t>MENS</t>
        </is>
      </c>
      <c r="H585" s="0" t="inlineStr">
        <is>
          <t>S</t>
        </is>
      </c>
      <c r="I585" s="0">
        <v>34.99</v>
      </c>
      <c r="J585" s="0">
        <v>42</v>
      </c>
    </row>
    <row r="586" spans="1:10" customHeight="0">
      <c r="A586" s="0">
        <f>HYPERLINK("https://dl.dropboxusercontent.com/scl/fi/i2of5j174dfxl4o787i0i/flint-130176-f.jpg?rlkey=ls9nhwhy514ls1z28md1sf0wj&amp;dl=0","Click to download Image")</f>
      </c>
      <c r="B586" s="0">
        <f>HYPERLINK("https://dl.dropboxusercontent.com/scl/fi/pexwgx6di4df1dez3onq5/mens-pullover-size-chartsflint.jpg?rlkey=t7z6bnxcjs77adtej9mjdj9p3&amp;dl=0","Click to download SizeChart")</f>
      </c>
      <c r="C586" s="0" t="inlineStr">
        <is>
          <t>Flint Men's Performance 1/4 Zip</t>
        </is>
      </c>
      <c r="D586" s="0" t="inlineStr">
        <is>
          <t>130176</t>
        </is>
      </c>
      <c r="E586" s="0" t="inlineStr">
        <is>
          <t>BLANK FLINT M OR:130176B-M</t>
        </is>
      </c>
      <c r="F586" s="0" t="inlineStr">
        <is>
          <t>899130176057</t>
        </is>
      </c>
      <c r="G586" s="0" t="inlineStr">
        <is>
          <t>MENS</t>
        </is>
      </c>
      <c r="H586" s="0" t="inlineStr">
        <is>
          <t>M</t>
        </is>
      </c>
      <c r="I586" s="0">
        <v>34.99</v>
      </c>
      <c r="J586" s="0">
        <v>75</v>
      </c>
    </row>
    <row r="587" spans="1:10" customHeight="0">
      <c r="A587" s="0">
        <f>HYPERLINK("https://dl.dropboxusercontent.com/scl/fi/i2of5j174dfxl4o787i0i/flint-130176-f.jpg?rlkey=ls9nhwhy514ls1z28md1sf0wj&amp;dl=0","Click to download Image")</f>
      </c>
      <c r="B587" s="0">
        <f>HYPERLINK("https://dl.dropboxusercontent.com/scl/fi/pexwgx6di4df1dez3onq5/mens-pullover-size-chartsflint.jpg?rlkey=t7z6bnxcjs77adtej9mjdj9p3&amp;dl=0","Click to download SizeChart")</f>
      </c>
      <c r="C587" s="0" t="inlineStr">
        <is>
          <t>Flint Men's Performance 1/4 Zip</t>
        </is>
      </c>
      <c r="D587" s="0" t="inlineStr">
        <is>
          <t>130176</t>
        </is>
      </c>
      <c r="E587" s="0" t="inlineStr">
        <is>
          <t>BLANK FLINT M OR:130176C-L</t>
        </is>
      </c>
      <c r="F587" s="0" t="inlineStr">
        <is>
          <t>899130176064</t>
        </is>
      </c>
      <c r="G587" s="0" t="inlineStr">
        <is>
          <t>MENS</t>
        </is>
      </c>
      <c r="H587" s="0" t="inlineStr">
        <is>
          <t>L</t>
        </is>
      </c>
      <c r="I587" s="0">
        <v>34.99</v>
      </c>
      <c r="J587" s="0">
        <v>114</v>
      </c>
    </row>
    <row r="588" spans="1:10" customHeight="0">
      <c r="A588" s="0">
        <f>HYPERLINK("https://dl.dropboxusercontent.com/scl/fi/i2of5j174dfxl4o787i0i/flint-130176-f.jpg?rlkey=ls9nhwhy514ls1z28md1sf0wj&amp;dl=0","Click to download Image")</f>
      </c>
      <c r="B588" s="0">
        <f>HYPERLINK("https://dl.dropboxusercontent.com/scl/fi/pexwgx6di4df1dez3onq5/mens-pullover-size-chartsflint.jpg?rlkey=t7z6bnxcjs77adtej9mjdj9p3&amp;dl=0","Click to download SizeChart")</f>
      </c>
      <c r="C588" s="0" t="inlineStr">
        <is>
          <t>Flint Men's Performance 1/4 Zip</t>
        </is>
      </c>
      <c r="D588" s="0" t="inlineStr">
        <is>
          <t>130176</t>
        </is>
      </c>
      <c r="E588" s="0" t="inlineStr">
        <is>
          <t>BLANK FLINT M OR:130176D-XL</t>
        </is>
      </c>
      <c r="F588" s="0" t="inlineStr">
        <is>
          <t>899130176071</t>
        </is>
      </c>
      <c r="G588" s="0" t="inlineStr">
        <is>
          <t>MENS</t>
        </is>
      </c>
      <c r="H588" s="0" t="inlineStr">
        <is>
          <t>XL</t>
        </is>
      </c>
      <c r="I588" s="0">
        <v>34.99</v>
      </c>
      <c r="J588" s="0">
        <v>117</v>
      </c>
    </row>
    <row r="589" spans="1:10" customHeight="0">
      <c r="A589" s="0">
        <f>HYPERLINK("https://dl.dropboxusercontent.com/scl/fi/i2of5j174dfxl4o787i0i/flint-130176-f.jpg?rlkey=ls9nhwhy514ls1z28md1sf0wj&amp;dl=0","Click to download Image")</f>
      </c>
      <c r="B589" s="0">
        <f>HYPERLINK("https://dl.dropboxusercontent.com/scl/fi/pexwgx6di4df1dez3onq5/mens-pullover-size-chartsflint.jpg?rlkey=t7z6bnxcjs77adtej9mjdj9p3&amp;dl=0","Click to download SizeChart")</f>
      </c>
      <c r="C589" s="0" t="inlineStr">
        <is>
          <t>Flint Men's Performance 1/4 Zip</t>
        </is>
      </c>
      <c r="D589" s="0" t="inlineStr">
        <is>
          <t>130176</t>
        </is>
      </c>
      <c r="E589" s="0" t="inlineStr">
        <is>
          <t>BLANK FLINT M OR:130176E-2XL</t>
        </is>
      </c>
      <c r="F589" s="0" t="inlineStr">
        <is>
          <t>899130176088</t>
        </is>
      </c>
      <c r="G589" s="0" t="inlineStr">
        <is>
          <t>MENS</t>
        </is>
      </c>
      <c r="H589" s="0" t="inlineStr">
        <is>
          <t>2XL</t>
        </is>
      </c>
      <c r="I589" s="0">
        <v>36.99</v>
      </c>
      <c r="J589" s="0">
        <v>78</v>
      </c>
    </row>
    <row r="590" spans="1:10" customHeight="0">
      <c r="A590" s="0">
        <f>HYPERLINK("https://dl.dropboxusercontent.com/scl/fi/i2of5j174dfxl4o787i0i/flint-130176-f.jpg?rlkey=ls9nhwhy514ls1z28md1sf0wj&amp;dl=0","Click to download Image")</f>
      </c>
      <c r="B590" s="0">
        <f>HYPERLINK("https://dl.dropboxusercontent.com/scl/fi/pexwgx6di4df1dez3onq5/mens-pullover-size-chartsflint.jpg?rlkey=t7z6bnxcjs77adtej9mjdj9p3&amp;dl=0","Click to download SizeChart")</f>
      </c>
      <c r="C590" s="0" t="inlineStr">
        <is>
          <t>Flint Men's Performance 1/4 Zip</t>
        </is>
      </c>
      <c r="D590" s="0" t="inlineStr">
        <is>
          <t>130176</t>
        </is>
      </c>
      <c r="E590" s="0" t="inlineStr">
        <is>
          <t>BLANK FLINT M OR:130176F-3XL</t>
        </is>
      </c>
      <c r="F590" s="0" t="inlineStr">
        <is>
          <t>899130176095</t>
        </is>
      </c>
      <c r="G590" s="0" t="inlineStr">
        <is>
          <t>MENS</t>
        </is>
      </c>
      <c r="H590" s="0" t="inlineStr">
        <is>
          <t>3XL</t>
        </is>
      </c>
      <c r="I590" s="0">
        <v>36.99</v>
      </c>
      <c r="J590" s="0">
        <v>42</v>
      </c>
    </row>
    <row r="591" spans="1:10" customHeight="0">
      <c r="A591" s="0">
        <f>HYPERLINK("https://dl.dropboxusercontent.com/scl/fi/273lfs8abb7y4w9waicjf/flint-130174-f.jpg?rlkey=cl1zkjzfhx8qimlboebb9278b&amp;dl=0","Click to download Image")</f>
      </c>
      <c r="B591" s="0">
        <f>HYPERLINK("https://dl.dropboxusercontent.com/scl/fi/pexwgx6di4df1dez3onq5/mens-pullover-size-chartsflint.jpg?rlkey=t7z6bnxcjs77adtej9mjdj9p3&amp;dl=0","Click to download SizeChart")</f>
      </c>
      <c r="C591" s="0" t="inlineStr">
        <is>
          <t>Flint Men's Performance 1/4 Zip</t>
        </is>
      </c>
      <c r="D591" s="0" t="inlineStr">
        <is>
          <t>130174</t>
        </is>
      </c>
      <c r="E591" s="0" t="inlineStr">
        <is>
          <t>BLANK FLINT M GD:130174A-S</t>
        </is>
      </c>
      <c r="F591" s="0" t="inlineStr">
        <is>
          <t>899130174046</t>
        </is>
      </c>
      <c r="G591" s="0" t="inlineStr">
        <is>
          <t>MENS</t>
        </is>
      </c>
      <c r="H591" s="0" t="inlineStr">
        <is>
          <t>S</t>
        </is>
      </c>
      <c r="I591" s="0">
        <v>34.99</v>
      </c>
      <c r="J591" s="0">
        <v>33</v>
      </c>
    </row>
    <row r="592" spans="1:10" customHeight="0">
      <c r="A592" s="0">
        <f>HYPERLINK("https://dl.dropboxusercontent.com/scl/fi/273lfs8abb7y4w9waicjf/flint-130174-f.jpg?rlkey=cl1zkjzfhx8qimlboebb9278b&amp;dl=0","Click to download Image")</f>
      </c>
      <c r="B592" s="0">
        <f>HYPERLINK("https://dl.dropboxusercontent.com/scl/fi/pexwgx6di4df1dez3onq5/mens-pullover-size-chartsflint.jpg?rlkey=t7z6bnxcjs77adtej9mjdj9p3&amp;dl=0","Click to download SizeChart")</f>
      </c>
      <c r="C592" s="0" t="inlineStr">
        <is>
          <t>Flint Men's Performance 1/4 Zip</t>
        </is>
      </c>
      <c r="D592" s="0" t="inlineStr">
        <is>
          <t>130174</t>
        </is>
      </c>
      <c r="E592" s="0" t="inlineStr">
        <is>
          <t>BLANK FLINT M GD:130174B-M</t>
        </is>
      </c>
      <c r="F592" s="0" t="inlineStr">
        <is>
          <t>899130174053</t>
        </is>
      </c>
      <c r="G592" s="0" t="inlineStr">
        <is>
          <t>MENS</t>
        </is>
      </c>
      <c r="H592" s="0" t="inlineStr">
        <is>
          <t>M</t>
        </is>
      </c>
      <c r="I592" s="0">
        <v>34.99</v>
      </c>
      <c r="J592" s="0">
        <v>62</v>
      </c>
    </row>
    <row r="593" spans="1:10" customHeight="0">
      <c r="A593" s="0">
        <f>HYPERLINK("https://dl.dropboxusercontent.com/scl/fi/273lfs8abb7y4w9waicjf/flint-130174-f.jpg?rlkey=cl1zkjzfhx8qimlboebb9278b&amp;dl=0","Click to download Image")</f>
      </c>
      <c r="B593" s="0">
        <f>HYPERLINK("https://dl.dropboxusercontent.com/scl/fi/pexwgx6di4df1dez3onq5/mens-pullover-size-chartsflint.jpg?rlkey=t7z6bnxcjs77adtej9mjdj9p3&amp;dl=0","Click to download SizeChart")</f>
      </c>
      <c r="C593" s="0" t="inlineStr">
        <is>
          <t>Flint Men's Performance 1/4 Zip</t>
        </is>
      </c>
      <c r="D593" s="0" t="inlineStr">
        <is>
          <t>130174</t>
        </is>
      </c>
      <c r="E593" s="0" t="inlineStr">
        <is>
          <t>BLANK FLINT M GD:130174C-L</t>
        </is>
      </c>
      <c r="F593" s="0" t="inlineStr">
        <is>
          <t>899130174060</t>
        </is>
      </c>
      <c r="G593" s="0" t="inlineStr">
        <is>
          <t>MENS</t>
        </is>
      </c>
      <c r="H593" s="0" t="inlineStr">
        <is>
          <t>L</t>
        </is>
      </c>
      <c r="I593" s="0">
        <v>34.99</v>
      </c>
      <c r="J593" s="0">
        <v>95</v>
      </c>
    </row>
    <row r="594" spans="1:10" customHeight="0">
      <c r="A594" s="0">
        <f>HYPERLINK("https://dl.dropboxusercontent.com/scl/fi/273lfs8abb7y4w9waicjf/flint-130174-f.jpg?rlkey=cl1zkjzfhx8qimlboebb9278b&amp;dl=0","Click to download Image")</f>
      </c>
      <c r="B594" s="0">
        <f>HYPERLINK("https://dl.dropboxusercontent.com/scl/fi/pexwgx6di4df1dez3onq5/mens-pullover-size-chartsflint.jpg?rlkey=t7z6bnxcjs77adtej9mjdj9p3&amp;dl=0","Click to download SizeChart")</f>
      </c>
      <c r="C594" s="0" t="inlineStr">
        <is>
          <t>Flint Men's Performance 1/4 Zip</t>
        </is>
      </c>
      <c r="D594" s="0" t="inlineStr">
        <is>
          <t>130174</t>
        </is>
      </c>
      <c r="E594" s="0" t="inlineStr">
        <is>
          <t>BLANK FLINT M GD:130174D-XL</t>
        </is>
      </c>
      <c r="F594" s="0" t="inlineStr">
        <is>
          <t>899130174077</t>
        </is>
      </c>
      <c r="G594" s="0" t="inlineStr">
        <is>
          <t>MENS</t>
        </is>
      </c>
      <c r="H594" s="0" t="inlineStr">
        <is>
          <t>XL</t>
        </is>
      </c>
      <c r="I594" s="0">
        <v>34.99</v>
      </c>
      <c r="J594" s="0">
        <v>95</v>
      </c>
    </row>
    <row r="595" spans="1:10" customHeight="0">
      <c r="A595" s="0">
        <f>HYPERLINK("https://dl.dropboxusercontent.com/scl/fi/273lfs8abb7y4w9waicjf/flint-130174-f.jpg?rlkey=cl1zkjzfhx8qimlboebb9278b&amp;dl=0","Click to download Image")</f>
      </c>
      <c r="B595" s="0">
        <f>HYPERLINK("https://dl.dropboxusercontent.com/scl/fi/pexwgx6di4df1dez3onq5/mens-pullover-size-chartsflint.jpg?rlkey=t7z6bnxcjs77adtej9mjdj9p3&amp;dl=0","Click to download SizeChart")</f>
      </c>
      <c r="C595" s="0" t="inlineStr">
        <is>
          <t>Flint Men's Performance 1/4 Zip</t>
        </is>
      </c>
      <c r="D595" s="0" t="inlineStr">
        <is>
          <t>130174</t>
        </is>
      </c>
      <c r="E595" s="0" t="inlineStr">
        <is>
          <t>BLANK FLINT M GD:130174E-2XL</t>
        </is>
      </c>
      <c r="F595" s="0" t="inlineStr">
        <is>
          <t>899130174084</t>
        </is>
      </c>
      <c r="G595" s="0" t="inlineStr">
        <is>
          <t>MENS</t>
        </is>
      </c>
      <c r="H595" s="0" t="inlineStr">
        <is>
          <t>2XL</t>
        </is>
      </c>
      <c r="I595" s="0">
        <v>36.99</v>
      </c>
      <c r="J595" s="0">
        <v>61</v>
      </c>
    </row>
    <row r="596" spans="1:10" customHeight="0">
      <c r="A596" s="0">
        <f>HYPERLINK("https://dl.dropboxusercontent.com/scl/fi/273lfs8abb7y4w9waicjf/flint-130174-f.jpg?rlkey=cl1zkjzfhx8qimlboebb9278b&amp;dl=0","Click to download Image")</f>
      </c>
      <c r="B596" s="0">
        <f>HYPERLINK("https://dl.dropboxusercontent.com/scl/fi/pexwgx6di4df1dez3onq5/mens-pullover-size-chartsflint.jpg?rlkey=t7z6bnxcjs77adtej9mjdj9p3&amp;dl=0","Click to download SizeChart")</f>
      </c>
      <c r="C596" s="0" t="inlineStr">
        <is>
          <t>Flint Men's Performance 1/4 Zip</t>
        </is>
      </c>
      <c r="D596" s="0" t="inlineStr">
        <is>
          <t>130174</t>
        </is>
      </c>
      <c r="E596" s="0" t="inlineStr">
        <is>
          <t>BLANK FLINT M GD:130174F-3XL</t>
        </is>
      </c>
      <c r="F596" s="0" t="inlineStr">
        <is>
          <t>899130174091</t>
        </is>
      </c>
      <c r="G596" s="0" t="inlineStr">
        <is>
          <t>MENS</t>
        </is>
      </c>
      <c r="H596" s="0" t="inlineStr">
        <is>
          <t>3XL</t>
        </is>
      </c>
      <c r="I596" s="0">
        <v>36.99</v>
      </c>
      <c r="J596" s="0">
        <v>33</v>
      </c>
    </row>
    <row r="597" spans="1:10" customHeight="0">
      <c r="A597" s="0">
        <f>HYPERLINK("https://dl.dropboxusercontent.com/scl/fi/6r9457vfsy8nhq3219sxw/flintm.jpg?rlkey=iwbsov7x3kh3anosdwpyzxr8h&amp;dl=0","Click to download Image")</f>
      </c>
      <c r="B597" s="0">
        <f>HYPERLINK("https://dl.dropboxusercontent.com/scl/fi/pexwgx6di4df1dez3onq5/mens-pullover-size-chartsflint.jpg?rlkey=t7z6bnxcjs77adtej9mjdj9p3&amp;dl=0","Click to download SizeChart")</f>
      </c>
      <c r="C597" s="0" t="inlineStr">
        <is>
          <t>Flint Men's Performance 1/4 Zip</t>
        </is>
      </c>
      <c r="D597" s="0" t="inlineStr">
        <is>
          <t>130192</t>
        </is>
      </c>
      <c r="E597" s="0" t="inlineStr">
        <is>
          <t>BLANK FLINT M OE:130192A-S</t>
        </is>
      </c>
      <c r="F597" s="0" t="inlineStr">
        <is>
          <t>899130192040</t>
        </is>
      </c>
      <c r="G597" s="0" t="inlineStr">
        <is>
          <t>MENS</t>
        </is>
      </c>
      <c r="H597" s="0" t="inlineStr">
        <is>
          <t>S</t>
        </is>
      </c>
      <c r="I597" s="0">
        <v>34.99</v>
      </c>
      <c r="J597" s="0">
        <v>38</v>
      </c>
    </row>
    <row r="598" spans="1:10" customHeight="0">
      <c r="A598" s="0">
        <f>HYPERLINK("https://dl.dropboxusercontent.com/scl/fi/6r9457vfsy8nhq3219sxw/flintm.jpg?rlkey=iwbsov7x3kh3anosdwpyzxr8h&amp;dl=0","Click to download Image")</f>
      </c>
      <c r="B598" s="0">
        <f>HYPERLINK("https://dl.dropboxusercontent.com/scl/fi/pexwgx6di4df1dez3onq5/mens-pullover-size-chartsflint.jpg?rlkey=t7z6bnxcjs77adtej9mjdj9p3&amp;dl=0","Click to download SizeChart")</f>
      </c>
      <c r="C598" s="0" t="inlineStr">
        <is>
          <t>Flint Men's Performance 1/4 Zip</t>
        </is>
      </c>
      <c r="D598" s="0" t="inlineStr">
        <is>
          <t>130192</t>
        </is>
      </c>
      <c r="E598" s="0" t="inlineStr">
        <is>
          <t>BLANK FLINT M OE:130192B-M</t>
        </is>
      </c>
      <c r="F598" s="0" t="inlineStr">
        <is>
          <t>899130192057</t>
        </is>
      </c>
      <c r="G598" s="0" t="inlineStr">
        <is>
          <t>MENS</t>
        </is>
      </c>
      <c r="H598" s="0" t="inlineStr">
        <is>
          <t>M</t>
        </is>
      </c>
      <c r="I598" s="0">
        <v>34.99</v>
      </c>
      <c r="J598" s="0">
        <v>76</v>
      </c>
    </row>
    <row r="599" spans="1:10" customHeight="0">
      <c r="A599" s="0">
        <f>HYPERLINK("https://dl.dropboxusercontent.com/scl/fi/6r9457vfsy8nhq3219sxw/flintm.jpg?rlkey=iwbsov7x3kh3anosdwpyzxr8h&amp;dl=0","Click to download Image")</f>
      </c>
      <c r="B599" s="0">
        <f>HYPERLINK("https://dl.dropboxusercontent.com/scl/fi/pexwgx6di4df1dez3onq5/mens-pullover-size-chartsflint.jpg?rlkey=t7z6bnxcjs77adtej9mjdj9p3&amp;dl=0","Click to download SizeChart")</f>
      </c>
      <c r="C599" s="0" t="inlineStr">
        <is>
          <t>Flint Men's Performance 1/4 Zip</t>
        </is>
      </c>
      <c r="D599" s="0" t="inlineStr">
        <is>
          <t>130192</t>
        </is>
      </c>
      <c r="E599" s="0" t="inlineStr">
        <is>
          <t>BLANK FLINT M OE:130192C-L</t>
        </is>
      </c>
      <c r="F599" s="0" t="inlineStr">
        <is>
          <t>899130192064</t>
        </is>
      </c>
      <c r="G599" s="0" t="inlineStr">
        <is>
          <t>MENS</t>
        </is>
      </c>
      <c r="H599" s="0" t="inlineStr">
        <is>
          <t>L</t>
        </is>
      </c>
      <c r="I599" s="0">
        <v>34.99</v>
      </c>
      <c r="J599" s="0">
        <v>111</v>
      </c>
    </row>
    <row r="600" spans="1:10" customHeight="0">
      <c r="A600" s="0">
        <f>HYPERLINK("https://dl.dropboxusercontent.com/scl/fi/6r9457vfsy8nhq3219sxw/flintm.jpg?rlkey=iwbsov7x3kh3anosdwpyzxr8h&amp;dl=0","Click to download Image")</f>
      </c>
      <c r="B600" s="0">
        <f>HYPERLINK("https://dl.dropboxusercontent.com/scl/fi/pexwgx6di4df1dez3onq5/mens-pullover-size-chartsflint.jpg?rlkey=t7z6bnxcjs77adtej9mjdj9p3&amp;dl=0","Click to download SizeChart")</f>
      </c>
      <c r="C600" s="0" t="inlineStr">
        <is>
          <t>Flint Men's Performance 1/4 Zip</t>
        </is>
      </c>
      <c r="D600" s="0" t="inlineStr">
        <is>
          <t>130192</t>
        </is>
      </c>
      <c r="E600" s="0" t="inlineStr">
        <is>
          <t>BLANK FLINT M OE:130192D-XL</t>
        </is>
      </c>
      <c r="F600" s="0" t="inlineStr">
        <is>
          <t>899130192071</t>
        </is>
      </c>
      <c r="G600" s="0" t="inlineStr">
        <is>
          <t>MENS</t>
        </is>
      </c>
      <c r="H600" s="0" t="inlineStr">
        <is>
          <t>XL</t>
        </is>
      </c>
      <c r="I600" s="0">
        <v>34.99</v>
      </c>
      <c r="J600" s="0">
        <v>113</v>
      </c>
    </row>
    <row r="601" spans="1:10" customHeight="0">
      <c r="A601" s="0">
        <f>HYPERLINK("https://dl.dropboxusercontent.com/scl/fi/6r9457vfsy8nhq3219sxw/flintm.jpg?rlkey=iwbsov7x3kh3anosdwpyzxr8h&amp;dl=0","Click to download Image")</f>
      </c>
      <c r="B601" s="0">
        <f>HYPERLINK("https://dl.dropboxusercontent.com/scl/fi/pexwgx6di4df1dez3onq5/mens-pullover-size-chartsflint.jpg?rlkey=t7z6bnxcjs77adtej9mjdj9p3&amp;dl=0","Click to download SizeChart")</f>
      </c>
      <c r="C601" s="0" t="inlineStr">
        <is>
          <t>Flint Men's Performance 1/4 Zip</t>
        </is>
      </c>
      <c r="D601" s="0" t="inlineStr">
        <is>
          <t>130192</t>
        </is>
      </c>
      <c r="E601" s="0" t="inlineStr">
        <is>
          <t>BLANK FLINT M OE:130192E-2XL</t>
        </is>
      </c>
      <c r="F601" s="0" t="inlineStr">
        <is>
          <t>899130192088</t>
        </is>
      </c>
      <c r="G601" s="0" t="inlineStr">
        <is>
          <t>MENS</t>
        </is>
      </c>
      <c r="H601" s="0" t="inlineStr">
        <is>
          <t>2XL</t>
        </is>
      </c>
      <c r="I601" s="0">
        <v>36.99</v>
      </c>
      <c r="J601" s="0">
        <v>77</v>
      </c>
    </row>
    <row r="602" spans="1:10" customHeight="0">
      <c r="A602" s="0">
        <f>HYPERLINK("https://dl.dropboxusercontent.com/scl/fi/6r9457vfsy8nhq3219sxw/flintm.jpg?rlkey=iwbsov7x3kh3anosdwpyzxr8h&amp;dl=0","Click to download Image")</f>
      </c>
      <c r="B602" s="0">
        <f>HYPERLINK("https://dl.dropboxusercontent.com/scl/fi/pexwgx6di4df1dez3onq5/mens-pullover-size-chartsflint.jpg?rlkey=t7z6bnxcjs77adtej9mjdj9p3&amp;dl=0","Click to download SizeChart")</f>
      </c>
      <c r="C602" s="0" t="inlineStr">
        <is>
          <t>Flint Men's Performance 1/4 Zip</t>
        </is>
      </c>
      <c r="D602" s="0" t="inlineStr">
        <is>
          <t>130192</t>
        </is>
      </c>
      <c r="E602" s="0" t="inlineStr">
        <is>
          <t>BLANK FLINT M OE:130192F-3XL</t>
        </is>
      </c>
      <c r="F602" s="0" t="inlineStr">
        <is>
          <t>899130192095</t>
        </is>
      </c>
      <c r="G602" s="0" t="inlineStr">
        <is>
          <t>MENS</t>
        </is>
      </c>
      <c r="H602" s="0" t="inlineStr">
        <is>
          <t>3XL</t>
        </is>
      </c>
      <c r="I602" s="0">
        <v>36.99</v>
      </c>
      <c r="J602" s="0">
        <v>39</v>
      </c>
    </row>
    <row r="603" spans="1:10" customHeight="0">
      <c r="A603" s="0">
        <f>HYPERLINK("https://dl.dropboxusercontent.com/scl/fi/22lf0ga8klaaoafhdwjt0/flint-130177-f.jpg?rlkey=pwxjcenydzug1sedq0pwahr8q&amp;dl=0","Click to download Image")</f>
      </c>
      <c r="B603" s="0">
        <f>HYPERLINK("https://dl.dropboxusercontent.com/scl/fi/pexwgx6di4df1dez3onq5/mens-pullover-size-chartsflint.jpg?rlkey=t7z6bnxcjs77adtej9mjdj9p3&amp;dl=0","Click to download SizeChart")</f>
      </c>
      <c r="C603" s="0" t="inlineStr">
        <is>
          <t>Flint Men's Performance 1/4 Zip</t>
        </is>
      </c>
      <c r="D603" s="0" t="inlineStr">
        <is>
          <t>130177</t>
        </is>
      </c>
      <c r="E603" s="0" t="inlineStr">
        <is>
          <t>BLANK FLINT M HR:130177A-S</t>
        </is>
      </c>
      <c r="F603" s="0" t="inlineStr">
        <is>
          <t>899130177047</t>
        </is>
      </c>
      <c r="G603" s="0" t="inlineStr">
        <is>
          <t>MENS</t>
        </is>
      </c>
      <c r="H603" s="0" t="inlineStr">
        <is>
          <t>S</t>
        </is>
      </c>
      <c r="I603" s="0">
        <v>34.99</v>
      </c>
      <c r="J603" s="0">
        <v>41</v>
      </c>
    </row>
    <row r="604" spans="1:10" customHeight="0">
      <c r="A604" s="0">
        <f>HYPERLINK("https://dl.dropboxusercontent.com/scl/fi/22lf0ga8klaaoafhdwjt0/flint-130177-f.jpg?rlkey=pwxjcenydzug1sedq0pwahr8q&amp;dl=0","Click to download Image")</f>
      </c>
      <c r="B604" s="0">
        <f>HYPERLINK("https://dl.dropboxusercontent.com/scl/fi/pexwgx6di4df1dez3onq5/mens-pullover-size-chartsflint.jpg?rlkey=t7z6bnxcjs77adtej9mjdj9p3&amp;dl=0","Click to download SizeChart")</f>
      </c>
      <c r="C604" s="0" t="inlineStr">
        <is>
          <t>Flint Men's Performance 1/4 Zip</t>
        </is>
      </c>
      <c r="D604" s="0" t="inlineStr">
        <is>
          <t>130177</t>
        </is>
      </c>
      <c r="E604" s="0" t="inlineStr">
        <is>
          <t>BLANK FLINT M HR:130177B-M</t>
        </is>
      </c>
      <c r="F604" s="0" t="inlineStr">
        <is>
          <t>899130177054</t>
        </is>
      </c>
      <c r="G604" s="0" t="inlineStr">
        <is>
          <t>MENS</t>
        </is>
      </c>
      <c r="H604" s="0" t="inlineStr">
        <is>
          <t>M</t>
        </is>
      </c>
      <c r="I604" s="0">
        <v>34.99</v>
      </c>
      <c r="J604" s="0">
        <v>83</v>
      </c>
    </row>
    <row r="605" spans="1:10" customHeight="0">
      <c r="A605" s="0">
        <f>HYPERLINK("https://dl.dropboxusercontent.com/scl/fi/22lf0ga8klaaoafhdwjt0/flint-130177-f.jpg?rlkey=pwxjcenydzug1sedq0pwahr8q&amp;dl=0","Click to download Image")</f>
      </c>
      <c r="B605" s="0">
        <f>HYPERLINK("https://dl.dropboxusercontent.com/scl/fi/pexwgx6di4df1dez3onq5/mens-pullover-size-chartsflint.jpg?rlkey=t7z6bnxcjs77adtej9mjdj9p3&amp;dl=0","Click to download SizeChart")</f>
      </c>
      <c r="C605" s="0" t="inlineStr">
        <is>
          <t>Flint Men's Performance 1/4 Zip</t>
        </is>
      </c>
      <c r="D605" s="0" t="inlineStr">
        <is>
          <t>130177</t>
        </is>
      </c>
      <c r="E605" s="0" t="inlineStr">
        <is>
          <t>BLANK FLINT M HR:130177C-L</t>
        </is>
      </c>
      <c r="F605" s="0" t="inlineStr">
        <is>
          <t>899130177061</t>
        </is>
      </c>
      <c r="G605" s="0" t="inlineStr">
        <is>
          <t>MENS</t>
        </is>
      </c>
      <c r="H605" s="0" t="inlineStr">
        <is>
          <t>L</t>
        </is>
      </c>
      <c r="I605" s="0">
        <v>34.99</v>
      </c>
      <c r="J605" s="0">
        <v>124</v>
      </c>
    </row>
    <row r="606" spans="1:10" customHeight="0">
      <c r="A606" s="0">
        <f>HYPERLINK("https://dl.dropboxusercontent.com/scl/fi/22lf0ga8klaaoafhdwjt0/flint-130177-f.jpg?rlkey=pwxjcenydzug1sedq0pwahr8q&amp;dl=0","Click to download Image")</f>
      </c>
      <c r="B606" s="0">
        <f>HYPERLINK("https://dl.dropboxusercontent.com/scl/fi/pexwgx6di4df1dez3onq5/mens-pullover-size-chartsflint.jpg?rlkey=t7z6bnxcjs77adtej9mjdj9p3&amp;dl=0","Click to download SizeChart")</f>
      </c>
      <c r="C606" s="0" t="inlineStr">
        <is>
          <t>Flint Men's Performance 1/4 Zip</t>
        </is>
      </c>
      <c r="D606" s="0" t="inlineStr">
        <is>
          <t>130177</t>
        </is>
      </c>
      <c r="E606" s="0" t="inlineStr">
        <is>
          <t>BLANK FLINT M HR:130177D-XL</t>
        </is>
      </c>
      <c r="F606" s="0" t="inlineStr">
        <is>
          <t>899130177078</t>
        </is>
      </c>
      <c r="G606" s="0" t="inlineStr">
        <is>
          <t>MENS</t>
        </is>
      </c>
      <c r="H606" s="0" t="inlineStr">
        <is>
          <t>XL</t>
        </is>
      </c>
      <c r="I606" s="0">
        <v>34.99</v>
      </c>
      <c r="J606" s="0">
        <v>125</v>
      </c>
    </row>
    <row r="607" spans="1:10" customHeight="0">
      <c r="A607" s="0">
        <f>HYPERLINK("https://dl.dropboxusercontent.com/scl/fi/22lf0ga8klaaoafhdwjt0/flint-130177-f.jpg?rlkey=pwxjcenydzug1sedq0pwahr8q&amp;dl=0","Click to download Image")</f>
      </c>
      <c r="B607" s="0">
        <f>HYPERLINK("https://dl.dropboxusercontent.com/scl/fi/pexwgx6di4df1dez3onq5/mens-pullover-size-chartsflint.jpg?rlkey=t7z6bnxcjs77adtej9mjdj9p3&amp;dl=0","Click to download SizeChart")</f>
      </c>
      <c r="C607" s="0" t="inlineStr">
        <is>
          <t>Flint Men's Performance 1/4 Zip</t>
        </is>
      </c>
      <c r="D607" s="0" t="inlineStr">
        <is>
          <t>130177</t>
        </is>
      </c>
      <c r="E607" s="0" t="inlineStr">
        <is>
          <t>BLANK FLINT M HR:130177E-2XL</t>
        </is>
      </c>
      <c r="F607" s="0" t="inlineStr">
        <is>
          <t>899130177085</t>
        </is>
      </c>
      <c r="G607" s="0" t="inlineStr">
        <is>
          <t>MENS</t>
        </is>
      </c>
      <c r="H607" s="0" t="inlineStr">
        <is>
          <t>2XL</t>
        </is>
      </c>
      <c r="I607" s="0">
        <v>36.99</v>
      </c>
      <c r="J607" s="0">
        <v>82</v>
      </c>
    </row>
    <row r="608" spans="1:10" customHeight="0">
      <c r="A608" s="0">
        <f>HYPERLINK("https://dl.dropboxusercontent.com/scl/fi/22lf0ga8klaaoafhdwjt0/flint-130177-f.jpg?rlkey=pwxjcenydzug1sedq0pwahr8q&amp;dl=0","Click to download Image")</f>
      </c>
      <c r="B608" s="0">
        <f>HYPERLINK("https://dl.dropboxusercontent.com/scl/fi/pexwgx6di4df1dez3onq5/mens-pullover-size-chartsflint.jpg?rlkey=t7z6bnxcjs77adtej9mjdj9p3&amp;dl=0","Click to download SizeChart")</f>
      </c>
      <c r="C608" s="0" t="inlineStr">
        <is>
          <t>Flint Men's Performance 1/4 Zip</t>
        </is>
      </c>
      <c r="D608" s="0" t="inlineStr">
        <is>
          <t>130177</t>
        </is>
      </c>
      <c r="E608" s="0" t="inlineStr">
        <is>
          <t>BLANK FLINT M HR:130177F-3XL</t>
        </is>
      </c>
      <c r="F608" s="0" t="inlineStr">
        <is>
          <t>899130177092</t>
        </is>
      </c>
      <c r="G608" s="0" t="inlineStr">
        <is>
          <t>MENS</t>
        </is>
      </c>
      <c r="H608" s="0" t="inlineStr">
        <is>
          <t>3XL</t>
        </is>
      </c>
      <c r="I608" s="0">
        <v>36.99</v>
      </c>
      <c r="J608" s="0">
        <v>41</v>
      </c>
    </row>
    <row r="609" spans="1:10" customHeight="0">
      <c r="A609" s="0">
        <f>HYPERLINK("https://dl.dropboxusercontent.com/scl/fi/2egpfhuitfnr80jc88myc/flint-130179-f.jpg?rlkey=whogu60sxtady3aj90y1a88yf&amp;dl=0","Click to download Image")</f>
      </c>
      <c r="B609" s="0">
        <f>HYPERLINK("https://dl.dropboxusercontent.com/scl/fi/pexwgx6di4df1dez3onq5/mens-pullover-size-chartsflint.jpg?rlkey=t7z6bnxcjs77adtej9mjdj9p3&amp;dl=0","Click to download SizeChart")</f>
      </c>
      <c r="C609" s="0" t="inlineStr">
        <is>
          <t>Flint Men's Performance 1/4 Zip</t>
        </is>
      </c>
      <c r="D609" s="0" t="inlineStr">
        <is>
          <t>130179</t>
        </is>
      </c>
      <c r="E609" s="0" t="inlineStr">
        <is>
          <t>BLANK FLINT M RL:130179A-S</t>
        </is>
      </c>
      <c r="F609" s="0" t="inlineStr">
        <is>
          <t>899130179041</t>
        </is>
      </c>
      <c r="G609" s="0" t="inlineStr">
        <is>
          <t>MENS</t>
        </is>
      </c>
      <c r="H609" s="0" t="inlineStr">
        <is>
          <t>S</t>
        </is>
      </c>
      <c r="I609" s="0">
        <v>34.99</v>
      </c>
      <c r="J609" s="0">
        <v>35</v>
      </c>
    </row>
    <row r="610" spans="1:10" customHeight="0">
      <c r="A610" s="0">
        <f>HYPERLINK("https://dl.dropboxusercontent.com/scl/fi/2egpfhuitfnr80jc88myc/flint-130179-f.jpg?rlkey=whogu60sxtady3aj90y1a88yf&amp;dl=0","Click to download Image")</f>
      </c>
      <c r="B610" s="0">
        <f>HYPERLINK("https://dl.dropboxusercontent.com/scl/fi/pexwgx6di4df1dez3onq5/mens-pullover-size-chartsflint.jpg?rlkey=t7z6bnxcjs77adtej9mjdj9p3&amp;dl=0","Click to download SizeChart")</f>
      </c>
      <c r="C610" s="0" t="inlineStr">
        <is>
          <t>Flint Men's Performance 1/4 Zip</t>
        </is>
      </c>
      <c r="D610" s="0" t="inlineStr">
        <is>
          <t>130179</t>
        </is>
      </c>
      <c r="E610" s="0" t="inlineStr">
        <is>
          <t>BLANK FLINT M RL:130179B-M</t>
        </is>
      </c>
      <c r="F610" s="0" t="inlineStr">
        <is>
          <t>899130179058</t>
        </is>
      </c>
      <c r="G610" s="0" t="inlineStr">
        <is>
          <t>MENS</t>
        </is>
      </c>
      <c r="H610" s="0" t="inlineStr">
        <is>
          <t>M</t>
        </is>
      </c>
      <c r="I610" s="0">
        <v>34.99</v>
      </c>
      <c r="J610" s="0">
        <v>73</v>
      </c>
    </row>
    <row r="611" spans="1:10" customHeight="0">
      <c r="A611" s="0">
        <f>HYPERLINK("https://dl.dropboxusercontent.com/scl/fi/2egpfhuitfnr80jc88myc/flint-130179-f.jpg?rlkey=whogu60sxtady3aj90y1a88yf&amp;dl=0","Click to download Image")</f>
      </c>
      <c r="B611" s="0">
        <f>HYPERLINK("https://dl.dropboxusercontent.com/scl/fi/pexwgx6di4df1dez3onq5/mens-pullover-size-chartsflint.jpg?rlkey=t7z6bnxcjs77adtej9mjdj9p3&amp;dl=0","Click to download SizeChart")</f>
      </c>
      <c r="C611" s="0" t="inlineStr">
        <is>
          <t>Flint Men's Performance 1/4 Zip</t>
        </is>
      </c>
      <c r="D611" s="0" t="inlineStr">
        <is>
          <t>130179</t>
        </is>
      </c>
      <c r="E611" s="0" t="inlineStr">
        <is>
          <t>BLANK FLINT M RL:130179C-L</t>
        </is>
      </c>
      <c r="F611" s="0" t="inlineStr">
        <is>
          <t>899130179065</t>
        </is>
      </c>
      <c r="G611" s="0" t="inlineStr">
        <is>
          <t>MENS</t>
        </is>
      </c>
      <c r="H611" s="0" t="inlineStr">
        <is>
          <t>L</t>
        </is>
      </c>
      <c r="I611" s="0">
        <v>34.99</v>
      </c>
      <c r="J611" s="0">
        <v>97</v>
      </c>
    </row>
    <row r="612" spans="1:10" customHeight="0">
      <c r="A612" s="0">
        <f>HYPERLINK("https://dl.dropboxusercontent.com/scl/fi/2egpfhuitfnr80jc88myc/flint-130179-f.jpg?rlkey=whogu60sxtady3aj90y1a88yf&amp;dl=0","Click to download Image")</f>
      </c>
      <c r="B612" s="0">
        <f>HYPERLINK("https://dl.dropboxusercontent.com/scl/fi/pexwgx6di4df1dez3onq5/mens-pullover-size-chartsflint.jpg?rlkey=t7z6bnxcjs77adtej9mjdj9p3&amp;dl=0","Click to download SizeChart")</f>
      </c>
      <c r="C612" s="0" t="inlineStr">
        <is>
          <t>Flint Men's Performance 1/4 Zip</t>
        </is>
      </c>
      <c r="D612" s="0" t="inlineStr">
        <is>
          <t>130179</t>
        </is>
      </c>
      <c r="E612" s="0" t="inlineStr">
        <is>
          <t>BLANK FLINT M RL:130179D-XL</t>
        </is>
      </c>
      <c r="F612" s="0" t="inlineStr">
        <is>
          <t>899130179072</t>
        </is>
      </c>
      <c r="G612" s="0" t="inlineStr">
        <is>
          <t>MENS</t>
        </is>
      </c>
      <c r="H612" s="0" t="inlineStr">
        <is>
          <t>XL</t>
        </is>
      </c>
      <c r="I612" s="0">
        <v>34.99</v>
      </c>
      <c r="J612" s="0">
        <v>106</v>
      </c>
    </row>
    <row r="613" spans="1:10" customHeight="0">
      <c r="A613" s="0">
        <f>HYPERLINK("https://dl.dropboxusercontent.com/scl/fi/2egpfhuitfnr80jc88myc/flint-130179-f.jpg?rlkey=whogu60sxtady3aj90y1a88yf&amp;dl=0","Click to download Image")</f>
      </c>
      <c r="B613" s="0">
        <f>HYPERLINK("https://dl.dropboxusercontent.com/scl/fi/pexwgx6di4df1dez3onq5/mens-pullover-size-chartsflint.jpg?rlkey=t7z6bnxcjs77adtej9mjdj9p3&amp;dl=0","Click to download SizeChart")</f>
      </c>
      <c r="C613" s="0" t="inlineStr">
        <is>
          <t>Flint Men's Performance 1/4 Zip</t>
        </is>
      </c>
      <c r="D613" s="0" t="inlineStr">
        <is>
          <t>130179</t>
        </is>
      </c>
      <c r="E613" s="0" t="inlineStr">
        <is>
          <t>BLANK FLINT M RL:130179E-2XL</t>
        </is>
      </c>
      <c r="F613" s="0" t="inlineStr">
        <is>
          <t>899130179089</t>
        </is>
      </c>
      <c r="G613" s="0" t="inlineStr">
        <is>
          <t>MENS</t>
        </is>
      </c>
      <c r="H613" s="0" t="inlineStr">
        <is>
          <t>2XL</t>
        </is>
      </c>
      <c r="I613" s="0">
        <v>36.99</v>
      </c>
      <c r="J613" s="0">
        <v>74</v>
      </c>
    </row>
    <row r="614" spans="1:10" customHeight="0">
      <c r="A614" s="0">
        <f>HYPERLINK("https://dl.dropboxusercontent.com/scl/fi/2egpfhuitfnr80jc88myc/flint-130179-f.jpg?rlkey=whogu60sxtady3aj90y1a88yf&amp;dl=0","Click to download Image")</f>
      </c>
      <c r="B614" s="0">
        <f>HYPERLINK("https://dl.dropboxusercontent.com/scl/fi/pexwgx6di4df1dez3onq5/mens-pullover-size-chartsflint.jpg?rlkey=t7z6bnxcjs77adtej9mjdj9p3&amp;dl=0","Click to download SizeChart")</f>
      </c>
      <c r="C614" s="0" t="inlineStr">
        <is>
          <t>Flint Men's Performance 1/4 Zip</t>
        </is>
      </c>
      <c r="D614" s="0" t="inlineStr">
        <is>
          <t>130179</t>
        </is>
      </c>
      <c r="E614" s="0" t="inlineStr">
        <is>
          <t>BLANK FLINT M RL:130179F-3XL</t>
        </is>
      </c>
      <c r="F614" s="0" t="inlineStr">
        <is>
          <t>899130179096</t>
        </is>
      </c>
      <c r="G614" s="0" t="inlineStr">
        <is>
          <t>MENS</t>
        </is>
      </c>
      <c r="H614" s="0" t="inlineStr">
        <is>
          <t>3XL</t>
        </is>
      </c>
      <c r="I614" s="0">
        <v>36.99</v>
      </c>
      <c r="J614" s="0">
        <v>35</v>
      </c>
    </row>
    <row r="615" spans="1:10" customHeight="0">
      <c r="A615" s="0">
        <f>HYPERLINK("https://dl.dropboxusercontent.com/scl/fi/49ushj5eql2j4s4qn22b9/flint-130178-f.jpg?rlkey=7ko47q6s2cuahkl7klo34ba6q&amp;dl=0","Click to download Image")</f>
      </c>
      <c r="B615" s="0">
        <f>HYPERLINK("https://dl.dropboxusercontent.com/scl/fi/pexwgx6di4df1dez3onq5/mens-pullover-size-chartsflint.jpg?rlkey=t7z6bnxcjs77adtej9mjdj9p3&amp;dl=0","Click to download SizeChart")</f>
      </c>
      <c r="C615" s="0" t="inlineStr">
        <is>
          <t>Flint Men's Performance 1/4 Zip</t>
        </is>
      </c>
      <c r="D615" s="0" t="inlineStr">
        <is>
          <t>130178</t>
        </is>
      </c>
      <c r="E615" s="0" t="inlineStr">
        <is>
          <t>BLANK FLINT M NY:130178A-S</t>
        </is>
      </c>
      <c r="F615" s="0" t="inlineStr">
        <is>
          <t>899130178044</t>
        </is>
      </c>
      <c r="G615" s="0" t="inlineStr">
        <is>
          <t>MENS</t>
        </is>
      </c>
      <c r="H615" s="0" t="inlineStr">
        <is>
          <t>S</t>
        </is>
      </c>
      <c r="I615" s="0">
        <v>34.99</v>
      </c>
      <c r="J615" s="0">
        <v>58</v>
      </c>
    </row>
    <row r="616" spans="1:10" customHeight="0">
      <c r="A616" s="0">
        <f>HYPERLINK("https://dl.dropboxusercontent.com/scl/fi/49ushj5eql2j4s4qn22b9/flint-130178-f.jpg?rlkey=7ko47q6s2cuahkl7klo34ba6q&amp;dl=0","Click to download Image")</f>
      </c>
      <c r="B616" s="0">
        <f>HYPERLINK("https://dl.dropboxusercontent.com/scl/fi/pexwgx6di4df1dez3onq5/mens-pullover-size-chartsflint.jpg?rlkey=t7z6bnxcjs77adtej9mjdj9p3&amp;dl=0","Click to download SizeChart")</f>
      </c>
      <c r="C616" s="0" t="inlineStr">
        <is>
          <t>Flint Men's Performance 1/4 Zip</t>
        </is>
      </c>
      <c r="D616" s="0" t="inlineStr">
        <is>
          <t>130178</t>
        </is>
      </c>
      <c r="E616" s="0" t="inlineStr">
        <is>
          <t>BLANK FLINT M NY:130178B-M</t>
        </is>
      </c>
      <c r="F616" s="0" t="inlineStr">
        <is>
          <t>899130178051</t>
        </is>
      </c>
      <c r="G616" s="0" t="inlineStr">
        <is>
          <t>MENS</t>
        </is>
      </c>
      <c r="H616" s="0" t="inlineStr">
        <is>
          <t>M</t>
        </is>
      </c>
      <c r="I616" s="0">
        <v>34.99</v>
      </c>
      <c r="J616" s="0">
        <v>116</v>
      </c>
    </row>
    <row r="617" spans="1:10" customHeight="0">
      <c r="A617" s="0">
        <f>HYPERLINK("https://dl.dropboxusercontent.com/scl/fi/49ushj5eql2j4s4qn22b9/flint-130178-f.jpg?rlkey=7ko47q6s2cuahkl7klo34ba6q&amp;dl=0","Click to download Image")</f>
      </c>
      <c r="B617" s="0">
        <f>HYPERLINK("https://dl.dropboxusercontent.com/scl/fi/pexwgx6di4df1dez3onq5/mens-pullover-size-chartsflint.jpg?rlkey=t7z6bnxcjs77adtej9mjdj9p3&amp;dl=0","Click to download SizeChart")</f>
      </c>
      <c r="C617" s="0" t="inlineStr">
        <is>
          <t>Flint Men's Performance 1/4 Zip</t>
        </is>
      </c>
      <c r="D617" s="0" t="inlineStr">
        <is>
          <t>130178</t>
        </is>
      </c>
      <c r="E617" s="0" t="inlineStr">
        <is>
          <t>BLANK FLINT M NY:130178C-L</t>
        </is>
      </c>
      <c r="F617" s="0" t="inlineStr">
        <is>
          <t>899130178068</t>
        </is>
      </c>
      <c r="G617" s="0" t="inlineStr">
        <is>
          <t>MENS</t>
        </is>
      </c>
      <c r="H617" s="0" t="inlineStr">
        <is>
          <t>L</t>
        </is>
      </c>
      <c r="I617" s="0">
        <v>34.99</v>
      </c>
      <c r="J617" s="0">
        <v>166</v>
      </c>
    </row>
    <row r="618" spans="1:10" customHeight="0">
      <c r="A618" s="0">
        <f>HYPERLINK("https://dl.dropboxusercontent.com/scl/fi/49ushj5eql2j4s4qn22b9/flint-130178-f.jpg?rlkey=7ko47q6s2cuahkl7klo34ba6q&amp;dl=0","Click to download Image")</f>
      </c>
      <c r="B618" s="0">
        <f>HYPERLINK("https://dl.dropboxusercontent.com/scl/fi/pexwgx6di4df1dez3onq5/mens-pullover-size-chartsflint.jpg?rlkey=t7z6bnxcjs77adtej9mjdj9p3&amp;dl=0","Click to download SizeChart")</f>
      </c>
      <c r="C618" s="0" t="inlineStr">
        <is>
          <t>Flint Men's Performance 1/4 Zip</t>
        </is>
      </c>
      <c r="D618" s="0" t="inlineStr">
        <is>
          <t>130178</t>
        </is>
      </c>
      <c r="E618" s="0" t="inlineStr">
        <is>
          <t>BLANK FLINT M NY:130178D-XL</t>
        </is>
      </c>
      <c r="F618" s="0" t="inlineStr">
        <is>
          <t>899130178075</t>
        </is>
      </c>
      <c r="G618" s="0" t="inlineStr">
        <is>
          <t>MENS</t>
        </is>
      </c>
      <c r="H618" s="0" t="inlineStr">
        <is>
          <t>XL</t>
        </is>
      </c>
      <c r="I618" s="0">
        <v>34.99</v>
      </c>
      <c r="J618" s="0">
        <v>171</v>
      </c>
    </row>
    <row r="619" spans="1:10" customHeight="0">
      <c r="A619" s="0">
        <f>HYPERLINK("https://dl.dropboxusercontent.com/scl/fi/49ushj5eql2j4s4qn22b9/flint-130178-f.jpg?rlkey=7ko47q6s2cuahkl7klo34ba6q&amp;dl=0","Click to download Image")</f>
      </c>
      <c r="B619" s="0">
        <f>HYPERLINK("https://dl.dropboxusercontent.com/scl/fi/pexwgx6di4df1dez3onq5/mens-pullover-size-chartsflint.jpg?rlkey=t7z6bnxcjs77adtej9mjdj9p3&amp;dl=0","Click to download SizeChart")</f>
      </c>
      <c r="C619" s="0" t="inlineStr">
        <is>
          <t>Flint Men's Performance 1/4 Zip</t>
        </is>
      </c>
      <c r="D619" s="0" t="inlineStr">
        <is>
          <t>130178</t>
        </is>
      </c>
      <c r="E619" s="0" t="inlineStr">
        <is>
          <t>BLANK FLINT M NY:130178E-2XL</t>
        </is>
      </c>
      <c r="F619" s="0" t="inlineStr">
        <is>
          <t>899130178082</t>
        </is>
      </c>
      <c r="G619" s="0" t="inlineStr">
        <is>
          <t>MENS</t>
        </is>
      </c>
      <c r="H619" s="0" t="inlineStr">
        <is>
          <t>2XL</t>
        </is>
      </c>
      <c r="I619" s="0">
        <v>36.99</v>
      </c>
      <c r="J619" s="0">
        <v>115</v>
      </c>
    </row>
    <row r="620" spans="1:10" customHeight="0">
      <c r="A620" s="0">
        <f>HYPERLINK("https://dl.dropboxusercontent.com/scl/fi/49ushj5eql2j4s4qn22b9/flint-130178-f.jpg?rlkey=7ko47q6s2cuahkl7klo34ba6q&amp;dl=0","Click to download Image")</f>
      </c>
      <c r="B620" s="0">
        <f>HYPERLINK("https://dl.dropboxusercontent.com/scl/fi/pexwgx6di4df1dez3onq5/mens-pullover-size-chartsflint.jpg?rlkey=t7z6bnxcjs77adtej9mjdj9p3&amp;dl=0","Click to download SizeChart")</f>
      </c>
      <c r="C620" s="0" t="inlineStr">
        <is>
          <t>Flint Men's Performance 1/4 Zip</t>
        </is>
      </c>
      <c r="D620" s="0" t="inlineStr">
        <is>
          <t>130178</t>
        </is>
      </c>
      <c r="E620" s="0" t="inlineStr">
        <is>
          <t>BLANK FLINT M NY:130178F-3XL</t>
        </is>
      </c>
      <c r="F620" s="0" t="inlineStr">
        <is>
          <t>899130178099</t>
        </is>
      </c>
      <c r="G620" s="0" t="inlineStr">
        <is>
          <t>MENS</t>
        </is>
      </c>
      <c r="H620" s="0" t="inlineStr">
        <is>
          <t>3XL</t>
        </is>
      </c>
      <c r="I620" s="0">
        <v>36.99</v>
      </c>
      <c r="J620" s="0">
        <v>59</v>
      </c>
    </row>
    <row r="621" spans="1:10" customHeight="0">
      <c r="A621" s="0">
        <f>HYPERLINK("https://dl.dropboxusercontent.com/scl/fi/87uvglbxwnmn6y7o01tf7/flint-130175-f.jpg?rlkey=wsx57yfpsongxgal4f9pca7dk&amp;dl=0","Click to download Image")</f>
      </c>
      <c r="B621" s="0">
        <f>HYPERLINK("https://dl.dropboxusercontent.com/scl/fi/pexwgx6di4df1dez3onq5/mens-pullover-size-chartsflint.jpg?rlkey=t7z6bnxcjs77adtej9mjdj9p3&amp;dl=0","Click to download SizeChart")</f>
      </c>
      <c r="C621" s="0" t="inlineStr">
        <is>
          <t>Flint Men's Performance 1/4 Zip</t>
        </is>
      </c>
      <c r="D621" s="0" t="inlineStr">
        <is>
          <t>130175</t>
        </is>
      </c>
      <c r="E621" s="0" t="inlineStr">
        <is>
          <t>BLANK FLINT M MN:130175A-S</t>
        </is>
      </c>
      <c r="F621" s="0" t="inlineStr">
        <is>
          <t>899130175043</t>
        </is>
      </c>
      <c r="G621" s="0" t="inlineStr">
        <is>
          <t>MENS</t>
        </is>
      </c>
      <c r="H621" s="0" t="inlineStr">
        <is>
          <t>S</t>
        </is>
      </c>
      <c r="I621" s="0">
        <v>34.99</v>
      </c>
      <c r="J621" s="0">
        <v>40</v>
      </c>
    </row>
    <row r="622" spans="1:10" customHeight="0">
      <c r="A622" s="0">
        <f>HYPERLINK("https://dl.dropboxusercontent.com/scl/fi/87uvglbxwnmn6y7o01tf7/flint-130175-f.jpg?rlkey=wsx57yfpsongxgal4f9pca7dk&amp;dl=0","Click to download Image")</f>
      </c>
      <c r="B622" s="0">
        <f>HYPERLINK("https://dl.dropboxusercontent.com/scl/fi/pexwgx6di4df1dez3onq5/mens-pullover-size-chartsflint.jpg?rlkey=t7z6bnxcjs77adtej9mjdj9p3&amp;dl=0","Click to download SizeChart")</f>
      </c>
      <c r="C622" s="0" t="inlineStr">
        <is>
          <t>Flint Men's Performance 1/4 Zip</t>
        </is>
      </c>
      <c r="D622" s="0" t="inlineStr">
        <is>
          <t>130175</t>
        </is>
      </c>
      <c r="E622" s="0" t="inlineStr">
        <is>
          <t>BLANK FLINT M MN:130175B-M</t>
        </is>
      </c>
      <c r="F622" s="0" t="inlineStr">
        <is>
          <t>899130175050</t>
        </is>
      </c>
      <c r="G622" s="0" t="inlineStr">
        <is>
          <t>MENS</t>
        </is>
      </c>
      <c r="H622" s="0" t="inlineStr">
        <is>
          <t>M</t>
        </is>
      </c>
      <c r="I622" s="0">
        <v>34.99</v>
      </c>
      <c r="J622" s="0">
        <v>80</v>
      </c>
    </row>
    <row r="623" spans="1:10" customHeight="0">
      <c r="A623" s="0">
        <f>HYPERLINK("https://dl.dropboxusercontent.com/scl/fi/87uvglbxwnmn6y7o01tf7/flint-130175-f.jpg?rlkey=wsx57yfpsongxgal4f9pca7dk&amp;dl=0","Click to download Image")</f>
      </c>
      <c r="B623" s="0">
        <f>HYPERLINK("https://dl.dropboxusercontent.com/scl/fi/pexwgx6di4df1dez3onq5/mens-pullover-size-chartsflint.jpg?rlkey=t7z6bnxcjs77adtej9mjdj9p3&amp;dl=0","Click to download SizeChart")</f>
      </c>
      <c r="C623" s="0" t="inlineStr">
        <is>
          <t>Flint Men's Performance 1/4 Zip</t>
        </is>
      </c>
      <c r="D623" s="0" t="inlineStr">
        <is>
          <t>130175</t>
        </is>
      </c>
      <c r="E623" s="0" t="inlineStr">
        <is>
          <t>BLANK FLINT M MN:130175C-L</t>
        </is>
      </c>
      <c r="F623" s="0" t="inlineStr">
        <is>
          <t>899130175067</t>
        </is>
      </c>
      <c r="G623" s="0" t="inlineStr">
        <is>
          <t>MENS</t>
        </is>
      </c>
      <c r="H623" s="0" t="inlineStr">
        <is>
          <t>L</t>
        </is>
      </c>
      <c r="I623" s="0">
        <v>34.99</v>
      </c>
      <c r="J623" s="0">
        <v>121</v>
      </c>
    </row>
    <row r="624" spans="1:10" customHeight="0">
      <c r="A624" s="0">
        <f>HYPERLINK("https://dl.dropboxusercontent.com/scl/fi/87uvglbxwnmn6y7o01tf7/flint-130175-f.jpg?rlkey=wsx57yfpsongxgal4f9pca7dk&amp;dl=0","Click to download Image")</f>
      </c>
      <c r="B624" s="0">
        <f>HYPERLINK("https://dl.dropboxusercontent.com/scl/fi/pexwgx6di4df1dez3onq5/mens-pullover-size-chartsflint.jpg?rlkey=t7z6bnxcjs77adtej9mjdj9p3&amp;dl=0","Click to download SizeChart")</f>
      </c>
      <c r="C624" s="0" t="inlineStr">
        <is>
          <t>Flint Men's Performance 1/4 Zip</t>
        </is>
      </c>
      <c r="D624" s="0" t="inlineStr">
        <is>
          <t>130175</t>
        </is>
      </c>
      <c r="E624" s="0" t="inlineStr">
        <is>
          <t>BLANK FLINT M MN:130175D-XL</t>
        </is>
      </c>
      <c r="F624" s="0" t="inlineStr">
        <is>
          <t>899130175074</t>
        </is>
      </c>
      <c r="G624" s="0" t="inlineStr">
        <is>
          <t>MENS</t>
        </is>
      </c>
      <c r="H624" s="0" t="inlineStr">
        <is>
          <t>XL</t>
        </is>
      </c>
      <c r="I624" s="0">
        <v>34.99</v>
      </c>
      <c r="J624" s="0">
        <v>125</v>
      </c>
    </row>
    <row r="625" spans="1:10" customHeight="0">
      <c r="A625" s="0">
        <f>HYPERLINK("https://dl.dropboxusercontent.com/scl/fi/87uvglbxwnmn6y7o01tf7/flint-130175-f.jpg?rlkey=wsx57yfpsongxgal4f9pca7dk&amp;dl=0","Click to download Image")</f>
      </c>
      <c r="B625" s="0">
        <f>HYPERLINK("https://dl.dropboxusercontent.com/scl/fi/pexwgx6di4df1dez3onq5/mens-pullover-size-chartsflint.jpg?rlkey=t7z6bnxcjs77adtej9mjdj9p3&amp;dl=0","Click to download SizeChart")</f>
      </c>
      <c r="C625" s="0" t="inlineStr">
        <is>
          <t>Flint Men's Performance 1/4 Zip</t>
        </is>
      </c>
      <c r="D625" s="0" t="inlineStr">
        <is>
          <t>130175</t>
        </is>
      </c>
      <c r="E625" s="0" t="inlineStr">
        <is>
          <t>BLANK FLINT M MN:130175E-2XL</t>
        </is>
      </c>
      <c r="F625" s="0" t="inlineStr">
        <is>
          <t>899130175081</t>
        </is>
      </c>
      <c r="G625" s="0" t="inlineStr">
        <is>
          <t>MENS</t>
        </is>
      </c>
      <c r="H625" s="0" t="inlineStr">
        <is>
          <t>2XL</t>
        </is>
      </c>
      <c r="I625" s="0">
        <v>36.99</v>
      </c>
      <c r="J625" s="0">
        <v>81</v>
      </c>
    </row>
    <row r="626" spans="1:10" customHeight="0">
      <c r="A626" s="0">
        <f>HYPERLINK("https://dl.dropboxusercontent.com/scl/fi/87uvglbxwnmn6y7o01tf7/flint-130175-f.jpg?rlkey=wsx57yfpsongxgal4f9pca7dk&amp;dl=0","Click to download Image")</f>
      </c>
      <c r="B626" s="0">
        <f>HYPERLINK("https://dl.dropboxusercontent.com/scl/fi/pexwgx6di4df1dez3onq5/mens-pullover-size-chartsflint.jpg?rlkey=t7z6bnxcjs77adtej9mjdj9p3&amp;dl=0","Click to download SizeChart")</f>
      </c>
      <c r="C626" s="0" t="inlineStr">
        <is>
          <t>Flint Men's Performance 1/4 Zip</t>
        </is>
      </c>
      <c r="D626" s="0" t="inlineStr">
        <is>
          <t>130175</t>
        </is>
      </c>
      <c r="E626" s="0" t="inlineStr">
        <is>
          <t>BLANK FLINT M MN:130175F-3XL</t>
        </is>
      </c>
      <c r="F626" s="0" t="inlineStr">
        <is>
          <t>899130175098</t>
        </is>
      </c>
      <c r="G626" s="0" t="inlineStr">
        <is>
          <t>MENS</t>
        </is>
      </c>
      <c r="H626" s="0" t="inlineStr">
        <is>
          <t>3XL</t>
        </is>
      </c>
      <c r="I626" s="0">
        <v>36.99</v>
      </c>
      <c r="J626" s="0">
        <v>43</v>
      </c>
    </row>
    <row r="627" spans="1:10" customHeight="0">
      <c r="A627" s="0">
        <f>HYPERLINK("https://dl.dropboxusercontent.com/scl/fi/z40knnaqqe9usq426tfpx/flint.jpg?rlkey=bmm987xpfetk5zqumdftytmol&amp;dl=0","Click to download Image")</f>
      </c>
      <c r="B627" s="0">
        <f>HYPERLINK("https://dl.dropboxusercontent.com/scl/fi/pexwgx6di4df1dez3onq5/mens-pullover-size-chartsflint.jpg?rlkey=t7z6bnxcjs77adtej9mjdj9p3&amp;dl=0","Click to download SizeChart")</f>
      </c>
      <c r="C627" s="0" t="inlineStr">
        <is>
          <t>Flint Men's Performance 1/4 Zip</t>
        </is>
      </c>
      <c r="D627" s="0" t="inlineStr">
        <is>
          <t>130181</t>
        </is>
      </c>
      <c r="E627" s="0" t="inlineStr">
        <is>
          <t>BLANK FLINT M PE:130181A-S</t>
        </is>
      </c>
      <c r="F627" s="0" t="inlineStr">
        <is>
          <t>899130181044</t>
        </is>
      </c>
      <c r="G627" s="0" t="inlineStr">
        <is>
          <t>MENS</t>
        </is>
      </c>
      <c r="H627" s="0" t="inlineStr">
        <is>
          <t>S</t>
        </is>
      </c>
      <c r="I627" s="0">
        <v>34.99</v>
      </c>
      <c r="J627" s="0">
        <v>39</v>
      </c>
    </row>
    <row r="628" spans="1:10" customHeight="0">
      <c r="A628" s="0">
        <f>HYPERLINK("https://dl.dropboxusercontent.com/scl/fi/z40knnaqqe9usq426tfpx/flint.jpg?rlkey=bmm987xpfetk5zqumdftytmol&amp;dl=0","Click to download Image")</f>
      </c>
      <c r="B628" s="0">
        <f>HYPERLINK("https://dl.dropboxusercontent.com/scl/fi/pexwgx6di4df1dez3onq5/mens-pullover-size-chartsflint.jpg?rlkey=t7z6bnxcjs77adtej9mjdj9p3&amp;dl=0","Click to download SizeChart")</f>
      </c>
      <c r="C628" s="0" t="inlineStr">
        <is>
          <t>Flint Men's Performance 1/4 Zip</t>
        </is>
      </c>
      <c r="D628" s="0" t="inlineStr">
        <is>
          <t>130181</t>
        </is>
      </c>
      <c r="E628" s="0" t="inlineStr">
        <is>
          <t>BLANK FLINT M PE:130181B-M</t>
        </is>
      </c>
      <c r="F628" s="0" t="inlineStr">
        <is>
          <t>899130181051</t>
        </is>
      </c>
      <c r="G628" s="0" t="inlineStr">
        <is>
          <t>MENS</t>
        </is>
      </c>
      <c r="H628" s="0" t="inlineStr">
        <is>
          <t>M</t>
        </is>
      </c>
      <c r="I628" s="0">
        <v>34.99</v>
      </c>
      <c r="J628" s="0">
        <v>72</v>
      </c>
    </row>
    <row r="629" spans="1:10" customHeight="0">
      <c r="A629" s="0">
        <f>HYPERLINK("https://dl.dropboxusercontent.com/scl/fi/z40knnaqqe9usq426tfpx/flint.jpg?rlkey=bmm987xpfetk5zqumdftytmol&amp;dl=0","Click to download Image")</f>
      </c>
      <c r="B629" s="0">
        <f>HYPERLINK("https://dl.dropboxusercontent.com/scl/fi/pexwgx6di4df1dez3onq5/mens-pullover-size-chartsflint.jpg?rlkey=t7z6bnxcjs77adtej9mjdj9p3&amp;dl=0","Click to download SizeChart")</f>
      </c>
      <c r="C629" s="0" t="inlineStr">
        <is>
          <t>Flint Men's Performance 1/4 Zip</t>
        </is>
      </c>
      <c r="D629" s="0" t="inlineStr">
        <is>
          <t>130181</t>
        </is>
      </c>
      <c r="E629" s="0" t="inlineStr">
        <is>
          <t>BLANK FLINT M PE:130181C-L</t>
        </is>
      </c>
      <c r="F629" s="0" t="inlineStr">
        <is>
          <t>899130181068</t>
        </is>
      </c>
      <c r="G629" s="0" t="inlineStr">
        <is>
          <t>MENS</t>
        </is>
      </c>
      <c r="H629" s="0" t="inlineStr">
        <is>
          <t>L</t>
        </is>
      </c>
      <c r="I629" s="0">
        <v>34.99</v>
      </c>
      <c r="J629" s="0">
        <v>113</v>
      </c>
    </row>
    <row r="630" spans="1:10" customHeight="0">
      <c r="A630" s="0">
        <f>HYPERLINK("https://dl.dropboxusercontent.com/scl/fi/z40knnaqqe9usq426tfpx/flint.jpg?rlkey=bmm987xpfetk5zqumdftytmol&amp;dl=0","Click to download Image")</f>
      </c>
      <c r="B630" s="0">
        <f>HYPERLINK("https://dl.dropboxusercontent.com/scl/fi/pexwgx6di4df1dez3onq5/mens-pullover-size-chartsflint.jpg?rlkey=t7z6bnxcjs77adtej9mjdj9p3&amp;dl=0","Click to download SizeChart")</f>
      </c>
      <c r="C630" s="0" t="inlineStr">
        <is>
          <t>Flint Men's Performance 1/4 Zip</t>
        </is>
      </c>
      <c r="D630" s="0" t="inlineStr">
        <is>
          <t>130181</t>
        </is>
      </c>
      <c r="E630" s="0" t="inlineStr">
        <is>
          <t>BLANK FLINT M PE:130181D-XL</t>
        </is>
      </c>
      <c r="F630" s="0" t="inlineStr">
        <is>
          <t>899130181075</t>
        </is>
      </c>
      <c r="G630" s="0" t="inlineStr">
        <is>
          <t>MENS</t>
        </is>
      </c>
      <c r="H630" s="0" t="inlineStr">
        <is>
          <t>XL</t>
        </is>
      </c>
      <c r="I630" s="0">
        <v>34.99</v>
      </c>
      <c r="J630" s="0">
        <v>110</v>
      </c>
    </row>
    <row r="631" spans="1:10" customHeight="0">
      <c r="A631" s="0">
        <f>HYPERLINK("https://dl.dropboxusercontent.com/scl/fi/z40knnaqqe9usq426tfpx/flint.jpg?rlkey=bmm987xpfetk5zqumdftytmol&amp;dl=0","Click to download Image")</f>
      </c>
      <c r="B631" s="0">
        <f>HYPERLINK("https://dl.dropboxusercontent.com/scl/fi/pexwgx6di4df1dez3onq5/mens-pullover-size-chartsflint.jpg?rlkey=t7z6bnxcjs77adtej9mjdj9p3&amp;dl=0","Click to download SizeChart")</f>
      </c>
      <c r="C631" s="0" t="inlineStr">
        <is>
          <t>Flint Men's Performance 1/4 Zip</t>
        </is>
      </c>
      <c r="D631" s="0" t="inlineStr">
        <is>
          <t>130181</t>
        </is>
      </c>
      <c r="E631" s="0" t="inlineStr">
        <is>
          <t>BLANK FLINT M PE:130181E-2XL</t>
        </is>
      </c>
      <c r="F631" s="0" t="inlineStr">
        <is>
          <t>899130181082</t>
        </is>
      </c>
      <c r="G631" s="0" t="inlineStr">
        <is>
          <t>MENS</t>
        </is>
      </c>
      <c r="H631" s="0" t="inlineStr">
        <is>
          <t>2XL</t>
        </is>
      </c>
      <c r="I631" s="0">
        <v>36.99</v>
      </c>
      <c r="J631" s="0">
        <v>72</v>
      </c>
    </row>
    <row r="632" spans="1:10" customHeight="0">
      <c r="A632" s="0">
        <f>HYPERLINK("https://dl.dropboxusercontent.com/scl/fi/z40knnaqqe9usq426tfpx/flint.jpg?rlkey=bmm987xpfetk5zqumdftytmol&amp;dl=0","Click to download Image")</f>
      </c>
      <c r="B632" s="0">
        <f>HYPERLINK("https://dl.dropboxusercontent.com/scl/fi/pexwgx6di4df1dez3onq5/mens-pullover-size-chartsflint.jpg?rlkey=t7z6bnxcjs77adtej9mjdj9p3&amp;dl=0","Click to download SizeChart")</f>
      </c>
      <c r="C632" s="0" t="inlineStr">
        <is>
          <t>Flint Men's Performance 1/4 Zip</t>
        </is>
      </c>
      <c r="D632" s="0" t="inlineStr">
        <is>
          <t>130181</t>
        </is>
      </c>
      <c r="E632" s="0" t="inlineStr">
        <is>
          <t>BLANK FLINT M PE:130181F-3XL</t>
        </is>
      </c>
      <c r="F632" s="0" t="inlineStr">
        <is>
          <t>899130181099</t>
        </is>
      </c>
      <c r="G632" s="0" t="inlineStr">
        <is>
          <t>MENS</t>
        </is>
      </c>
      <c r="H632" s="0" t="inlineStr">
        <is>
          <t>3XL</t>
        </is>
      </c>
      <c r="I632" s="0">
        <v>36.99</v>
      </c>
      <c r="J632" s="0">
        <v>42</v>
      </c>
    </row>
    <row r="633" spans="1:10" customHeight="0">
      <c r="A633" s="0">
        <f>HYPERLINK("https://dl.dropboxusercontent.com/scl/fi/3g947poer0zuhiecm8ph3/132834-f.jpg?rlkey=wgr59hzqkmc7qy6uz5bv7uspf&amp;dl=0","Click to download Image")</f>
      </c>
      <c r="B633" s="0">
        <f>HYPERLINK("https://dl.dropboxusercontent.com/scl/fi/pexwgx6di4df1dez3onq5/mens-pullover-size-chartsflint.jpg?rlkey=t7z6bnxcjs77adtej9mjdj9p3&amp;dl=0","Click to download SizeChart")</f>
      </c>
      <c r="C633" s="0" t="inlineStr">
        <is>
          <t>Flint Men's Performance 1/4 Zip</t>
        </is>
      </c>
      <c r="D633" s="0" t="inlineStr">
        <is>
          <t>132834</t>
        </is>
      </c>
      <c r="E633" s="0" t="inlineStr">
        <is>
          <t>BLANK FLINT M HB:132834A-S</t>
        </is>
      </c>
      <c r="F633" s="0" t="inlineStr">
        <is>
          <t>899132834047</t>
        </is>
      </c>
      <c r="G633" s="0" t="inlineStr">
        <is>
          <t>MENS</t>
        </is>
      </c>
      <c r="H633" s="0" t="inlineStr">
        <is>
          <t>S</t>
        </is>
      </c>
      <c r="I633" s="0">
        <v>34.99</v>
      </c>
      <c r="J633" s="0">
        <v>45</v>
      </c>
    </row>
    <row r="634" spans="1:10" customHeight="0">
      <c r="A634" s="0">
        <f>HYPERLINK("https://dl.dropboxusercontent.com/scl/fi/3g947poer0zuhiecm8ph3/132834-f.jpg?rlkey=wgr59hzqkmc7qy6uz5bv7uspf&amp;dl=0","Click to download Image")</f>
      </c>
      <c r="B634" s="0">
        <f>HYPERLINK("https://dl.dropboxusercontent.com/scl/fi/pexwgx6di4df1dez3onq5/mens-pullover-size-chartsflint.jpg?rlkey=t7z6bnxcjs77adtej9mjdj9p3&amp;dl=0","Click to download SizeChart")</f>
      </c>
      <c r="C634" s="0" t="inlineStr">
        <is>
          <t>Flint Men's Performance 1/4 Zip</t>
        </is>
      </c>
      <c r="D634" s="0" t="inlineStr">
        <is>
          <t>132834</t>
        </is>
      </c>
      <c r="E634" s="0" t="inlineStr">
        <is>
          <t>BLANK FLINT M HB:132834B-M</t>
        </is>
      </c>
      <c r="F634" s="0" t="inlineStr">
        <is>
          <t>899132834054</t>
        </is>
      </c>
      <c r="G634" s="0" t="inlineStr">
        <is>
          <t>MENS</t>
        </is>
      </c>
      <c r="H634" s="0" t="inlineStr">
        <is>
          <t>M</t>
        </is>
      </c>
      <c r="I634" s="0">
        <v>34.99</v>
      </c>
      <c r="J634" s="0">
        <v>88</v>
      </c>
    </row>
    <row r="635" spans="1:10" customHeight="0">
      <c r="A635" s="0">
        <f>HYPERLINK("https://dl.dropboxusercontent.com/scl/fi/3g947poer0zuhiecm8ph3/132834-f.jpg?rlkey=wgr59hzqkmc7qy6uz5bv7uspf&amp;dl=0","Click to download Image")</f>
      </c>
      <c r="B635" s="0">
        <f>HYPERLINK("https://dl.dropboxusercontent.com/scl/fi/pexwgx6di4df1dez3onq5/mens-pullover-size-chartsflint.jpg?rlkey=t7z6bnxcjs77adtej9mjdj9p3&amp;dl=0","Click to download SizeChart")</f>
      </c>
      <c r="C635" s="0" t="inlineStr">
        <is>
          <t>Flint Men's Performance 1/4 Zip</t>
        </is>
      </c>
      <c r="D635" s="0" t="inlineStr">
        <is>
          <t>132834</t>
        </is>
      </c>
      <c r="E635" s="0" t="inlineStr">
        <is>
          <t>BLANK FLINT M HB:132834C-L</t>
        </is>
      </c>
      <c r="F635" s="0" t="inlineStr">
        <is>
          <t>899132834061</t>
        </is>
      </c>
      <c r="G635" s="0" t="inlineStr">
        <is>
          <t>MENS</t>
        </is>
      </c>
      <c r="H635" s="0" t="inlineStr">
        <is>
          <t>L</t>
        </is>
      </c>
      <c r="I635" s="0">
        <v>34.99</v>
      </c>
      <c r="J635" s="0">
        <v>132</v>
      </c>
    </row>
    <row r="636" spans="1:10" customHeight="0">
      <c r="A636" s="0">
        <f>HYPERLINK("https://dl.dropboxusercontent.com/scl/fi/3g947poer0zuhiecm8ph3/132834-f.jpg?rlkey=wgr59hzqkmc7qy6uz5bv7uspf&amp;dl=0","Click to download Image")</f>
      </c>
      <c r="B636" s="0">
        <f>HYPERLINK("https://dl.dropboxusercontent.com/scl/fi/pexwgx6di4df1dez3onq5/mens-pullover-size-chartsflint.jpg?rlkey=t7z6bnxcjs77adtej9mjdj9p3&amp;dl=0","Click to download SizeChart")</f>
      </c>
      <c r="C636" s="0" t="inlineStr">
        <is>
          <t>Flint Men's Performance 1/4 Zip</t>
        </is>
      </c>
      <c r="D636" s="0" t="inlineStr">
        <is>
          <t>132834</t>
        </is>
      </c>
      <c r="E636" s="0" t="inlineStr">
        <is>
          <t>BLANK FLINT M HB:132834D-XL</t>
        </is>
      </c>
      <c r="F636" s="0" t="inlineStr">
        <is>
          <t>899132834078</t>
        </is>
      </c>
      <c r="G636" s="0" t="inlineStr">
        <is>
          <t>MENS</t>
        </is>
      </c>
      <c r="H636" s="0" t="inlineStr">
        <is>
          <t>XL</t>
        </is>
      </c>
      <c r="I636" s="0">
        <v>34.99</v>
      </c>
      <c r="J636" s="0">
        <v>138</v>
      </c>
    </row>
    <row r="637" spans="1:10" customHeight="0">
      <c r="A637" s="0">
        <f>HYPERLINK("https://dl.dropboxusercontent.com/scl/fi/3g947poer0zuhiecm8ph3/132834-f.jpg?rlkey=wgr59hzqkmc7qy6uz5bv7uspf&amp;dl=0","Click to download Image")</f>
      </c>
      <c r="B637" s="0">
        <f>HYPERLINK("https://dl.dropboxusercontent.com/scl/fi/pexwgx6di4df1dez3onq5/mens-pullover-size-chartsflint.jpg?rlkey=t7z6bnxcjs77adtej9mjdj9p3&amp;dl=0","Click to download SizeChart")</f>
      </c>
      <c r="C637" s="0" t="inlineStr">
        <is>
          <t>Flint Men's Performance 1/4 Zip</t>
        </is>
      </c>
      <c r="D637" s="0" t="inlineStr">
        <is>
          <t>132834</t>
        </is>
      </c>
      <c r="E637" s="0" t="inlineStr">
        <is>
          <t>BLANK FLINT M HB:132834E-2XL</t>
        </is>
      </c>
      <c r="F637" s="0" t="inlineStr">
        <is>
          <t>899132834085</t>
        </is>
      </c>
      <c r="G637" s="0" t="inlineStr">
        <is>
          <t>MENS</t>
        </is>
      </c>
      <c r="H637" s="0" t="inlineStr">
        <is>
          <t>2XL</t>
        </is>
      </c>
      <c r="I637" s="0">
        <v>36.99</v>
      </c>
      <c r="J637" s="0">
        <v>91</v>
      </c>
    </row>
    <row r="638" spans="1:10" customHeight="0">
      <c r="A638" s="0">
        <f>HYPERLINK("https://dl.dropboxusercontent.com/scl/fi/3g947poer0zuhiecm8ph3/132834-f.jpg?rlkey=wgr59hzqkmc7qy6uz5bv7uspf&amp;dl=0","Click to download Image")</f>
      </c>
      <c r="B638" s="0">
        <f>HYPERLINK("https://dl.dropboxusercontent.com/scl/fi/pexwgx6di4df1dez3onq5/mens-pullover-size-chartsflint.jpg?rlkey=t7z6bnxcjs77adtej9mjdj9p3&amp;dl=0","Click to download SizeChart")</f>
      </c>
      <c r="C638" s="0" t="inlineStr">
        <is>
          <t>Flint Men's Performance 1/4 Zip</t>
        </is>
      </c>
      <c r="D638" s="0" t="inlineStr">
        <is>
          <t>132834</t>
        </is>
      </c>
      <c r="E638" s="0" t="inlineStr">
        <is>
          <t>BLANK FLINT M HB:132834F-3XL</t>
        </is>
      </c>
      <c r="F638" s="0" t="inlineStr">
        <is>
          <t>899132834092</t>
        </is>
      </c>
      <c r="G638" s="0" t="inlineStr">
        <is>
          <t>MENS</t>
        </is>
      </c>
      <c r="H638" s="0" t="inlineStr">
        <is>
          <t>3XL</t>
        </is>
      </c>
      <c r="I638" s="0">
        <v>36.99</v>
      </c>
      <c r="J638" s="0">
        <v>43</v>
      </c>
    </row>
    <row r="639" spans="1:10" customHeight="0">
      <c r="A639" s="0">
        <f>HYPERLINK("https://dl.dropboxusercontent.com/scl/fi/10yb94yp5oibry9yp9i05/132835-f.jpg?rlkey=zud9wx14qxz50yvag4bogscy9&amp;dl=0","Click to download Image")</f>
      </c>
      <c r="B639" s="0">
        <f>HYPERLINK("https://dl.dropboxusercontent.com/scl/fi/pexwgx6di4df1dez3onq5/mens-pullover-size-chartsflint.jpg?rlkey=t7z6bnxcjs77adtej9mjdj9p3&amp;dl=0","Click to download SizeChart")</f>
      </c>
      <c r="C639" s="0" t="inlineStr">
        <is>
          <t>Flint Men's Performance 1/4 Zip</t>
        </is>
      </c>
      <c r="D639" s="0" t="inlineStr">
        <is>
          <t>132835</t>
        </is>
      </c>
      <c r="E639" s="0" t="inlineStr">
        <is>
          <t>BLANK FLINT M HG:132835A-S</t>
        </is>
      </c>
      <c r="F639" s="0" t="inlineStr">
        <is>
          <t>899132835044</t>
        </is>
      </c>
      <c r="G639" s="0" t="inlineStr">
        <is>
          <t>MENS</t>
        </is>
      </c>
      <c r="H639" s="0" t="inlineStr">
        <is>
          <t>S</t>
        </is>
      </c>
      <c r="I639" s="0">
        <v>34.99</v>
      </c>
      <c r="J639" s="0">
        <v>40</v>
      </c>
    </row>
    <row r="640" spans="1:10" customHeight="0">
      <c r="A640" s="0">
        <f>HYPERLINK("https://dl.dropboxusercontent.com/scl/fi/10yb94yp5oibry9yp9i05/132835-f.jpg?rlkey=zud9wx14qxz50yvag4bogscy9&amp;dl=0","Click to download Image")</f>
      </c>
      <c r="B640" s="0">
        <f>HYPERLINK("https://dl.dropboxusercontent.com/scl/fi/pexwgx6di4df1dez3onq5/mens-pullover-size-chartsflint.jpg?rlkey=t7z6bnxcjs77adtej9mjdj9p3&amp;dl=0","Click to download SizeChart")</f>
      </c>
      <c r="C640" s="0" t="inlineStr">
        <is>
          <t>Flint Men's Performance 1/4 Zip</t>
        </is>
      </c>
      <c r="D640" s="0" t="inlineStr">
        <is>
          <t>132835</t>
        </is>
      </c>
      <c r="E640" s="0" t="inlineStr">
        <is>
          <t>BLANK FLINT M HG:132835B-M</t>
        </is>
      </c>
      <c r="F640" s="0" t="inlineStr">
        <is>
          <t>899132835051</t>
        </is>
      </c>
      <c r="G640" s="0" t="inlineStr">
        <is>
          <t>MENS</t>
        </is>
      </c>
      <c r="H640" s="0" t="inlineStr">
        <is>
          <t>M</t>
        </is>
      </c>
      <c r="I640" s="0">
        <v>34.99</v>
      </c>
      <c r="J640" s="0">
        <v>83</v>
      </c>
    </row>
    <row r="641" spans="1:10" customHeight="0">
      <c r="A641" s="0">
        <f>HYPERLINK("https://dl.dropboxusercontent.com/scl/fi/10yb94yp5oibry9yp9i05/132835-f.jpg?rlkey=zud9wx14qxz50yvag4bogscy9&amp;dl=0","Click to download Image")</f>
      </c>
      <c r="B641" s="0">
        <f>HYPERLINK("https://dl.dropboxusercontent.com/scl/fi/pexwgx6di4df1dez3onq5/mens-pullover-size-chartsflint.jpg?rlkey=t7z6bnxcjs77adtej9mjdj9p3&amp;dl=0","Click to download SizeChart")</f>
      </c>
      <c r="C641" s="0" t="inlineStr">
        <is>
          <t>Flint Men's Performance 1/4 Zip</t>
        </is>
      </c>
      <c r="D641" s="0" t="inlineStr">
        <is>
          <t>132835</t>
        </is>
      </c>
      <c r="E641" s="0" t="inlineStr">
        <is>
          <t>BLANK FLINT M HG:132835C-L</t>
        </is>
      </c>
      <c r="F641" s="0" t="inlineStr">
        <is>
          <t>899132835068</t>
        </is>
      </c>
      <c r="G641" s="0" t="inlineStr">
        <is>
          <t>MENS</t>
        </is>
      </c>
      <c r="H641" s="0" t="inlineStr">
        <is>
          <t>L</t>
        </is>
      </c>
      <c r="I641" s="0">
        <v>34.99</v>
      </c>
      <c r="J641" s="0">
        <v>113</v>
      </c>
    </row>
    <row r="642" spans="1:10" customHeight="0">
      <c r="A642" s="0">
        <f>HYPERLINK("https://dl.dropboxusercontent.com/scl/fi/10yb94yp5oibry9yp9i05/132835-f.jpg?rlkey=zud9wx14qxz50yvag4bogscy9&amp;dl=0","Click to download Image")</f>
      </c>
      <c r="B642" s="0">
        <f>HYPERLINK("https://dl.dropboxusercontent.com/scl/fi/pexwgx6di4df1dez3onq5/mens-pullover-size-chartsflint.jpg?rlkey=t7z6bnxcjs77adtej9mjdj9p3&amp;dl=0","Click to download SizeChart")</f>
      </c>
      <c r="C642" s="0" t="inlineStr">
        <is>
          <t>Flint Men's Performance 1/4 Zip</t>
        </is>
      </c>
      <c r="D642" s="0" t="inlineStr">
        <is>
          <t>132835</t>
        </is>
      </c>
      <c r="E642" s="0" t="inlineStr">
        <is>
          <t>BLANK FLINT M HG:132835D-XL</t>
        </is>
      </c>
      <c r="F642" s="0" t="inlineStr">
        <is>
          <t>899132835075</t>
        </is>
      </c>
      <c r="G642" s="0" t="inlineStr">
        <is>
          <t>MENS</t>
        </is>
      </c>
      <c r="H642" s="0" t="inlineStr">
        <is>
          <t>XL</t>
        </is>
      </c>
      <c r="I642" s="0">
        <v>34.99</v>
      </c>
      <c r="J642" s="0">
        <v>113</v>
      </c>
    </row>
    <row r="643" spans="1:10" customHeight="0">
      <c r="A643" s="0">
        <f>HYPERLINK("https://dl.dropboxusercontent.com/scl/fi/10yb94yp5oibry9yp9i05/132835-f.jpg?rlkey=zud9wx14qxz50yvag4bogscy9&amp;dl=0","Click to download Image")</f>
      </c>
      <c r="B643" s="0">
        <f>HYPERLINK("https://dl.dropboxusercontent.com/scl/fi/pexwgx6di4df1dez3onq5/mens-pullover-size-chartsflint.jpg?rlkey=t7z6bnxcjs77adtej9mjdj9p3&amp;dl=0","Click to download SizeChart")</f>
      </c>
      <c r="C643" s="0" t="inlineStr">
        <is>
          <t>Flint Men's Performance 1/4 Zip</t>
        </is>
      </c>
      <c r="D643" s="0" t="inlineStr">
        <is>
          <t>132835</t>
        </is>
      </c>
      <c r="E643" s="0" t="inlineStr">
        <is>
          <t>BLANK FLINT M HG:132835E-2XL</t>
        </is>
      </c>
      <c r="F643" s="0" t="inlineStr">
        <is>
          <t>899132835082</t>
        </is>
      </c>
      <c r="G643" s="0" t="inlineStr">
        <is>
          <t>MENS</t>
        </is>
      </c>
      <c r="H643" s="0" t="inlineStr">
        <is>
          <t>2XL</t>
        </is>
      </c>
      <c r="I643" s="0">
        <v>36.99</v>
      </c>
      <c r="J643" s="0">
        <v>80</v>
      </c>
    </row>
    <row r="644" spans="1:10" customHeight="0">
      <c r="A644" s="0">
        <f>HYPERLINK("https://dl.dropboxusercontent.com/scl/fi/10yb94yp5oibry9yp9i05/132835-f.jpg?rlkey=zud9wx14qxz50yvag4bogscy9&amp;dl=0","Click to download Image")</f>
      </c>
      <c r="B644" s="0">
        <f>HYPERLINK("https://dl.dropboxusercontent.com/scl/fi/pexwgx6di4df1dez3onq5/mens-pullover-size-chartsflint.jpg?rlkey=t7z6bnxcjs77adtej9mjdj9p3&amp;dl=0","Click to download SizeChart")</f>
      </c>
      <c r="C644" s="0" t="inlineStr">
        <is>
          <t>Flint Men's Performance 1/4 Zip</t>
        </is>
      </c>
      <c r="D644" s="0" t="inlineStr">
        <is>
          <t>132835</t>
        </is>
      </c>
      <c r="E644" s="0" t="inlineStr">
        <is>
          <t>BLANK FLINT M HG:132835F-3XL</t>
        </is>
      </c>
      <c r="F644" s="0" t="inlineStr">
        <is>
          <t>899132835099</t>
        </is>
      </c>
      <c r="G644" s="0" t="inlineStr">
        <is>
          <t>MENS</t>
        </is>
      </c>
      <c r="H644" s="0" t="inlineStr">
        <is>
          <t>3XL</t>
        </is>
      </c>
      <c r="I644" s="0">
        <v>36.99</v>
      </c>
      <c r="J644" s="0">
        <v>42</v>
      </c>
    </row>
    <row r="645" spans="1:10" customHeight="0">
      <c r="A645" s="0">
        <f>HYPERLINK("https://dl.dropboxusercontent.com/scl/fi/5ahd6tvwz9cld2trsp7s2/132646-f.jpg?rlkey=wssbdahjg8fscxb8xqyrna4zo&amp;dl=0","Click to download Image")</f>
      </c>
      <c r="B645" s="0">
        <f>HYPERLINK("https://dl.dropboxusercontent.com/scl/fi/pexwgx6di4df1dez3onq5/mens-pullover-size-chartsflint.jpg?rlkey=t7z6bnxcjs77adtej9mjdj9p3&amp;dl=0","Click to download SizeChart")</f>
      </c>
      <c r="C645" s="0" t="inlineStr">
        <is>
          <t>Flint Men's Performance 1/4 Zip</t>
        </is>
      </c>
      <c r="D645" s="0" t="inlineStr">
        <is>
          <t>132646</t>
        </is>
      </c>
      <c r="E645" s="0" t="inlineStr">
        <is>
          <t>BLANK FLINT M HN:132646A-S</t>
        </is>
      </c>
      <c r="F645" s="0" t="inlineStr">
        <is>
          <t>899132646046</t>
        </is>
      </c>
      <c r="G645" s="0" t="inlineStr">
        <is>
          <t>MENS</t>
        </is>
      </c>
      <c r="H645" s="0" t="inlineStr">
        <is>
          <t>S</t>
        </is>
      </c>
      <c r="I645" s="0">
        <v>34.99</v>
      </c>
      <c r="J645" s="0">
        <v>31</v>
      </c>
    </row>
    <row r="646" spans="1:10" customHeight="0">
      <c r="A646" s="0">
        <f>HYPERLINK("https://dl.dropboxusercontent.com/scl/fi/5ahd6tvwz9cld2trsp7s2/132646-f.jpg?rlkey=wssbdahjg8fscxb8xqyrna4zo&amp;dl=0","Click to download Image")</f>
      </c>
      <c r="B646" s="0">
        <f>HYPERLINK("https://dl.dropboxusercontent.com/scl/fi/pexwgx6di4df1dez3onq5/mens-pullover-size-chartsflint.jpg?rlkey=t7z6bnxcjs77adtej9mjdj9p3&amp;dl=0","Click to download SizeChart")</f>
      </c>
      <c r="C646" s="0" t="inlineStr">
        <is>
          <t>Flint Men's Performance 1/4 Zip</t>
        </is>
      </c>
      <c r="D646" s="0" t="inlineStr">
        <is>
          <t>132646</t>
        </is>
      </c>
      <c r="E646" s="0" t="inlineStr">
        <is>
          <t>BLANK FLINT M HN:132646B-M</t>
        </is>
      </c>
      <c r="F646" s="0" t="inlineStr">
        <is>
          <t>899132646053</t>
        </is>
      </c>
      <c r="G646" s="0" t="inlineStr">
        <is>
          <t>MENS</t>
        </is>
      </c>
      <c r="H646" s="0" t="inlineStr">
        <is>
          <t>M</t>
        </is>
      </c>
      <c r="I646" s="0">
        <v>34.99</v>
      </c>
      <c r="J646" s="0">
        <v>61</v>
      </c>
    </row>
    <row r="647" spans="1:10" customHeight="0">
      <c r="A647" s="0">
        <f>HYPERLINK("https://dl.dropboxusercontent.com/scl/fi/5ahd6tvwz9cld2trsp7s2/132646-f.jpg?rlkey=wssbdahjg8fscxb8xqyrna4zo&amp;dl=0","Click to download Image")</f>
      </c>
      <c r="B647" s="0">
        <f>HYPERLINK("https://dl.dropboxusercontent.com/scl/fi/pexwgx6di4df1dez3onq5/mens-pullover-size-chartsflint.jpg?rlkey=t7z6bnxcjs77adtej9mjdj9p3&amp;dl=0","Click to download SizeChart")</f>
      </c>
      <c r="C647" s="0" t="inlineStr">
        <is>
          <t>Flint Men's Performance 1/4 Zip</t>
        </is>
      </c>
      <c r="D647" s="0" t="inlineStr">
        <is>
          <t>132646</t>
        </is>
      </c>
      <c r="E647" s="0" t="inlineStr">
        <is>
          <t>BLANK FLINT M HN:132646C-L</t>
        </is>
      </c>
      <c r="F647" s="0" t="inlineStr">
        <is>
          <t>899132646060</t>
        </is>
      </c>
      <c r="G647" s="0" t="inlineStr">
        <is>
          <t>MENS</t>
        </is>
      </c>
      <c r="H647" s="0" t="inlineStr">
        <is>
          <t>L</t>
        </is>
      </c>
      <c r="I647" s="0">
        <v>34.99</v>
      </c>
      <c r="J647" s="0">
        <v>69</v>
      </c>
    </row>
    <row r="648" spans="1:10" customHeight="0">
      <c r="A648" s="0">
        <f>HYPERLINK("https://dl.dropboxusercontent.com/scl/fi/5ahd6tvwz9cld2trsp7s2/132646-f.jpg?rlkey=wssbdahjg8fscxb8xqyrna4zo&amp;dl=0","Click to download Image")</f>
      </c>
      <c r="B648" s="0">
        <f>HYPERLINK("https://dl.dropboxusercontent.com/scl/fi/pexwgx6di4df1dez3onq5/mens-pullover-size-chartsflint.jpg?rlkey=t7z6bnxcjs77adtej9mjdj9p3&amp;dl=0","Click to download SizeChart")</f>
      </c>
      <c r="C648" s="0" t="inlineStr">
        <is>
          <t>Flint Men's Performance 1/4 Zip</t>
        </is>
      </c>
      <c r="D648" s="0" t="inlineStr">
        <is>
          <t>132646</t>
        </is>
      </c>
      <c r="E648" s="0" t="inlineStr">
        <is>
          <t>BLANK FLINT M HN:132646D-XL</t>
        </is>
      </c>
      <c r="F648" s="0" t="inlineStr">
        <is>
          <t>899132646077</t>
        </is>
      </c>
      <c r="G648" s="0" t="inlineStr">
        <is>
          <t>MENS</t>
        </is>
      </c>
      <c r="H648" s="0" t="inlineStr">
        <is>
          <t>XL</t>
        </is>
      </c>
      <c r="I648" s="0">
        <v>34.99</v>
      </c>
      <c r="J648" s="0">
        <v>85</v>
      </c>
    </row>
    <row r="649" spans="1:10" customHeight="0">
      <c r="A649" s="0">
        <f>HYPERLINK("https://dl.dropboxusercontent.com/scl/fi/5ahd6tvwz9cld2trsp7s2/132646-f.jpg?rlkey=wssbdahjg8fscxb8xqyrna4zo&amp;dl=0","Click to download Image")</f>
      </c>
      <c r="B649" s="0">
        <f>HYPERLINK("https://dl.dropboxusercontent.com/scl/fi/pexwgx6di4df1dez3onq5/mens-pullover-size-chartsflint.jpg?rlkey=t7z6bnxcjs77adtej9mjdj9p3&amp;dl=0","Click to download SizeChart")</f>
      </c>
      <c r="C649" s="0" t="inlineStr">
        <is>
          <t>Flint Men's Performance 1/4 Zip</t>
        </is>
      </c>
      <c r="D649" s="0" t="inlineStr">
        <is>
          <t>132646</t>
        </is>
      </c>
      <c r="E649" s="0" t="inlineStr">
        <is>
          <t>BLANK FLINT M HN:132646E-2XL</t>
        </is>
      </c>
      <c r="F649" s="0" t="inlineStr">
        <is>
          <t>899132646084</t>
        </is>
      </c>
      <c r="G649" s="0" t="inlineStr">
        <is>
          <t>MENS</t>
        </is>
      </c>
      <c r="H649" s="0" t="inlineStr">
        <is>
          <t>2XL</t>
        </is>
      </c>
      <c r="I649" s="0">
        <v>36.99</v>
      </c>
      <c r="J649" s="0">
        <v>76</v>
      </c>
    </row>
    <row r="650" spans="1:10" customHeight="0">
      <c r="A650" s="0">
        <f>HYPERLINK("https://dl.dropboxusercontent.com/scl/fi/5ahd6tvwz9cld2trsp7s2/132646-f.jpg?rlkey=wssbdahjg8fscxb8xqyrna4zo&amp;dl=0","Click to download Image")</f>
      </c>
      <c r="B650" s="0">
        <f>HYPERLINK("https://dl.dropboxusercontent.com/scl/fi/pexwgx6di4df1dez3onq5/mens-pullover-size-chartsflint.jpg?rlkey=t7z6bnxcjs77adtej9mjdj9p3&amp;dl=0","Click to download SizeChart")</f>
      </c>
      <c r="C650" s="0" t="inlineStr">
        <is>
          <t>Flint Men's Performance 1/4 Zip</t>
        </is>
      </c>
      <c r="D650" s="0" t="inlineStr">
        <is>
          <t>132646</t>
        </is>
      </c>
      <c r="E650" s="0" t="inlineStr">
        <is>
          <t>BLANK FLINT M HN:132646F-3XL</t>
        </is>
      </c>
      <c r="F650" s="0" t="inlineStr">
        <is>
          <t>899132646091</t>
        </is>
      </c>
      <c r="G650" s="0" t="inlineStr">
        <is>
          <t>MENS</t>
        </is>
      </c>
      <c r="H650" s="0" t="inlineStr">
        <is>
          <t>3XL</t>
        </is>
      </c>
      <c r="I650" s="0">
        <v>36.99</v>
      </c>
      <c r="J650" s="0">
        <v>29</v>
      </c>
    </row>
    <row r="651" spans="1:10" customHeight="0">
      <c r="A651" s="0">
        <f>HYPERLINK("https://dl.dropboxusercontent.com/scl/fi/wuenq0wd8lqrwm0pnh8r9/114497-af.jpg?rlkey=6ncss6i53br3x6jqqs0ed36ak&amp;dl=0","Click to download Image")</f>
      </c>
      <c r="B651" s="0">
        <f>HYPERLINK("https://dl.dropboxusercontent.com/scl/fi/rkh5ltavxzivy3ld8whtd/mens-jackets-size-chartscolin.jpg?rlkey=4cv9jqh9qh0uk45rd3dqs8sey&amp;dl=0","Click to download SizeChart")</f>
      </c>
      <c r="C651" s="0" t="inlineStr">
        <is>
          <t>Colin Men's Puffer Jacket</t>
        </is>
      </c>
      <c r="D651" s="0" t="inlineStr">
        <is>
          <t>114497</t>
        </is>
      </c>
      <c r="E651" s="0" t="inlineStr">
        <is>
          <t>BLANK COLIN M BLACK:114497A - S</t>
        </is>
      </c>
      <c r="F651" s="0" t="inlineStr">
        <is>
          <t>899114497048</t>
        </is>
      </c>
      <c r="G651" s="0" t="inlineStr">
        <is>
          <t>MENS</t>
        </is>
      </c>
      <c r="H651" s="0" t="inlineStr">
        <is>
          <t>S</t>
        </is>
      </c>
      <c r="I651" s="0">
        <v>74.99</v>
      </c>
      <c r="J651" s="0">
        <v>11</v>
      </c>
    </row>
    <row r="652" spans="1:10" customHeight="0">
      <c r="A652" s="0">
        <f>HYPERLINK("https://dl.dropboxusercontent.com/scl/fi/wuenq0wd8lqrwm0pnh8r9/114497-af.jpg?rlkey=6ncss6i53br3x6jqqs0ed36ak&amp;dl=0","Click to download Image")</f>
      </c>
      <c r="B652" s="0">
        <f>HYPERLINK("https://dl.dropboxusercontent.com/scl/fi/rkh5ltavxzivy3ld8whtd/mens-jackets-size-chartscolin.jpg?rlkey=4cv9jqh9qh0uk45rd3dqs8sey&amp;dl=0","Click to download SizeChart")</f>
      </c>
      <c r="C652" s="0" t="inlineStr">
        <is>
          <t>Colin Men's Puffer Jacket</t>
        </is>
      </c>
      <c r="D652" s="0" t="inlineStr">
        <is>
          <t>114497</t>
        </is>
      </c>
      <c r="E652" s="0" t="inlineStr">
        <is>
          <t>BLANK COLIN M BLACK:114497B - M</t>
        </is>
      </c>
      <c r="F652" s="0" t="inlineStr">
        <is>
          <t>899114497055</t>
        </is>
      </c>
      <c r="G652" s="0" t="inlineStr">
        <is>
          <t>MENS</t>
        </is>
      </c>
      <c r="H652" s="0" t="inlineStr">
        <is>
          <t>M</t>
        </is>
      </c>
      <c r="I652" s="0">
        <v>74.99</v>
      </c>
      <c r="J652" s="0">
        <v>13</v>
      </c>
    </row>
    <row r="653" spans="1:10" customHeight="0">
      <c r="A653" s="0">
        <f>HYPERLINK("https://dl.dropboxusercontent.com/scl/fi/wuenq0wd8lqrwm0pnh8r9/114497-af.jpg?rlkey=6ncss6i53br3x6jqqs0ed36ak&amp;dl=0","Click to download Image")</f>
      </c>
      <c r="B653" s="0">
        <f>HYPERLINK("https://dl.dropboxusercontent.com/scl/fi/rkh5ltavxzivy3ld8whtd/mens-jackets-size-chartscolin.jpg?rlkey=4cv9jqh9qh0uk45rd3dqs8sey&amp;dl=0","Click to download SizeChart")</f>
      </c>
      <c r="C653" s="0" t="inlineStr">
        <is>
          <t>Colin Men's Puffer Jacket</t>
        </is>
      </c>
      <c r="D653" s="0" t="inlineStr">
        <is>
          <t>114497</t>
        </is>
      </c>
      <c r="E653" s="0" t="inlineStr">
        <is>
          <t>BLANK COLIN M BLACK:114497C - L</t>
        </is>
      </c>
      <c r="F653" s="0" t="inlineStr">
        <is>
          <t>899114497062</t>
        </is>
      </c>
      <c r="G653" s="0" t="inlineStr">
        <is>
          <t>MENS</t>
        </is>
      </c>
      <c r="H653" s="0" t="inlineStr">
        <is>
          <t>L</t>
        </is>
      </c>
      <c r="I653" s="0">
        <v>74.99</v>
      </c>
      <c r="J653" s="0">
        <v>0</v>
      </c>
    </row>
    <row r="654" spans="1:10" customHeight="0">
      <c r="A654" s="0">
        <f>HYPERLINK("https://dl.dropboxusercontent.com/scl/fi/wuenq0wd8lqrwm0pnh8r9/114497-af.jpg?rlkey=6ncss6i53br3x6jqqs0ed36ak&amp;dl=0","Click to download Image")</f>
      </c>
      <c r="B654" s="0">
        <f>HYPERLINK("https://dl.dropboxusercontent.com/scl/fi/rkh5ltavxzivy3ld8whtd/mens-jackets-size-chartscolin.jpg?rlkey=4cv9jqh9qh0uk45rd3dqs8sey&amp;dl=0","Click to download SizeChart")</f>
      </c>
      <c r="C654" s="0" t="inlineStr">
        <is>
          <t>Colin Men's Puffer Jacket</t>
        </is>
      </c>
      <c r="D654" s="0" t="inlineStr">
        <is>
          <t>114497</t>
        </is>
      </c>
      <c r="E654" s="0" t="inlineStr">
        <is>
          <t>BLANK COLIN M BLACK:114497D - XL</t>
        </is>
      </c>
      <c r="F654" s="0" t="inlineStr">
        <is>
          <t>899114497079</t>
        </is>
      </c>
      <c r="G654" s="0" t="inlineStr">
        <is>
          <t>MENS</t>
        </is>
      </c>
      <c r="H654" s="0" t="inlineStr">
        <is>
          <t>XL</t>
        </is>
      </c>
      <c r="I654" s="0">
        <v>74.99</v>
      </c>
      <c r="J654" s="0">
        <v>21</v>
      </c>
    </row>
    <row r="655" spans="1:10" customHeight="0">
      <c r="A655" s="0">
        <f>HYPERLINK("https://dl.dropboxusercontent.com/scl/fi/wuenq0wd8lqrwm0pnh8r9/114497-af.jpg?rlkey=6ncss6i53br3x6jqqs0ed36ak&amp;dl=0","Click to download Image")</f>
      </c>
      <c r="B655" s="0">
        <f>HYPERLINK("https://dl.dropboxusercontent.com/scl/fi/rkh5ltavxzivy3ld8whtd/mens-jackets-size-chartscolin.jpg?rlkey=4cv9jqh9qh0uk45rd3dqs8sey&amp;dl=0","Click to download SizeChart")</f>
      </c>
      <c r="C655" s="0" t="inlineStr">
        <is>
          <t>Colin Men's Puffer Jacket</t>
        </is>
      </c>
      <c r="D655" s="0" t="inlineStr">
        <is>
          <t>114497</t>
        </is>
      </c>
      <c r="E655" s="0" t="inlineStr">
        <is>
          <t>BLANK COLIN M BLACK:114497E - 2XL</t>
        </is>
      </c>
      <c r="F655" s="0" t="inlineStr">
        <is>
          <t>899114497086</t>
        </is>
      </c>
      <c r="G655" s="0" t="inlineStr">
        <is>
          <t>MENS</t>
        </is>
      </c>
      <c r="H655" s="0" t="inlineStr">
        <is>
          <t>2XL</t>
        </is>
      </c>
      <c r="I655" s="0">
        <v>76.99</v>
      </c>
      <c r="J655" s="0">
        <v>25</v>
      </c>
    </row>
    <row r="656" spans="1:10" customHeight="0">
      <c r="A656" s="0">
        <f>HYPERLINK("https://dl.dropboxusercontent.com/scl/fi/wuenq0wd8lqrwm0pnh8r9/114497-af.jpg?rlkey=6ncss6i53br3x6jqqs0ed36ak&amp;dl=0","Click to download Image")</f>
      </c>
      <c r="B656" s="0">
        <f>HYPERLINK("https://dl.dropboxusercontent.com/scl/fi/rkh5ltavxzivy3ld8whtd/mens-jackets-size-chartscolin.jpg?rlkey=4cv9jqh9qh0uk45rd3dqs8sey&amp;dl=0","Click to download SizeChart")</f>
      </c>
      <c r="C656" s="0" t="inlineStr">
        <is>
          <t>Colin Men's Puffer Jacket</t>
        </is>
      </c>
      <c r="D656" s="0" t="inlineStr">
        <is>
          <t>114497</t>
        </is>
      </c>
      <c r="E656" s="0" t="inlineStr">
        <is>
          <t>BLANK COLIN M BLACK:114497F - 3XL</t>
        </is>
      </c>
      <c r="F656" s="0" t="inlineStr">
        <is>
          <t>899114497093</t>
        </is>
      </c>
      <c r="G656" s="0" t="inlineStr">
        <is>
          <t>MENS</t>
        </is>
      </c>
      <c r="H656" s="0" t="inlineStr">
        <is>
          <t>3XL</t>
        </is>
      </c>
      <c r="I656" s="0">
        <v>76.99</v>
      </c>
      <c r="J656" s="0">
        <v>25</v>
      </c>
    </row>
    <row r="657" spans="1:10" customHeight="0">
      <c r="A657" s="0">
        <f>HYPERLINK("https://dl.dropboxusercontent.com/scl/fi/qyveiicsuceqdzk5pgu2b/fielder-132899-f.jpg?rlkey=vgtdguk8c85vlm5us36sf7p0d&amp;dl=0","Click to download Image")</f>
      </c>
      <c r="B657" s="0">
        <f>HYPERLINK("https://dl.dropboxusercontent.com/scl/fi/kzn5fa5hmclrjuzmbz4i8/mens-hoodie-size-chartsfielder-kenzo.jpg?rlkey=70lsd9fvghgrzn0jcvhvbkc7e&amp;dl=0","Click to download SizeChart")</f>
      </c>
      <c r="C657" s="0" t="inlineStr">
        <is>
          <t>Fielder Men's Scuba Hoodie</t>
        </is>
      </c>
      <c r="D657" s="0" t="inlineStr">
        <is>
          <t>132899</t>
        </is>
      </c>
      <c r="E657" s="0" t="inlineStr">
        <is>
          <t>BLANK FIELDE M BC:132899A-S</t>
        </is>
      </c>
      <c r="F657" s="0" t="inlineStr">
        <is>
          <t>899132899046</t>
        </is>
      </c>
      <c r="G657" s="0" t="inlineStr">
        <is>
          <t>MENS</t>
        </is>
      </c>
      <c r="H657" s="0" t="inlineStr">
        <is>
          <t>S</t>
        </is>
      </c>
      <c r="I657" s="0">
        <v>42.99</v>
      </c>
      <c r="J657" s="0">
        <v>44</v>
      </c>
    </row>
    <row r="658" spans="1:10" customHeight="0">
      <c r="A658" s="0">
        <f>HYPERLINK("https://dl.dropboxusercontent.com/scl/fi/qyveiicsuceqdzk5pgu2b/fielder-132899-f.jpg?rlkey=vgtdguk8c85vlm5us36sf7p0d&amp;dl=0","Click to download Image")</f>
      </c>
      <c r="B658" s="0">
        <f>HYPERLINK("https://dl.dropboxusercontent.com/scl/fi/kzn5fa5hmclrjuzmbz4i8/mens-hoodie-size-chartsfielder-kenzo.jpg?rlkey=70lsd9fvghgrzn0jcvhvbkc7e&amp;dl=0","Click to download SizeChart")</f>
      </c>
      <c r="C658" s="0" t="inlineStr">
        <is>
          <t>Fielder Men's Scuba Hoodie</t>
        </is>
      </c>
      <c r="D658" s="0" t="inlineStr">
        <is>
          <t>132899</t>
        </is>
      </c>
      <c r="E658" s="0" t="inlineStr">
        <is>
          <t>BLANK FIELDE M BC:132899B-M</t>
        </is>
      </c>
      <c r="F658" s="0" t="inlineStr">
        <is>
          <t>899132899053</t>
        </is>
      </c>
      <c r="G658" s="0" t="inlineStr">
        <is>
          <t>MENS</t>
        </is>
      </c>
      <c r="H658" s="0" t="inlineStr">
        <is>
          <t>M</t>
        </is>
      </c>
      <c r="I658" s="0">
        <v>42.99</v>
      </c>
      <c r="J658" s="0">
        <v>83</v>
      </c>
    </row>
    <row r="659" spans="1:10" customHeight="0">
      <c r="A659" s="0">
        <f>HYPERLINK("https://dl.dropboxusercontent.com/scl/fi/qyveiicsuceqdzk5pgu2b/fielder-132899-f.jpg?rlkey=vgtdguk8c85vlm5us36sf7p0d&amp;dl=0","Click to download Image")</f>
      </c>
      <c r="B659" s="0">
        <f>HYPERLINK("https://dl.dropboxusercontent.com/scl/fi/kzn5fa5hmclrjuzmbz4i8/mens-hoodie-size-chartsfielder-kenzo.jpg?rlkey=70lsd9fvghgrzn0jcvhvbkc7e&amp;dl=0","Click to download SizeChart")</f>
      </c>
      <c r="C659" s="0" t="inlineStr">
        <is>
          <t>Fielder Men's Scuba Hoodie</t>
        </is>
      </c>
      <c r="D659" s="0" t="inlineStr">
        <is>
          <t>132899</t>
        </is>
      </c>
      <c r="E659" s="0" t="inlineStr">
        <is>
          <t>BLANK FIELDE M BC:132899C-L</t>
        </is>
      </c>
      <c r="F659" s="0" t="inlineStr">
        <is>
          <t>899132899060</t>
        </is>
      </c>
      <c r="G659" s="0" t="inlineStr">
        <is>
          <t>MENS</t>
        </is>
      </c>
      <c r="H659" s="0" t="inlineStr">
        <is>
          <t>L</t>
        </is>
      </c>
      <c r="I659" s="0">
        <v>42.99</v>
      </c>
      <c r="J659" s="0">
        <v>126</v>
      </c>
    </row>
    <row r="660" spans="1:10" customHeight="0">
      <c r="A660" s="0">
        <f>HYPERLINK("https://dl.dropboxusercontent.com/scl/fi/qyveiicsuceqdzk5pgu2b/fielder-132899-f.jpg?rlkey=vgtdguk8c85vlm5us36sf7p0d&amp;dl=0","Click to download Image")</f>
      </c>
      <c r="B660" s="0">
        <f>HYPERLINK("https://dl.dropboxusercontent.com/scl/fi/kzn5fa5hmclrjuzmbz4i8/mens-hoodie-size-chartsfielder-kenzo.jpg?rlkey=70lsd9fvghgrzn0jcvhvbkc7e&amp;dl=0","Click to download SizeChart")</f>
      </c>
      <c r="C660" s="0" t="inlineStr">
        <is>
          <t>Fielder Men's Scuba Hoodie</t>
        </is>
      </c>
      <c r="D660" s="0" t="inlineStr">
        <is>
          <t>132899</t>
        </is>
      </c>
      <c r="E660" s="0" t="inlineStr">
        <is>
          <t>BLANK FIELDE M BC:132899D-XL</t>
        </is>
      </c>
      <c r="F660" s="0" t="inlineStr">
        <is>
          <t>899132899077</t>
        </is>
      </c>
      <c r="G660" s="0" t="inlineStr">
        <is>
          <t>MENS</t>
        </is>
      </c>
      <c r="H660" s="0" t="inlineStr">
        <is>
          <t>XL</t>
        </is>
      </c>
      <c r="I660" s="0">
        <v>42.99</v>
      </c>
      <c r="J660" s="0">
        <v>124</v>
      </c>
    </row>
    <row r="661" spans="1:10" customHeight="0">
      <c r="A661" s="0">
        <f>HYPERLINK("https://dl.dropboxusercontent.com/scl/fi/qyveiicsuceqdzk5pgu2b/fielder-132899-f.jpg?rlkey=vgtdguk8c85vlm5us36sf7p0d&amp;dl=0","Click to download Image")</f>
      </c>
      <c r="B661" s="0">
        <f>HYPERLINK("https://dl.dropboxusercontent.com/scl/fi/kzn5fa5hmclrjuzmbz4i8/mens-hoodie-size-chartsfielder-kenzo.jpg?rlkey=70lsd9fvghgrzn0jcvhvbkc7e&amp;dl=0","Click to download SizeChart")</f>
      </c>
      <c r="C661" s="0" t="inlineStr">
        <is>
          <t>Fielder Men's Scuba Hoodie</t>
        </is>
      </c>
      <c r="D661" s="0" t="inlineStr">
        <is>
          <t>132899</t>
        </is>
      </c>
      <c r="E661" s="0" t="inlineStr">
        <is>
          <t>BLANK FIELDE M BC:132899E-2XL</t>
        </is>
      </c>
      <c r="F661" s="0" t="inlineStr">
        <is>
          <t>899132899084</t>
        </is>
      </c>
      <c r="G661" s="0" t="inlineStr">
        <is>
          <t>MENS</t>
        </is>
      </c>
      <c r="H661" s="0" t="inlineStr">
        <is>
          <t>2XL</t>
        </is>
      </c>
      <c r="I661" s="0">
        <v>42.99</v>
      </c>
      <c r="J661" s="0">
        <v>87</v>
      </c>
    </row>
    <row r="662" spans="1:10" customHeight="0">
      <c r="A662" s="0">
        <f>HYPERLINK("https://dl.dropboxusercontent.com/scl/fi/qyveiicsuceqdzk5pgu2b/fielder-132899-f.jpg?rlkey=vgtdguk8c85vlm5us36sf7p0d&amp;dl=0","Click to download Image")</f>
      </c>
      <c r="B662" s="0">
        <f>HYPERLINK("https://dl.dropboxusercontent.com/scl/fi/kzn5fa5hmclrjuzmbz4i8/mens-hoodie-size-chartsfielder-kenzo.jpg?rlkey=70lsd9fvghgrzn0jcvhvbkc7e&amp;dl=0","Click to download SizeChart")</f>
      </c>
      <c r="C662" s="0" t="inlineStr">
        <is>
          <t>Fielder Men's Scuba Hoodie</t>
        </is>
      </c>
      <c r="D662" s="0" t="inlineStr">
        <is>
          <t>132899</t>
        </is>
      </c>
      <c r="E662" s="0" t="inlineStr">
        <is>
          <t>BLANK FIELDE M BC:132899F-3XL</t>
        </is>
      </c>
      <c r="F662" s="0" t="inlineStr">
        <is>
          <t>899132899091</t>
        </is>
      </c>
      <c r="G662" s="0" t="inlineStr">
        <is>
          <t>MENS</t>
        </is>
      </c>
      <c r="H662" s="0" t="inlineStr">
        <is>
          <t>3XL</t>
        </is>
      </c>
      <c r="I662" s="0">
        <v>42.99</v>
      </c>
      <c r="J662" s="0">
        <v>47</v>
      </c>
    </row>
    <row r="663" spans="1:10" customHeight="0">
      <c r="A663" s="0">
        <f>HYPERLINK("https://dl.dropboxusercontent.com/scl/fi/a7s8h8rksk5vmjq07xbqm/fielder-144845-f.jpg?rlkey=99lkvspgw830bkmglv1z4d5xg&amp;dl=0","Click to download Image")</f>
      </c>
      <c r="B663" s="0">
        <f>HYPERLINK("https://dl.dropboxusercontent.com/scl/fi/kzn5fa5hmclrjuzmbz4i8/mens-hoodie-size-chartsfielder-kenzo.jpg?rlkey=70lsd9fvghgrzn0jcvhvbkc7e&amp;dl=0","Click to download SizeChart")</f>
      </c>
      <c r="C663" s="0" t="inlineStr">
        <is>
          <t>Fielder Men's Scuba Hoodie</t>
        </is>
      </c>
      <c r="D663" s="0" t="inlineStr">
        <is>
          <t>144845</t>
        </is>
      </c>
      <c r="E663" s="0" t="inlineStr">
        <is>
          <t>BLANK FIELDE M BK:144845A-S</t>
        </is>
      </c>
      <c r="F663" s="0" t="inlineStr">
        <is>
          <t>899144845048</t>
        </is>
      </c>
      <c r="G663" s="0" t="inlineStr">
        <is>
          <t>MENS</t>
        </is>
      </c>
      <c r="H663" s="0" t="inlineStr">
        <is>
          <t>S</t>
        </is>
      </c>
      <c r="I663" s="0">
        <v>42.99</v>
      </c>
      <c r="J663" s="0">
        <v>5</v>
      </c>
    </row>
    <row r="664" spans="1:10" customHeight="0">
      <c r="A664" s="0">
        <f>HYPERLINK("https://dl.dropboxusercontent.com/scl/fi/a7s8h8rksk5vmjq07xbqm/fielder-144845-f.jpg?rlkey=99lkvspgw830bkmglv1z4d5xg&amp;dl=0","Click to download Image")</f>
      </c>
      <c r="B664" s="0">
        <f>HYPERLINK("https://dl.dropboxusercontent.com/scl/fi/kzn5fa5hmclrjuzmbz4i8/mens-hoodie-size-chartsfielder-kenzo.jpg?rlkey=70lsd9fvghgrzn0jcvhvbkc7e&amp;dl=0","Click to download SizeChart")</f>
      </c>
      <c r="C664" s="0" t="inlineStr">
        <is>
          <t>Fielder Men's Scuba Hoodie</t>
        </is>
      </c>
      <c r="D664" s="0" t="inlineStr">
        <is>
          <t>144845</t>
        </is>
      </c>
      <c r="E664" s="0" t="inlineStr">
        <is>
          <t>BLANK FIELDE M BK:144845B-M</t>
        </is>
      </c>
      <c r="F664" s="0" t="inlineStr">
        <is>
          <t>899144845055</t>
        </is>
      </c>
      <c r="G664" s="0" t="inlineStr">
        <is>
          <t>MENS</t>
        </is>
      </c>
      <c r="H664" s="0" t="inlineStr">
        <is>
          <t>M</t>
        </is>
      </c>
      <c r="I664" s="0">
        <v>42.99</v>
      </c>
      <c r="J664" s="0">
        <v>9</v>
      </c>
    </row>
    <row r="665" spans="1:10" customHeight="0">
      <c r="A665" s="0">
        <f>HYPERLINK("https://dl.dropboxusercontent.com/scl/fi/a7s8h8rksk5vmjq07xbqm/fielder-144845-f.jpg?rlkey=99lkvspgw830bkmglv1z4d5xg&amp;dl=0","Click to download Image")</f>
      </c>
      <c r="B665" s="0">
        <f>HYPERLINK("https://dl.dropboxusercontent.com/scl/fi/kzn5fa5hmclrjuzmbz4i8/mens-hoodie-size-chartsfielder-kenzo.jpg?rlkey=70lsd9fvghgrzn0jcvhvbkc7e&amp;dl=0","Click to download SizeChart")</f>
      </c>
      <c r="C665" s="0" t="inlineStr">
        <is>
          <t>Fielder Men's Scuba Hoodie</t>
        </is>
      </c>
      <c r="D665" s="0" t="inlineStr">
        <is>
          <t>144845</t>
        </is>
      </c>
      <c r="E665" s="0" t="inlineStr">
        <is>
          <t>BLANK FIELDE M BK:144845C-L</t>
        </is>
      </c>
      <c r="F665" s="0" t="inlineStr">
        <is>
          <t>899144845062</t>
        </is>
      </c>
      <c r="G665" s="0" t="inlineStr">
        <is>
          <t>MENS</t>
        </is>
      </c>
      <c r="H665" s="0" t="inlineStr">
        <is>
          <t>L</t>
        </is>
      </c>
      <c r="I665" s="0">
        <v>42.99</v>
      </c>
      <c r="J665" s="0">
        <v>10</v>
      </c>
    </row>
    <row r="666" spans="1:10" customHeight="0">
      <c r="A666" s="0">
        <f>HYPERLINK("https://dl.dropboxusercontent.com/scl/fi/a7s8h8rksk5vmjq07xbqm/fielder-144845-f.jpg?rlkey=99lkvspgw830bkmglv1z4d5xg&amp;dl=0","Click to download Image")</f>
      </c>
      <c r="B666" s="0">
        <f>HYPERLINK("https://dl.dropboxusercontent.com/scl/fi/kzn5fa5hmclrjuzmbz4i8/mens-hoodie-size-chartsfielder-kenzo.jpg?rlkey=70lsd9fvghgrzn0jcvhvbkc7e&amp;dl=0","Click to download SizeChart")</f>
      </c>
      <c r="C666" s="0" t="inlineStr">
        <is>
          <t>Fielder Men's Scuba Hoodie</t>
        </is>
      </c>
      <c r="D666" s="0" t="inlineStr">
        <is>
          <t>144845</t>
        </is>
      </c>
      <c r="E666" s="0" t="inlineStr">
        <is>
          <t>BLANK FIELDE M BK:144845D-XL</t>
        </is>
      </c>
      <c r="F666" s="0" t="inlineStr">
        <is>
          <t>899144845079</t>
        </is>
      </c>
      <c r="G666" s="0" t="inlineStr">
        <is>
          <t>MENS</t>
        </is>
      </c>
      <c r="H666" s="0" t="inlineStr">
        <is>
          <t>XL</t>
        </is>
      </c>
      <c r="I666" s="0">
        <v>42.99</v>
      </c>
      <c r="J666" s="0">
        <v>17</v>
      </c>
    </row>
    <row r="667" spans="1:10" customHeight="0">
      <c r="A667" s="0">
        <f>HYPERLINK("https://dl.dropboxusercontent.com/scl/fi/a7s8h8rksk5vmjq07xbqm/fielder-144845-f.jpg?rlkey=99lkvspgw830bkmglv1z4d5xg&amp;dl=0","Click to download Image")</f>
      </c>
      <c r="B667" s="0">
        <f>HYPERLINK("https://dl.dropboxusercontent.com/scl/fi/kzn5fa5hmclrjuzmbz4i8/mens-hoodie-size-chartsfielder-kenzo.jpg?rlkey=70lsd9fvghgrzn0jcvhvbkc7e&amp;dl=0","Click to download SizeChart")</f>
      </c>
      <c r="C667" s="0" t="inlineStr">
        <is>
          <t>Fielder Men's Scuba Hoodie</t>
        </is>
      </c>
      <c r="D667" s="0" t="inlineStr">
        <is>
          <t>144845</t>
        </is>
      </c>
      <c r="E667" s="0" t="inlineStr">
        <is>
          <t>BLANK FIELDE M BK:144845E-2XL</t>
        </is>
      </c>
      <c r="F667" s="0" t="inlineStr">
        <is>
          <t>899144845086</t>
        </is>
      </c>
      <c r="G667" s="0" t="inlineStr">
        <is>
          <t>MENS</t>
        </is>
      </c>
      <c r="H667" s="0" t="inlineStr">
        <is>
          <t>2XL</t>
        </is>
      </c>
      <c r="I667" s="0">
        <v>42.99</v>
      </c>
      <c r="J667" s="0">
        <v>15</v>
      </c>
    </row>
    <row r="668" spans="1:10" customHeight="0">
      <c r="A668" s="0">
        <f>HYPERLINK("https://dl.dropboxusercontent.com/scl/fi/a7s8h8rksk5vmjq07xbqm/fielder-144845-f.jpg?rlkey=99lkvspgw830bkmglv1z4d5xg&amp;dl=0","Click to download Image")</f>
      </c>
      <c r="B668" s="0">
        <f>HYPERLINK("https://dl.dropboxusercontent.com/scl/fi/kzn5fa5hmclrjuzmbz4i8/mens-hoodie-size-chartsfielder-kenzo.jpg?rlkey=70lsd9fvghgrzn0jcvhvbkc7e&amp;dl=0","Click to download SizeChart")</f>
      </c>
      <c r="C668" s="0" t="inlineStr">
        <is>
          <t>Fielder Men's Scuba Hoodie</t>
        </is>
      </c>
      <c r="D668" s="0" t="inlineStr">
        <is>
          <t>144845</t>
        </is>
      </c>
      <c r="E668" s="0" t="inlineStr">
        <is>
          <t>BLANK FIELDE M BK:144845F-3XL</t>
        </is>
      </c>
      <c r="F668" s="0" t="inlineStr">
        <is>
          <t>899144845093</t>
        </is>
      </c>
      <c r="G668" s="0" t="inlineStr">
        <is>
          <t>MENS</t>
        </is>
      </c>
      <c r="H668" s="0" t="inlineStr">
        <is>
          <t>3XL</t>
        </is>
      </c>
      <c r="I668" s="0">
        <v>42.99</v>
      </c>
      <c r="J668" s="0">
        <v>8</v>
      </c>
    </row>
    <row r="669" spans="1:10" customHeight="0">
      <c r="A669" s="0">
        <f>HYPERLINK("https://dl.dropboxusercontent.com/scl/fi/es9yepvw15qps0il3a4oz/fielder-144852-f.jpg?rlkey=7xduc5xws7m266nqdn2yizm94&amp;dl=0","Click to download Image")</f>
      </c>
      <c r="B669" s="0">
        <f>HYPERLINK("https://dl.dropboxusercontent.com/scl/fi/kzn5fa5hmclrjuzmbz4i8/mens-hoodie-size-chartsfielder-kenzo.jpg?rlkey=70lsd9fvghgrzn0jcvhvbkc7e&amp;dl=0","Click to download SizeChart")</f>
      </c>
      <c r="C669" s="0" t="inlineStr">
        <is>
          <t>Fielder Men's Scuba Hoodie</t>
        </is>
      </c>
      <c r="D669" s="0" t="inlineStr">
        <is>
          <t>144852</t>
        </is>
      </c>
      <c r="E669" s="0" t="inlineStr">
        <is>
          <t>BLANK FIELDE M RL:144852A-S</t>
        </is>
      </c>
      <c r="F669" s="0" t="inlineStr">
        <is>
          <t>899144852046</t>
        </is>
      </c>
      <c r="G669" s="0" t="inlineStr">
        <is>
          <t>MENS</t>
        </is>
      </c>
      <c r="H669" s="0" t="inlineStr">
        <is>
          <t>S</t>
        </is>
      </c>
      <c r="I669" s="0">
        <v>42.99</v>
      </c>
      <c r="J669" s="0">
        <v>7</v>
      </c>
    </row>
    <row r="670" spans="1:10" customHeight="0">
      <c r="A670" s="0">
        <f>HYPERLINK("https://dl.dropboxusercontent.com/scl/fi/es9yepvw15qps0il3a4oz/fielder-144852-f.jpg?rlkey=7xduc5xws7m266nqdn2yizm94&amp;dl=0","Click to download Image")</f>
      </c>
      <c r="B670" s="0">
        <f>HYPERLINK("https://dl.dropboxusercontent.com/scl/fi/kzn5fa5hmclrjuzmbz4i8/mens-hoodie-size-chartsfielder-kenzo.jpg?rlkey=70lsd9fvghgrzn0jcvhvbkc7e&amp;dl=0","Click to download SizeChart")</f>
      </c>
      <c r="C670" s="0" t="inlineStr">
        <is>
          <t>Fielder Men's Scuba Hoodie</t>
        </is>
      </c>
      <c r="D670" s="0" t="inlineStr">
        <is>
          <t>144852</t>
        </is>
      </c>
      <c r="E670" s="0" t="inlineStr">
        <is>
          <t>BLANK FIELDE M RL:144852B-M</t>
        </is>
      </c>
      <c r="F670" s="0" t="inlineStr">
        <is>
          <t>899144852053</t>
        </is>
      </c>
      <c r="G670" s="0" t="inlineStr">
        <is>
          <t>MENS</t>
        </is>
      </c>
      <c r="H670" s="0" t="inlineStr">
        <is>
          <t>M</t>
        </is>
      </c>
      <c r="I670" s="0">
        <v>42.99</v>
      </c>
      <c r="J670" s="0">
        <v>15</v>
      </c>
    </row>
    <row r="671" spans="1:10" customHeight="0">
      <c r="A671" s="0">
        <f>HYPERLINK("https://dl.dropboxusercontent.com/scl/fi/es9yepvw15qps0il3a4oz/fielder-144852-f.jpg?rlkey=7xduc5xws7m266nqdn2yizm94&amp;dl=0","Click to download Image")</f>
      </c>
      <c r="B671" s="0">
        <f>HYPERLINK("https://dl.dropboxusercontent.com/scl/fi/kzn5fa5hmclrjuzmbz4i8/mens-hoodie-size-chartsfielder-kenzo.jpg?rlkey=70lsd9fvghgrzn0jcvhvbkc7e&amp;dl=0","Click to download SizeChart")</f>
      </c>
      <c r="C671" s="0" t="inlineStr">
        <is>
          <t>Fielder Men's Scuba Hoodie</t>
        </is>
      </c>
      <c r="D671" s="0" t="inlineStr">
        <is>
          <t>144852</t>
        </is>
      </c>
      <c r="E671" s="0" t="inlineStr">
        <is>
          <t>BLANK FIELDE M RL:144852C-L</t>
        </is>
      </c>
      <c r="F671" s="0" t="inlineStr">
        <is>
          <t>899144852060</t>
        </is>
      </c>
      <c r="G671" s="0" t="inlineStr">
        <is>
          <t>MENS</t>
        </is>
      </c>
      <c r="H671" s="0" t="inlineStr">
        <is>
          <t>L</t>
        </is>
      </c>
      <c r="I671" s="0">
        <v>42.99</v>
      </c>
      <c r="J671" s="0">
        <v>23</v>
      </c>
    </row>
    <row r="672" spans="1:10" customHeight="0">
      <c r="A672" s="0">
        <f>HYPERLINK("https://dl.dropboxusercontent.com/scl/fi/es9yepvw15qps0il3a4oz/fielder-144852-f.jpg?rlkey=7xduc5xws7m266nqdn2yizm94&amp;dl=0","Click to download Image")</f>
      </c>
      <c r="B672" s="0">
        <f>HYPERLINK("https://dl.dropboxusercontent.com/scl/fi/kzn5fa5hmclrjuzmbz4i8/mens-hoodie-size-chartsfielder-kenzo.jpg?rlkey=70lsd9fvghgrzn0jcvhvbkc7e&amp;dl=0","Click to download SizeChart")</f>
      </c>
      <c r="C672" s="0" t="inlineStr">
        <is>
          <t>Fielder Men's Scuba Hoodie</t>
        </is>
      </c>
      <c r="D672" s="0" t="inlineStr">
        <is>
          <t>144852</t>
        </is>
      </c>
      <c r="E672" s="0" t="inlineStr">
        <is>
          <t>BLANK FIELDE M RL:144852D-XL</t>
        </is>
      </c>
      <c r="F672" s="0" t="inlineStr">
        <is>
          <t>899144852077</t>
        </is>
      </c>
      <c r="G672" s="0" t="inlineStr">
        <is>
          <t>MENS</t>
        </is>
      </c>
      <c r="H672" s="0" t="inlineStr">
        <is>
          <t>XL</t>
        </is>
      </c>
      <c r="I672" s="0">
        <v>42.99</v>
      </c>
      <c r="J672" s="0">
        <v>23</v>
      </c>
    </row>
    <row r="673" spans="1:10" customHeight="0">
      <c r="A673" s="0">
        <f>HYPERLINK("https://dl.dropboxusercontent.com/scl/fi/es9yepvw15qps0il3a4oz/fielder-144852-f.jpg?rlkey=7xduc5xws7m266nqdn2yizm94&amp;dl=0","Click to download Image")</f>
      </c>
      <c r="B673" s="0">
        <f>HYPERLINK("https://dl.dropboxusercontent.com/scl/fi/kzn5fa5hmclrjuzmbz4i8/mens-hoodie-size-chartsfielder-kenzo.jpg?rlkey=70lsd9fvghgrzn0jcvhvbkc7e&amp;dl=0","Click to download SizeChart")</f>
      </c>
      <c r="C673" s="0" t="inlineStr">
        <is>
          <t>Fielder Men's Scuba Hoodie</t>
        </is>
      </c>
      <c r="D673" s="0" t="inlineStr">
        <is>
          <t>144852</t>
        </is>
      </c>
      <c r="E673" s="0" t="inlineStr">
        <is>
          <t>BLANK FIELDE M RL:144852E-2XL</t>
        </is>
      </c>
      <c r="F673" s="0" t="inlineStr">
        <is>
          <t>899144852084</t>
        </is>
      </c>
      <c r="G673" s="0" t="inlineStr">
        <is>
          <t>MENS</t>
        </is>
      </c>
      <c r="H673" s="0" t="inlineStr">
        <is>
          <t>2XL</t>
        </is>
      </c>
      <c r="I673" s="0">
        <v>42.99</v>
      </c>
      <c r="J673" s="0">
        <v>17</v>
      </c>
    </row>
    <row r="674" spans="1:10" customHeight="0">
      <c r="A674" s="0">
        <f>HYPERLINK("https://dl.dropboxusercontent.com/scl/fi/es9yepvw15qps0il3a4oz/fielder-144852-f.jpg?rlkey=7xduc5xws7m266nqdn2yizm94&amp;dl=0","Click to download Image")</f>
      </c>
      <c r="B674" s="0">
        <f>HYPERLINK("https://dl.dropboxusercontent.com/scl/fi/kzn5fa5hmclrjuzmbz4i8/mens-hoodie-size-chartsfielder-kenzo.jpg?rlkey=70lsd9fvghgrzn0jcvhvbkc7e&amp;dl=0","Click to download SizeChart")</f>
      </c>
      <c r="C674" s="0" t="inlineStr">
        <is>
          <t>Fielder Men's Scuba Hoodie</t>
        </is>
      </c>
      <c r="D674" s="0" t="inlineStr">
        <is>
          <t>144852</t>
        </is>
      </c>
      <c r="E674" s="0" t="inlineStr">
        <is>
          <t>BLANK FIELDE M RL:144852F-3XL</t>
        </is>
      </c>
      <c r="F674" s="0" t="inlineStr">
        <is>
          <t>899144852091</t>
        </is>
      </c>
      <c r="G674" s="0" t="inlineStr">
        <is>
          <t>MENS</t>
        </is>
      </c>
      <c r="H674" s="0" t="inlineStr">
        <is>
          <t>3XL</t>
        </is>
      </c>
      <c r="I674" s="0">
        <v>42.99</v>
      </c>
      <c r="J674" s="0">
        <v>8</v>
      </c>
    </row>
    <row r="675" spans="1:10" customHeight="0">
      <c r="A675" s="0">
        <f>HYPERLINK("https://dl.dropboxusercontent.com/scl/fi/o41veobfme153t03u3qtj/williamt.jpg?rlkey=dtdi1hkuzl4a653ytpohajw02&amp;dl=0","Click to download Image")</f>
      </c>
      <c r="B675" s="0">
        <f>HYPERLINK("https://dl.dropboxusercontent.com/scl/fi/cjskgx3gg59vtsztj0pe0/mens-jackets-size-chartswilliam.jpg?rlkey=0tyqf67tnys55all1xydxwf0w&amp;dl=0","Click to download SizeChart")</f>
      </c>
      <c r="C675" s="0" t="inlineStr">
        <is>
          <t>William Men's Quilted Jacket</t>
        </is>
      </c>
      <c r="D675" s="0" t="inlineStr">
        <is>
          <t>141348</t>
        </is>
      </c>
      <c r="E675" s="0" t="inlineStr">
        <is>
          <t>BLANK WILLIA M BK:141348A-S</t>
        </is>
      </c>
      <c r="F675" s="0" t="inlineStr">
        <is>
          <t>899141348047</t>
        </is>
      </c>
      <c r="G675" s="0" t="inlineStr">
        <is>
          <t>MENS</t>
        </is>
      </c>
      <c r="H675" s="0" t="inlineStr">
        <is>
          <t>S</t>
        </is>
      </c>
      <c r="I675" s="0">
        <v>79.99</v>
      </c>
      <c r="J675" s="0">
        <v>12</v>
      </c>
    </row>
    <row r="676" spans="1:10" customHeight="0">
      <c r="A676" s="0">
        <f>HYPERLINK("https://dl.dropboxusercontent.com/scl/fi/o41veobfme153t03u3qtj/williamt.jpg?rlkey=dtdi1hkuzl4a653ytpohajw02&amp;dl=0","Click to download Image")</f>
      </c>
      <c r="B676" s="0">
        <f>HYPERLINK("https://dl.dropboxusercontent.com/scl/fi/cjskgx3gg59vtsztj0pe0/mens-jackets-size-chartswilliam.jpg?rlkey=0tyqf67tnys55all1xydxwf0w&amp;dl=0","Click to download SizeChart")</f>
      </c>
      <c r="C676" s="0" t="inlineStr">
        <is>
          <t>William Men's Quilted Jacket</t>
        </is>
      </c>
      <c r="D676" s="0" t="inlineStr">
        <is>
          <t>141348</t>
        </is>
      </c>
      <c r="E676" s="0" t="inlineStr">
        <is>
          <t>BLANK WILLIA M BK:141348B-M</t>
        </is>
      </c>
      <c r="F676" s="0" t="inlineStr">
        <is>
          <t>899141348054</t>
        </is>
      </c>
      <c r="G676" s="0" t="inlineStr">
        <is>
          <t>MENS</t>
        </is>
      </c>
      <c r="H676" s="0" t="inlineStr">
        <is>
          <t>M</t>
        </is>
      </c>
      <c r="I676" s="0">
        <v>79.99</v>
      </c>
      <c r="J676" s="0">
        <v>14</v>
      </c>
    </row>
    <row r="677" spans="1:10" customHeight="0">
      <c r="A677" s="0">
        <f>HYPERLINK("https://dl.dropboxusercontent.com/scl/fi/o41veobfme153t03u3qtj/williamt.jpg?rlkey=dtdi1hkuzl4a653ytpohajw02&amp;dl=0","Click to download Image")</f>
      </c>
      <c r="B677" s="0">
        <f>HYPERLINK("https://dl.dropboxusercontent.com/scl/fi/cjskgx3gg59vtsztj0pe0/mens-jackets-size-chartswilliam.jpg?rlkey=0tyqf67tnys55all1xydxwf0w&amp;dl=0","Click to download SizeChart")</f>
      </c>
      <c r="C677" s="0" t="inlineStr">
        <is>
          <t>William Men's Quilted Jacket</t>
        </is>
      </c>
      <c r="D677" s="0" t="inlineStr">
        <is>
          <t>141348</t>
        </is>
      </c>
      <c r="E677" s="0" t="inlineStr">
        <is>
          <t>BLANK WILLIA M BK:141348C-L</t>
        </is>
      </c>
      <c r="F677" s="0" t="inlineStr">
        <is>
          <t>899141348061</t>
        </is>
      </c>
      <c r="G677" s="0" t="inlineStr">
        <is>
          <t>MENS</t>
        </is>
      </c>
      <c r="H677" s="0" t="inlineStr">
        <is>
          <t>L</t>
        </is>
      </c>
      <c r="I677" s="0">
        <v>79.99</v>
      </c>
      <c r="J677" s="0">
        <v>30</v>
      </c>
    </row>
    <row r="678" spans="1:10" customHeight="0">
      <c r="A678" s="0">
        <f>HYPERLINK("https://dl.dropboxusercontent.com/scl/fi/o41veobfme153t03u3qtj/williamt.jpg?rlkey=dtdi1hkuzl4a653ytpohajw02&amp;dl=0","Click to download Image")</f>
      </c>
      <c r="B678" s="0">
        <f>HYPERLINK("https://dl.dropboxusercontent.com/scl/fi/cjskgx3gg59vtsztj0pe0/mens-jackets-size-chartswilliam.jpg?rlkey=0tyqf67tnys55all1xydxwf0w&amp;dl=0","Click to download SizeChart")</f>
      </c>
      <c r="C678" s="0" t="inlineStr">
        <is>
          <t>William Men's Quilted Jacket</t>
        </is>
      </c>
      <c r="D678" s="0" t="inlineStr">
        <is>
          <t>141348</t>
        </is>
      </c>
      <c r="E678" s="0" t="inlineStr">
        <is>
          <t>BLANK WILLIA M BK:141348D-XL</t>
        </is>
      </c>
      <c r="F678" s="0" t="inlineStr">
        <is>
          <t>899141348078</t>
        </is>
      </c>
      <c r="G678" s="0" t="inlineStr">
        <is>
          <t>MENS</t>
        </is>
      </c>
      <c r="H678" s="0" t="inlineStr">
        <is>
          <t>XL</t>
        </is>
      </c>
      <c r="I678" s="0">
        <v>79.99</v>
      </c>
      <c r="J678" s="0">
        <v>48</v>
      </c>
    </row>
    <row r="679" spans="1:10" customHeight="0">
      <c r="A679" s="0">
        <f>HYPERLINK("https://dl.dropboxusercontent.com/scl/fi/o41veobfme153t03u3qtj/williamt.jpg?rlkey=dtdi1hkuzl4a653ytpohajw02&amp;dl=0","Click to download Image")</f>
      </c>
      <c r="B679" s="0">
        <f>HYPERLINK("https://dl.dropboxusercontent.com/scl/fi/cjskgx3gg59vtsztj0pe0/mens-jackets-size-chartswilliam.jpg?rlkey=0tyqf67tnys55all1xydxwf0w&amp;dl=0","Click to download SizeChart")</f>
      </c>
      <c r="C679" s="0" t="inlineStr">
        <is>
          <t>William Men's Quilted Jacket</t>
        </is>
      </c>
      <c r="D679" s="0" t="inlineStr">
        <is>
          <t>141348</t>
        </is>
      </c>
      <c r="E679" s="0" t="inlineStr">
        <is>
          <t>BLANK WILLIA M BK:141348E-2XL</t>
        </is>
      </c>
      <c r="F679" s="0" t="inlineStr">
        <is>
          <t>899141348085</t>
        </is>
      </c>
      <c r="G679" s="0" t="inlineStr">
        <is>
          <t>MENS</t>
        </is>
      </c>
      <c r="H679" s="0" t="inlineStr">
        <is>
          <t>2XL</t>
        </is>
      </c>
      <c r="I679" s="0">
        <v>79.99</v>
      </c>
      <c r="J679" s="0">
        <v>51</v>
      </c>
    </row>
    <row r="680" spans="1:10" customHeight="0">
      <c r="A680" s="0">
        <f>HYPERLINK("https://dl.dropboxusercontent.com/scl/fi/o41veobfme153t03u3qtj/williamt.jpg?rlkey=dtdi1hkuzl4a653ytpohajw02&amp;dl=0","Click to download Image")</f>
      </c>
      <c r="B680" s="0">
        <f>HYPERLINK("https://dl.dropboxusercontent.com/scl/fi/cjskgx3gg59vtsztj0pe0/mens-jackets-size-chartswilliam.jpg?rlkey=0tyqf67tnys55all1xydxwf0w&amp;dl=0","Click to download SizeChart")</f>
      </c>
      <c r="C680" s="0" t="inlineStr">
        <is>
          <t>William Men's Quilted Jacket</t>
        </is>
      </c>
      <c r="D680" s="0" t="inlineStr">
        <is>
          <t>141348</t>
        </is>
      </c>
      <c r="E680" s="0" t="inlineStr">
        <is>
          <t>BLANK WILLIA M BK:141348F-3XL</t>
        </is>
      </c>
      <c r="F680" s="0" t="inlineStr">
        <is>
          <t>899141348092</t>
        </is>
      </c>
      <c r="G680" s="0" t="inlineStr">
        <is>
          <t>MENS</t>
        </is>
      </c>
      <c r="H680" s="0" t="inlineStr">
        <is>
          <t>3XL</t>
        </is>
      </c>
      <c r="I680" s="0">
        <v>79.99</v>
      </c>
      <c r="J680" s="0">
        <v>22</v>
      </c>
    </row>
    <row r="681" spans="1:10" customHeight="0">
      <c r="A681" s="0">
        <f>HYPERLINK("https://dl.dropboxusercontent.com/scl/fi/tbkcxpyw2l0kgsgp2i5op/128472-f.jpg?rlkey=kpbpgew7peegv77b1r0fbnloe&amp;dl=0","Click to download Image")</f>
      </c>
      <c r="B681" s="0">
        <f>HYPERLINK("https://dl.dropboxusercontent.com/scl/fi/pkizxn85kxch8jt6crn6u/mens-t-shirt-size-chartscal.jpg?rlkey=kv8nas8eq4rwy0dy15s7vl37x&amp;dl=0","Click to download SizeChart")</f>
      </c>
      <c r="C681" s="0" t="inlineStr">
        <is>
          <t>Cal Men's Sublimated T-Shirt</t>
        </is>
      </c>
      <c r="D681" s="0" t="inlineStr">
        <is>
          <t>128472</t>
        </is>
      </c>
      <c r="E681" s="0" t="inlineStr">
        <is>
          <t>BLANK CAL M RD:128472A-S</t>
        </is>
      </c>
      <c r="F681" s="0" t="inlineStr">
        <is>
          <t>899128472048</t>
        </is>
      </c>
      <c r="G681" s="0" t="inlineStr">
        <is>
          <t>MENS</t>
        </is>
      </c>
      <c r="H681" s="0" t="inlineStr">
        <is>
          <t>S</t>
        </is>
      </c>
      <c r="I681" s="0">
        <v>19.99</v>
      </c>
      <c r="J681" s="0">
        <v>12</v>
      </c>
    </row>
    <row r="682" spans="1:10" customHeight="0">
      <c r="A682" s="0">
        <f>HYPERLINK("https://dl.dropboxusercontent.com/scl/fi/tbkcxpyw2l0kgsgp2i5op/128472-f.jpg?rlkey=kpbpgew7peegv77b1r0fbnloe&amp;dl=0","Click to download Image")</f>
      </c>
      <c r="B682" s="0">
        <f>HYPERLINK("https://dl.dropboxusercontent.com/scl/fi/pkizxn85kxch8jt6crn6u/mens-t-shirt-size-chartscal.jpg?rlkey=kv8nas8eq4rwy0dy15s7vl37x&amp;dl=0","Click to download SizeChart")</f>
      </c>
      <c r="C682" s="0" t="inlineStr">
        <is>
          <t>Cal Men's Sublimated T-Shirt</t>
        </is>
      </c>
      <c r="D682" s="0" t="inlineStr">
        <is>
          <t>128472</t>
        </is>
      </c>
      <c r="E682" s="0" t="inlineStr">
        <is>
          <t>BLANK CAL M RD:128472B-M</t>
        </is>
      </c>
      <c r="F682" s="0" t="inlineStr">
        <is>
          <t>899128472055</t>
        </is>
      </c>
      <c r="G682" s="0" t="inlineStr">
        <is>
          <t>MENS</t>
        </is>
      </c>
      <c r="H682" s="0" t="inlineStr">
        <is>
          <t>M</t>
        </is>
      </c>
      <c r="I682" s="0">
        <v>19.99</v>
      </c>
      <c r="J682" s="0">
        <v>22</v>
      </c>
    </row>
    <row r="683" spans="1:10" customHeight="0">
      <c r="A683" s="0">
        <f>HYPERLINK("https://dl.dropboxusercontent.com/scl/fi/tbkcxpyw2l0kgsgp2i5op/128472-f.jpg?rlkey=kpbpgew7peegv77b1r0fbnloe&amp;dl=0","Click to download Image")</f>
      </c>
      <c r="B683" s="0">
        <f>HYPERLINK("https://dl.dropboxusercontent.com/scl/fi/pkizxn85kxch8jt6crn6u/mens-t-shirt-size-chartscal.jpg?rlkey=kv8nas8eq4rwy0dy15s7vl37x&amp;dl=0","Click to download SizeChart")</f>
      </c>
      <c r="C683" s="0" t="inlineStr">
        <is>
          <t>Cal Men's Sublimated T-Shirt</t>
        </is>
      </c>
      <c r="D683" s="0" t="inlineStr">
        <is>
          <t>128472</t>
        </is>
      </c>
      <c r="E683" s="0" t="inlineStr">
        <is>
          <t>BLANK CAL M RD:128472C-L</t>
        </is>
      </c>
      <c r="F683" s="0" t="inlineStr">
        <is>
          <t>899128472062</t>
        </is>
      </c>
      <c r="G683" s="0" t="inlineStr">
        <is>
          <t>MENS</t>
        </is>
      </c>
      <c r="H683" s="0" t="inlineStr">
        <is>
          <t>L</t>
        </is>
      </c>
      <c r="I683" s="0">
        <v>19.99</v>
      </c>
      <c r="J683" s="0">
        <v>36</v>
      </c>
    </row>
    <row r="684" spans="1:10" customHeight="0">
      <c r="A684" s="0">
        <f>HYPERLINK("https://dl.dropboxusercontent.com/scl/fi/tbkcxpyw2l0kgsgp2i5op/128472-f.jpg?rlkey=kpbpgew7peegv77b1r0fbnloe&amp;dl=0","Click to download Image")</f>
      </c>
      <c r="B684" s="0">
        <f>HYPERLINK("https://dl.dropboxusercontent.com/scl/fi/pkizxn85kxch8jt6crn6u/mens-t-shirt-size-chartscal.jpg?rlkey=kv8nas8eq4rwy0dy15s7vl37x&amp;dl=0","Click to download SizeChart")</f>
      </c>
      <c r="C684" s="0" t="inlineStr">
        <is>
          <t>Cal Men's Sublimated T-Shirt</t>
        </is>
      </c>
      <c r="D684" s="0" t="inlineStr">
        <is>
          <t>128472</t>
        </is>
      </c>
      <c r="E684" s="0" t="inlineStr">
        <is>
          <t>BLANK CAL M RD:128472D-XL</t>
        </is>
      </c>
      <c r="F684" s="0" t="inlineStr">
        <is>
          <t>899128472079</t>
        </is>
      </c>
      <c r="G684" s="0" t="inlineStr">
        <is>
          <t>MENS</t>
        </is>
      </c>
      <c r="H684" s="0" t="inlineStr">
        <is>
          <t>XL</t>
        </is>
      </c>
      <c r="I684" s="0">
        <v>19.99</v>
      </c>
      <c r="J684" s="0">
        <v>36</v>
      </c>
    </row>
    <row r="685" spans="1:10" customHeight="0">
      <c r="A685" s="0">
        <f>HYPERLINK("https://dl.dropboxusercontent.com/scl/fi/tbkcxpyw2l0kgsgp2i5op/128472-f.jpg?rlkey=kpbpgew7peegv77b1r0fbnloe&amp;dl=0","Click to download Image")</f>
      </c>
      <c r="B685" s="0">
        <f>HYPERLINK("https://dl.dropboxusercontent.com/scl/fi/pkizxn85kxch8jt6crn6u/mens-t-shirt-size-chartscal.jpg?rlkey=kv8nas8eq4rwy0dy15s7vl37x&amp;dl=0","Click to download SizeChart")</f>
      </c>
      <c r="C685" s="0" t="inlineStr">
        <is>
          <t>Cal Men's Sublimated T-Shirt</t>
        </is>
      </c>
      <c r="D685" s="0" t="inlineStr">
        <is>
          <t>128472</t>
        </is>
      </c>
      <c r="E685" s="0" t="inlineStr">
        <is>
          <t>BLANK CAL M RD:128472E-2XL</t>
        </is>
      </c>
      <c r="F685" s="0" t="inlineStr">
        <is>
          <t>899128472086</t>
        </is>
      </c>
      <c r="G685" s="0" t="inlineStr">
        <is>
          <t>MENS</t>
        </is>
      </c>
      <c r="H685" s="0" t="inlineStr">
        <is>
          <t>2XL</t>
        </is>
      </c>
      <c r="I685" s="0">
        <v>21.99</v>
      </c>
      <c r="J685" s="0">
        <v>24</v>
      </c>
    </row>
    <row r="686" spans="1:10" customHeight="0">
      <c r="A686" s="0">
        <f>HYPERLINK("https://dl.dropboxusercontent.com/scl/fi/tbkcxpyw2l0kgsgp2i5op/128472-f.jpg?rlkey=kpbpgew7peegv77b1r0fbnloe&amp;dl=0","Click to download Image")</f>
      </c>
      <c r="B686" s="0">
        <f>HYPERLINK("https://dl.dropboxusercontent.com/scl/fi/pkizxn85kxch8jt6crn6u/mens-t-shirt-size-chartscal.jpg?rlkey=kv8nas8eq4rwy0dy15s7vl37x&amp;dl=0","Click to download SizeChart")</f>
      </c>
      <c r="C686" s="0" t="inlineStr">
        <is>
          <t>Cal Men's Sublimated T-Shirt</t>
        </is>
      </c>
      <c r="D686" s="0" t="inlineStr">
        <is>
          <t>128472</t>
        </is>
      </c>
      <c r="E686" s="0" t="inlineStr">
        <is>
          <t>BLANK CAL M RD:128472F-3XL</t>
        </is>
      </c>
      <c r="F686" s="0" t="inlineStr">
        <is>
          <t>899128472093</t>
        </is>
      </c>
      <c r="G686" s="0" t="inlineStr">
        <is>
          <t>MENS</t>
        </is>
      </c>
      <c r="H686" s="0" t="inlineStr">
        <is>
          <t>3XL</t>
        </is>
      </c>
      <c r="I686" s="0">
        <v>21.99</v>
      </c>
      <c r="J686" s="0">
        <v>12</v>
      </c>
    </row>
    <row r="687" spans="1:10" customHeight="0">
      <c r="A687" s="0">
        <f>HYPERLINK("https://dl.dropboxusercontent.com/scl/fi/7m1uwmow5wz6z1pct35kj/128474-f.jpg?rlkey=llmdgg7ex07kf30ksl9rogf09&amp;dl=0","Click to download Image")</f>
      </c>
      <c r="B687" s="0">
        <f>HYPERLINK("https://dl.dropboxusercontent.com/scl/fi/pkizxn85kxch8jt6crn6u/mens-t-shirt-size-chartscal.jpg?rlkey=kv8nas8eq4rwy0dy15s7vl37x&amp;dl=0","Click to download SizeChart")</f>
      </c>
      <c r="C687" s="0" t="inlineStr">
        <is>
          <t>Cal Men's Sublimated T-Shirt</t>
        </is>
      </c>
      <c r="D687" s="0" t="inlineStr">
        <is>
          <t>128474</t>
        </is>
      </c>
      <c r="E687" s="0" t="inlineStr">
        <is>
          <t>BLANK CAL M GN:128474A-S</t>
        </is>
      </c>
      <c r="F687" s="0" t="inlineStr">
        <is>
          <t>899128474042</t>
        </is>
      </c>
      <c r="G687" s="0" t="inlineStr">
        <is>
          <t>MENS</t>
        </is>
      </c>
      <c r="H687" s="0" t="inlineStr">
        <is>
          <t>S</t>
        </is>
      </c>
      <c r="I687" s="0">
        <v>19.99</v>
      </c>
      <c r="J687" s="0">
        <v>11</v>
      </c>
    </row>
    <row r="688" spans="1:10" customHeight="0">
      <c r="A688" s="0">
        <f>HYPERLINK("https://dl.dropboxusercontent.com/scl/fi/7m1uwmow5wz6z1pct35kj/128474-f.jpg?rlkey=llmdgg7ex07kf30ksl9rogf09&amp;dl=0","Click to download Image")</f>
      </c>
      <c r="B688" s="0">
        <f>HYPERLINK("https://dl.dropboxusercontent.com/scl/fi/pkizxn85kxch8jt6crn6u/mens-t-shirt-size-chartscal.jpg?rlkey=kv8nas8eq4rwy0dy15s7vl37x&amp;dl=0","Click to download SizeChart")</f>
      </c>
      <c r="C688" s="0" t="inlineStr">
        <is>
          <t>Cal Men's Sublimated T-Shirt</t>
        </is>
      </c>
      <c r="D688" s="0" t="inlineStr">
        <is>
          <t>128474</t>
        </is>
      </c>
      <c r="E688" s="0" t="inlineStr">
        <is>
          <t>BLANK CAL M GN:128474B-M</t>
        </is>
      </c>
      <c r="F688" s="0" t="inlineStr">
        <is>
          <t>899128474059</t>
        </is>
      </c>
      <c r="G688" s="0" t="inlineStr">
        <is>
          <t>MENS</t>
        </is>
      </c>
      <c r="H688" s="0" t="inlineStr">
        <is>
          <t>M</t>
        </is>
      </c>
      <c r="I688" s="0">
        <v>19.99</v>
      </c>
      <c r="J688" s="0">
        <v>23</v>
      </c>
    </row>
    <row r="689" spans="1:10" customHeight="0">
      <c r="A689" s="0">
        <f>HYPERLINK("https://dl.dropboxusercontent.com/scl/fi/7m1uwmow5wz6z1pct35kj/128474-f.jpg?rlkey=llmdgg7ex07kf30ksl9rogf09&amp;dl=0","Click to download Image")</f>
      </c>
      <c r="B689" s="0">
        <f>HYPERLINK("https://dl.dropboxusercontent.com/scl/fi/pkizxn85kxch8jt6crn6u/mens-t-shirt-size-chartscal.jpg?rlkey=kv8nas8eq4rwy0dy15s7vl37x&amp;dl=0","Click to download SizeChart")</f>
      </c>
      <c r="C689" s="0" t="inlineStr">
        <is>
          <t>Cal Men's Sublimated T-Shirt</t>
        </is>
      </c>
      <c r="D689" s="0" t="inlineStr">
        <is>
          <t>128474</t>
        </is>
      </c>
      <c r="E689" s="0" t="inlineStr">
        <is>
          <t>BLANK CAL M GN:128474C-L</t>
        </is>
      </c>
      <c r="F689" s="0" t="inlineStr">
        <is>
          <t>899128474066</t>
        </is>
      </c>
      <c r="G689" s="0" t="inlineStr">
        <is>
          <t>MENS</t>
        </is>
      </c>
      <c r="H689" s="0" t="inlineStr">
        <is>
          <t>L</t>
        </is>
      </c>
      <c r="I689" s="0">
        <v>19.99</v>
      </c>
      <c r="J689" s="0">
        <v>36</v>
      </c>
    </row>
    <row r="690" spans="1:10" customHeight="0">
      <c r="A690" s="0">
        <f>HYPERLINK("https://dl.dropboxusercontent.com/scl/fi/7m1uwmow5wz6z1pct35kj/128474-f.jpg?rlkey=llmdgg7ex07kf30ksl9rogf09&amp;dl=0","Click to download Image")</f>
      </c>
      <c r="B690" s="0">
        <f>HYPERLINK("https://dl.dropboxusercontent.com/scl/fi/pkizxn85kxch8jt6crn6u/mens-t-shirt-size-chartscal.jpg?rlkey=kv8nas8eq4rwy0dy15s7vl37x&amp;dl=0","Click to download SizeChart")</f>
      </c>
      <c r="C690" s="0" t="inlineStr">
        <is>
          <t>Cal Men's Sublimated T-Shirt</t>
        </is>
      </c>
      <c r="D690" s="0" t="inlineStr">
        <is>
          <t>128474</t>
        </is>
      </c>
      <c r="E690" s="0" t="inlineStr">
        <is>
          <t>BLANK CAL M GN:128474D-XL</t>
        </is>
      </c>
      <c r="F690" s="0" t="inlineStr">
        <is>
          <t>899128474073</t>
        </is>
      </c>
      <c r="G690" s="0" t="inlineStr">
        <is>
          <t>MENS</t>
        </is>
      </c>
      <c r="H690" s="0" t="inlineStr">
        <is>
          <t>XL</t>
        </is>
      </c>
      <c r="I690" s="0">
        <v>19.99</v>
      </c>
      <c r="J690" s="0">
        <v>34</v>
      </c>
    </row>
    <row r="691" spans="1:10" customHeight="0">
      <c r="A691" s="0">
        <f>HYPERLINK("https://dl.dropboxusercontent.com/scl/fi/7m1uwmow5wz6z1pct35kj/128474-f.jpg?rlkey=llmdgg7ex07kf30ksl9rogf09&amp;dl=0","Click to download Image")</f>
      </c>
      <c r="B691" s="0">
        <f>HYPERLINK("https://dl.dropboxusercontent.com/scl/fi/pkizxn85kxch8jt6crn6u/mens-t-shirt-size-chartscal.jpg?rlkey=kv8nas8eq4rwy0dy15s7vl37x&amp;dl=0","Click to download SizeChart")</f>
      </c>
      <c r="C691" s="0" t="inlineStr">
        <is>
          <t>Cal Men's Sublimated T-Shirt</t>
        </is>
      </c>
      <c r="D691" s="0" t="inlineStr">
        <is>
          <t>128474</t>
        </is>
      </c>
      <c r="E691" s="0" t="inlineStr">
        <is>
          <t>BLANK CAL M GN:128474E-2XL</t>
        </is>
      </c>
      <c r="F691" s="0" t="inlineStr">
        <is>
          <t>899128474080</t>
        </is>
      </c>
      <c r="G691" s="0" t="inlineStr">
        <is>
          <t>MENS</t>
        </is>
      </c>
      <c r="H691" s="0" t="inlineStr">
        <is>
          <t>2XL</t>
        </is>
      </c>
      <c r="I691" s="0">
        <v>21.99</v>
      </c>
      <c r="J691" s="0">
        <v>22</v>
      </c>
    </row>
    <row r="692" spans="1:10" customHeight="0">
      <c r="A692" s="0">
        <f>HYPERLINK("https://dl.dropboxusercontent.com/scl/fi/7m1uwmow5wz6z1pct35kj/128474-f.jpg?rlkey=llmdgg7ex07kf30ksl9rogf09&amp;dl=0","Click to download Image")</f>
      </c>
      <c r="B692" s="0">
        <f>HYPERLINK("https://dl.dropboxusercontent.com/scl/fi/pkizxn85kxch8jt6crn6u/mens-t-shirt-size-chartscal.jpg?rlkey=kv8nas8eq4rwy0dy15s7vl37x&amp;dl=0","Click to download SizeChart")</f>
      </c>
      <c r="C692" s="0" t="inlineStr">
        <is>
          <t>Cal Men's Sublimated T-Shirt</t>
        </is>
      </c>
      <c r="D692" s="0" t="inlineStr">
        <is>
          <t>128474</t>
        </is>
      </c>
      <c r="E692" s="0" t="inlineStr">
        <is>
          <t>BLANK CAL M GN:128474F-3XL</t>
        </is>
      </c>
      <c r="F692" s="0" t="inlineStr">
        <is>
          <t>899128474097</t>
        </is>
      </c>
      <c r="G692" s="0" t="inlineStr">
        <is>
          <t>MENS</t>
        </is>
      </c>
      <c r="H692" s="0" t="inlineStr">
        <is>
          <t>3XL</t>
        </is>
      </c>
      <c r="I692" s="0">
        <v>21.99</v>
      </c>
      <c r="J692" s="0">
        <v>12</v>
      </c>
    </row>
    <row r="693" spans="1:10" customHeight="0">
      <c r="A693" s="0">
        <f>HYPERLINK("https://dl.dropboxusercontent.com/scl/fi/zxuqq394blumxoy0pxy64/128473-f.jpg?rlkey=dgfqh5vn6zf5fdr6dsibcv972&amp;dl=0","Click to download Image")</f>
      </c>
      <c r="B693" s="0">
        <f>HYPERLINK("https://dl.dropboxusercontent.com/scl/fi/pkizxn85kxch8jt6crn6u/mens-t-shirt-size-chartscal.jpg?rlkey=kv8nas8eq4rwy0dy15s7vl37x&amp;dl=0","Click to download SizeChart")</f>
      </c>
      <c r="C693" s="0" t="inlineStr">
        <is>
          <t>Cal Men's Sublimated T-Shirt</t>
        </is>
      </c>
      <c r="D693" s="0" t="inlineStr">
        <is>
          <t>128473</t>
        </is>
      </c>
      <c r="E693" s="0" t="inlineStr">
        <is>
          <t>BLANK CAL M RL:128473A-S</t>
        </is>
      </c>
      <c r="F693" s="0" t="inlineStr">
        <is>
          <t>899128473045</t>
        </is>
      </c>
      <c r="G693" s="0" t="inlineStr">
        <is>
          <t>MENS</t>
        </is>
      </c>
      <c r="H693" s="0" t="inlineStr">
        <is>
          <t>S</t>
        </is>
      </c>
      <c r="I693" s="0">
        <v>19.99</v>
      </c>
      <c r="J693" s="0">
        <v>12</v>
      </c>
    </row>
    <row r="694" spans="1:10" customHeight="0">
      <c r="A694" s="0">
        <f>HYPERLINK("https://dl.dropboxusercontent.com/scl/fi/zxuqq394blumxoy0pxy64/128473-f.jpg?rlkey=dgfqh5vn6zf5fdr6dsibcv972&amp;dl=0","Click to download Image")</f>
      </c>
      <c r="B694" s="0">
        <f>HYPERLINK("https://dl.dropboxusercontent.com/scl/fi/pkizxn85kxch8jt6crn6u/mens-t-shirt-size-chartscal.jpg?rlkey=kv8nas8eq4rwy0dy15s7vl37x&amp;dl=0","Click to download SizeChart")</f>
      </c>
      <c r="C694" s="0" t="inlineStr">
        <is>
          <t>Cal Men's Sublimated T-Shirt</t>
        </is>
      </c>
      <c r="D694" s="0" t="inlineStr">
        <is>
          <t>128473</t>
        </is>
      </c>
      <c r="E694" s="0" t="inlineStr">
        <is>
          <t>BLANK CAL M RL:128473B-M</t>
        </is>
      </c>
      <c r="F694" s="0" t="inlineStr">
        <is>
          <t>899128473052</t>
        </is>
      </c>
      <c r="G694" s="0" t="inlineStr">
        <is>
          <t>MENS</t>
        </is>
      </c>
      <c r="H694" s="0" t="inlineStr">
        <is>
          <t>M</t>
        </is>
      </c>
      <c r="I694" s="0">
        <v>19.99</v>
      </c>
      <c r="J694" s="0">
        <v>23</v>
      </c>
    </row>
    <row r="695" spans="1:10" customHeight="0">
      <c r="A695" s="0">
        <f>HYPERLINK("https://dl.dropboxusercontent.com/scl/fi/zxuqq394blumxoy0pxy64/128473-f.jpg?rlkey=dgfqh5vn6zf5fdr6dsibcv972&amp;dl=0","Click to download Image")</f>
      </c>
      <c r="B695" s="0">
        <f>HYPERLINK("https://dl.dropboxusercontent.com/scl/fi/pkizxn85kxch8jt6crn6u/mens-t-shirt-size-chartscal.jpg?rlkey=kv8nas8eq4rwy0dy15s7vl37x&amp;dl=0","Click to download SizeChart")</f>
      </c>
      <c r="C695" s="0" t="inlineStr">
        <is>
          <t>Cal Men's Sublimated T-Shirt</t>
        </is>
      </c>
      <c r="D695" s="0" t="inlineStr">
        <is>
          <t>128473</t>
        </is>
      </c>
      <c r="E695" s="0" t="inlineStr">
        <is>
          <t>BLANK CAL M RL:128473C-L</t>
        </is>
      </c>
      <c r="F695" s="0" t="inlineStr">
        <is>
          <t>899128473069</t>
        </is>
      </c>
      <c r="G695" s="0" t="inlineStr">
        <is>
          <t>MENS</t>
        </is>
      </c>
      <c r="H695" s="0" t="inlineStr">
        <is>
          <t>L</t>
        </is>
      </c>
      <c r="I695" s="0">
        <v>19.99</v>
      </c>
      <c r="J695" s="0">
        <v>35</v>
      </c>
    </row>
    <row r="696" spans="1:10" customHeight="0">
      <c r="A696" s="0">
        <f>HYPERLINK("https://dl.dropboxusercontent.com/scl/fi/zxuqq394blumxoy0pxy64/128473-f.jpg?rlkey=dgfqh5vn6zf5fdr6dsibcv972&amp;dl=0","Click to download Image")</f>
      </c>
      <c r="B696" s="0">
        <f>HYPERLINK("https://dl.dropboxusercontent.com/scl/fi/pkizxn85kxch8jt6crn6u/mens-t-shirt-size-chartscal.jpg?rlkey=kv8nas8eq4rwy0dy15s7vl37x&amp;dl=0","Click to download SizeChart")</f>
      </c>
      <c r="C696" s="0" t="inlineStr">
        <is>
          <t>Cal Men's Sublimated T-Shirt</t>
        </is>
      </c>
      <c r="D696" s="0" t="inlineStr">
        <is>
          <t>128473</t>
        </is>
      </c>
      <c r="E696" s="0" t="inlineStr">
        <is>
          <t>BLANK CAL M RL:128473D-XL</t>
        </is>
      </c>
      <c r="F696" s="0" t="inlineStr">
        <is>
          <t>899128473076</t>
        </is>
      </c>
      <c r="G696" s="0" t="inlineStr">
        <is>
          <t>MENS</t>
        </is>
      </c>
      <c r="H696" s="0" t="inlineStr">
        <is>
          <t>XL</t>
        </is>
      </c>
      <c r="I696" s="0">
        <v>19.99</v>
      </c>
      <c r="J696" s="0">
        <v>35</v>
      </c>
    </row>
    <row r="697" spans="1:10" customHeight="0">
      <c r="A697" s="0">
        <f>HYPERLINK("https://dl.dropboxusercontent.com/scl/fi/zxuqq394blumxoy0pxy64/128473-f.jpg?rlkey=dgfqh5vn6zf5fdr6dsibcv972&amp;dl=0","Click to download Image")</f>
      </c>
      <c r="B697" s="0">
        <f>HYPERLINK("https://dl.dropboxusercontent.com/scl/fi/pkizxn85kxch8jt6crn6u/mens-t-shirt-size-chartscal.jpg?rlkey=kv8nas8eq4rwy0dy15s7vl37x&amp;dl=0","Click to download SizeChart")</f>
      </c>
      <c r="C697" s="0" t="inlineStr">
        <is>
          <t>Cal Men's Sublimated T-Shirt</t>
        </is>
      </c>
      <c r="D697" s="0" t="inlineStr">
        <is>
          <t>128473</t>
        </is>
      </c>
      <c r="E697" s="0" t="inlineStr">
        <is>
          <t>BLANK CAL M RL:128473E-2XL</t>
        </is>
      </c>
      <c r="F697" s="0" t="inlineStr">
        <is>
          <t>899128473083</t>
        </is>
      </c>
      <c r="G697" s="0" t="inlineStr">
        <is>
          <t>MENS</t>
        </is>
      </c>
      <c r="H697" s="0" t="inlineStr">
        <is>
          <t>2XL</t>
        </is>
      </c>
      <c r="I697" s="0">
        <v>21.99</v>
      </c>
      <c r="J697" s="0">
        <v>24</v>
      </c>
    </row>
    <row r="698" spans="1:10" customHeight="0">
      <c r="A698" s="0">
        <f>HYPERLINK("https://dl.dropboxusercontent.com/scl/fi/zxuqq394blumxoy0pxy64/128473-f.jpg?rlkey=dgfqh5vn6zf5fdr6dsibcv972&amp;dl=0","Click to download Image")</f>
      </c>
      <c r="B698" s="0">
        <f>HYPERLINK("https://dl.dropboxusercontent.com/scl/fi/pkizxn85kxch8jt6crn6u/mens-t-shirt-size-chartscal.jpg?rlkey=kv8nas8eq4rwy0dy15s7vl37x&amp;dl=0","Click to download SizeChart")</f>
      </c>
      <c r="C698" s="0" t="inlineStr">
        <is>
          <t>Cal Men's Sublimated T-Shirt</t>
        </is>
      </c>
      <c r="D698" s="0" t="inlineStr">
        <is>
          <t>128473</t>
        </is>
      </c>
      <c r="E698" s="0" t="inlineStr">
        <is>
          <t>BLANK CAL M RL:128473F-3XL</t>
        </is>
      </c>
      <c r="F698" s="0" t="inlineStr">
        <is>
          <t>899128473090</t>
        </is>
      </c>
      <c r="G698" s="0" t="inlineStr">
        <is>
          <t>MENS</t>
        </is>
      </c>
      <c r="H698" s="0" t="inlineStr">
        <is>
          <t>3XL</t>
        </is>
      </c>
      <c r="I698" s="0">
        <v>21.99</v>
      </c>
      <c r="J698" s="0">
        <v>12</v>
      </c>
    </row>
    <row r="699" spans="1:10" customHeight="0">
      <c r="A699" s="0">
        <f>HYPERLINK("https://dl.dropboxusercontent.com/scl/fi/v6hl9ena4kjptdny770vk/128478-f.jpg?rlkey=anc154y2vzxbrr7rwixmj5445&amp;dl=0","Click to download Image")</f>
      </c>
      <c r="B699" s="0">
        <f>HYPERLINK("https://dl.dropboxusercontent.com/scl/fi/pkizxn85kxch8jt6crn6u/mens-t-shirt-size-chartscal.jpg?rlkey=kv8nas8eq4rwy0dy15s7vl37x&amp;dl=0","Click to download SizeChart")</f>
      </c>
      <c r="C699" s="0" t="inlineStr">
        <is>
          <t>Cal Men's Sublimated T-Shirt</t>
        </is>
      </c>
      <c r="D699" s="0" t="inlineStr">
        <is>
          <t>128478</t>
        </is>
      </c>
      <c r="E699" s="0" t="inlineStr">
        <is>
          <t>BLANK CAL M NY:128478A-S</t>
        </is>
      </c>
      <c r="F699" s="0" t="inlineStr">
        <is>
          <t>899128478040</t>
        </is>
      </c>
      <c r="G699" s="0" t="inlineStr">
        <is>
          <t>MENS</t>
        </is>
      </c>
      <c r="H699" s="0" t="inlineStr">
        <is>
          <t>S</t>
        </is>
      </c>
      <c r="I699" s="0">
        <v>19.99</v>
      </c>
      <c r="J699" s="0">
        <v>12</v>
      </c>
    </row>
    <row r="700" spans="1:10" customHeight="0">
      <c r="A700" s="0">
        <f>HYPERLINK("https://dl.dropboxusercontent.com/scl/fi/v6hl9ena4kjptdny770vk/128478-f.jpg?rlkey=anc154y2vzxbrr7rwixmj5445&amp;dl=0","Click to download Image")</f>
      </c>
      <c r="B700" s="0">
        <f>HYPERLINK("https://dl.dropboxusercontent.com/scl/fi/pkizxn85kxch8jt6crn6u/mens-t-shirt-size-chartscal.jpg?rlkey=kv8nas8eq4rwy0dy15s7vl37x&amp;dl=0","Click to download SizeChart")</f>
      </c>
      <c r="C700" s="0" t="inlineStr">
        <is>
          <t>Cal Men's Sublimated T-Shirt</t>
        </is>
      </c>
      <c r="D700" s="0" t="inlineStr">
        <is>
          <t>128478</t>
        </is>
      </c>
      <c r="E700" s="0" t="inlineStr">
        <is>
          <t>BLANK CAL M NY:128478B-M</t>
        </is>
      </c>
      <c r="F700" s="0" t="inlineStr">
        <is>
          <t>899128478057</t>
        </is>
      </c>
      <c r="G700" s="0" t="inlineStr">
        <is>
          <t>MENS</t>
        </is>
      </c>
      <c r="H700" s="0" t="inlineStr">
        <is>
          <t>M</t>
        </is>
      </c>
      <c r="I700" s="0">
        <v>19.99</v>
      </c>
      <c r="J700" s="0">
        <v>24</v>
      </c>
    </row>
    <row r="701" spans="1:10" customHeight="0">
      <c r="A701" s="0">
        <f>HYPERLINK("https://dl.dropboxusercontent.com/scl/fi/v6hl9ena4kjptdny770vk/128478-f.jpg?rlkey=anc154y2vzxbrr7rwixmj5445&amp;dl=0","Click to download Image")</f>
      </c>
      <c r="B701" s="0">
        <f>HYPERLINK("https://dl.dropboxusercontent.com/scl/fi/pkizxn85kxch8jt6crn6u/mens-t-shirt-size-chartscal.jpg?rlkey=kv8nas8eq4rwy0dy15s7vl37x&amp;dl=0","Click to download SizeChart")</f>
      </c>
      <c r="C701" s="0" t="inlineStr">
        <is>
          <t>Cal Men's Sublimated T-Shirt</t>
        </is>
      </c>
      <c r="D701" s="0" t="inlineStr">
        <is>
          <t>128478</t>
        </is>
      </c>
      <c r="E701" s="0" t="inlineStr">
        <is>
          <t>BLANK CAL M NY:128478C-L</t>
        </is>
      </c>
      <c r="F701" s="0" t="inlineStr">
        <is>
          <t>899128478064</t>
        </is>
      </c>
      <c r="G701" s="0" t="inlineStr">
        <is>
          <t>MENS</t>
        </is>
      </c>
      <c r="H701" s="0" t="inlineStr">
        <is>
          <t>L</t>
        </is>
      </c>
      <c r="I701" s="0">
        <v>19.99</v>
      </c>
      <c r="J701" s="0">
        <v>36</v>
      </c>
    </row>
    <row r="702" spans="1:10" customHeight="0">
      <c r="A702" s="0">
        <f>HYPERLINK("https://dl.dropboxusercontent.com/scl/fi/v6hl9ena4kjptdny770vk/128478-f.jpg?rlkey=anc154y2vzxbrr7rwixmj5445&amp;dl=0","Click to download Image")</f>
      </c>
      <c r="B702" s="0">
        <f>HYPERLINK("https://dl.dropboxusercontent.com/scl/fi/pkizxn85kxch8jt6crn6u/mens-t-shirt-size-chartscal.jpg?rlkey=kv8nas8eq4rwy0dy15s7vl37x&amp;dl=0","Click to download SizeChart")</f>
      </c>
      <c r="C702" s="0" t="inlineStr">
        <is>
          <t>Cal Men's Sublimated T-Shirt</t>
        </is>
      </c>
      <c r="D702" s="0" t="inlineStr">
        <is>
          <t>128478</t>
        </is>
      </c>
      <c r="E702" s="0" t="inlineStr">
        <is>
          <t>BLANK CAL M NY:128478D-XL</t>
        </is>
      </c>
      <c r="F702" s="0" t="inlineStr">
        <is>
          <t>899128478071</t>
        </is>
      </c>
      <c r="G702" s="0" t="inlineStr">
        <is>
          <t>MENS</t>
        </is>
      </c>
      <c r="H702" s="0" t="inlineStr">
        <is>
          <t>XL</t>
        </is>
      </c>
      <c r="I702" s="0">
        <v>19.99</v>
      </c>
      <c r="J702" s="0">
        <v>36</v>
      </c>
    </row>
    <row r="703" spans="1:10" customHeight="0">
      <c r="A703" s="0">
        <f>HYPERLINK("https://dl.dropboxusercontent.com/scl/fi/v6hl9ena4kjptdny770vk/128478-f.jpg?rlkey=anc154y2vzxbrr7rwixmj5445&amp;dl=0","Click to download Image")</f>
      </c>
      <c r="B703" s="0">
        <f>HYPERLINK("https://dl.dropboxusercontent.com/scl/fi/pkizxn85kxch8jt6crn6u/mens-t-shirt-size-chartscal.jpg?rlkey=kv8nas8eq4rwy0dy15s7vl37x&amp;dl=0","Click to download SizeChart")</f>
      </c>
      <c r="C703" s="0" t="inlineStr">
        <is>
          <t>Cal Men's Sublimated T-Shirt</t>
        </is>
      </c>
      <c r="D703" s="0" t="inlineStr">
        <is>
          <t>128478</t>
        </is>
      </c>
      <c r="E703" s="0" t="inlineStr">
        <is>
          <t>BLANK CAL M NY:128478E-2XL</t>
        </is>
      </c>
      <c r="F703" s="0" t="inlineStr">
        <is>
          <t>899128478088</t>
        </is>
      </c>
      <c r="G703" s="0" t="inlineStr">
        <is>
          <t>MENS</t>
        </is>
      </c>
      <c r="H703" s="0" t="inlineStr">
        <is>
          <t>2XL</t>
        </is>
      </c>
      <c r="I703" s="0">
        <v>21.99</v>
      </c>
      <c r="J703" s="0">
        <v>24</v>
      </c>
    </row>
    <row r="704" spans="1:10" customHeight="0">
      <c r="A704" s="0">
        <f>HYPERLINK("https://dl.dropboxusercontent.com/scl/fi/v6hl9ena4kjptdny770vk/128478-f.jpg?rlkey=anc154y2vzxbrr7rwixmj5445&amp;dl=0","Click to download Image")</f>
      </c>
      <c r="B704" s="0">
        <f>HYPERLINK("https://dl.dropboxusercontent.com/scl/fi/pkizxn85kxch8jt6crn6u/mens-t-shirt-size-chartscal.jpg?rlkey=kv8nas8eq4rwy0dy15s7vl37x&amp;dl=0","Click to download SizeChart")</f>
      </c>
      <c r="C704" s="0" t="inlineStr">
        <is>
          <t>Cal Men's Sublimated T-Shirt</t>
        </is>
      </c>
      <c r="D704" s="0" t="inlineStr">
        <is>
          <t>128478</t>
        </is>
      </c>
      <c r="E704" s="0" t="inlineStr">
        <is>
          <t>BLANK CAL M NY:128478F-3XL</t>
        </is>
      </c>
      <c r="F704" s="0" t="inlineStr">
        <is>
          <t>899128478095</t>
        </is>
      </c>
      <c r="G704" s="0" t="inlineStr">
        <is>
          <t>MENS</t>
        </is>
      </c>
      <c r="H704" s="0" t="inlineStr">
        <is>
          <t>3XL</t>
        </is>
      </c>
      <c r="I704" s="0">
        <v>21.99</v>
      </c>
      <c r="J704" s="0">
        <v>12</v>
      </c>
    </row>
    <row r="705" spans="1:10" customHeight="0">
      <c r="A705" s="0">
        <f>HYPERLINK("https://dl.dropboxusercontent.com/scl/fi/2u2f65ummczrjf6hb94kg/128477-f.jpg?rlkey=yz67b0akerif65d0krguhmuir&amp;dl=0","Click to download Image")</f>
      </c>
      <c r="B705" s="0">
        <f>HYPERLINK("https://dl.dropboxusercontent.com/scl/fi/pkizxn85kxch8jt6crn6u/mens-t-shirt-size-chartscal.jpg?rlkey=kv8nas8eq4rwy0dy15s7vl37x&amp;dl=0","Click to download SizeChart")</f>
      </c>
      <c r="C705" s="0" t="inlineStr">
        <is>
          <t>Cal Men's Sublimated T-Shirt</t>
        </is>
      </c>
      <c r="D705" s="0" t="inlineStr">
        <is>
          <t>128477</t>
        </is>
      </c>
      <c r="E705" s="0" t="inlineStr">
        <is>
          <t>BLANK CAL M PE:128477A-S</t>
        </is>
      </c>
      <c r="F705" s="0" t="inlineStr">
        <is>
          <t>899128477043</t>
        </is>
      </c>
      <c r="G705" s="0" t="inlineStr">
        <is>
          <t>MENS</t>
        </is>
      </c>
      <c r="H705" s="0" t="inlineStr">
        <is>
          <t>S</t>
        </is>
      </c>
      <c r="I705" s="0">
        <v>19.99</v>
      </c>
      <c r="J705" s="0">
        <v>3</v>
      </c>
    </row>
    <row r="706" spans="1:10" customHeight="0">
      <c r="A706" s="0">
        <f>HYPERLINK("https://dl.dropboxusercontent.com/scl/fi/2u2f65ummczrjf6hb94kg/128477-f.jpg?rlkey=yz67b0akerif65d0krguhmuir&amp;dl=0","Click to download Image")</f>
      </c>
      <c r="B706" s="0">
        <f>HYPERLINK("https://dl.dropboxusercontent.com/scl/fi/pkizxn85kxch8jt6crn6u/mens-t-shirt-size-chartscal.jpg?rlkey=kv8nas8eq4rwy0dy15s7vl37x&amp;dl=0","Click to download SizeChart")</f>
      </c>
      <c r="C706" s="0" t="inlineStr">
        <is>
          <t>Cal Men's Sublimated T-Shirt</t>
        </is>
      </c>
      <c r="D706" s="0" t="inlineStr">
        <is>
          <t>128477</t>
        </is>
      </c>
      <c r="E706" s="0" t="inlineStr">
        <is>
          <t>BLANK CAL M PE:128477B-M</t>
        </is>
      </c>
      <c r="F706" s="0" t="inlineStr">
        <is>
          <t>899128477050</t>
        </is>
      </c>
      <c r="G706" s="0" t="inlineStr">
        <is>
          <t>MENS</t>
        </is>
      </c>
      <c r="H706" s="0" t="inlineStr">
        <is>
          <t>M</t>
        </is>
      </c>
      <c r="I706" s="0">
        <v>19.99</v>
      </c>
      <c r="J706" s="0">
        <v>2</v>
      </c>
    </row>
    <row r="707" spans="1:10" customHeight="0">
      <c r="A707" s="0">
        <f>HYPERLINK("https://dl.dropboxusercontent.com/scl/fi/2u2f65ummczrjf6hb94kg/128477-f.jpg?rlkey=yz67b0akerif65d0krguhmuir&amp;dl=0","Click to download Image")</f>
      </c>
      <c r="B707" s="0">
        <f>HYPERLINK("https://dl.dropboxusercontent.com/scl/fi/pkizxn85kxch8jt6crn6u/mens-t-shirt-size-chartscal.jpg?rlkey=kv8nas8eq4rwy0dy15s7vl37x&amp;dl=0","Click to download SizeChart")</f>
      </c>
      <c r="C707" s="0" t="inlineStr">
        <is>
          <t>Cal Men's Sublimated T-Shirt</t>
        </is>
      </c>
      <c r="D707" s="0" t="inlineStr">
        <is>
          <t>128477</t>
        </is>
      </c>
      <c r="E707" s="0" t="inlineStr">
        <is>
          <t>BLANK CAL M PE:128477C-L</t>
        </is>
      </c>
      <c r="F707" s="0" t="inlineStr">
        <is>
          <t>899128477067</t>
        </is>
      </c>
      <c r="G707" s="0" t="inlineStr">
        <is>
          <t>MENS</t>
        </is>
      </c>
      <c r="H707" s="0" t="inlineStr">
        <is>
          <t>L</t>
        </is>
      </c>
      <c r="I707" s="0">
        <v>19.99</v>
      </c>
      <c r="J707" s="0">
        <v>16</v>
      </c>
    </row>
    <row r="708" spans="1:10" customHeight="0">
      <c r="A708" s="0">
        <f>HYPERLINK("https://dl.dropboxusercontent.com/scl/fi/2u2f65ummczrjf6hb94kg/128477-f.jpg?rlkey=yz67b0akerif65d0krguhmuir&amp;dl=0","Click to download Image")</f>
      </c>
      <c r="B708" s="0">
        <f>HYPERLINK("https://dl.dropboxusercontent.com/scl/fi/pkizxn85kxch8jt6crn6u/mens-t-shirt-size-chartscal.jpg?rlkey=kv8nas8eq4rwy0dy15s7vl37x&amp;dl=0","Click to download SizeChart")</f>
      </c>
      <c r="C708" s="0" t="inlineStr">
        <is>
          <t>Cal Men's Sublimated T-Shirt</t>
        </is>
      </c>
      <c r="D708" s="0" t="inlineStr">
        <is>
          <t>128477</t>
        </is>
      </c>
      <c r="E708" s="0" t="inlineStr">
        <is>
          <t>BLANK CAL M PE:128477D-XL</t>
        </is>
      </c>
      <c r="F708" s="0" t="inlineStr">
        <is>
          <t>899128477074</t>
        </is>
      </c>
      <c r="G708" s="0" t="inlineStr">
        <is>
          <t>MENS</t>
        </is>
      </c>
      <c r="H708" s="0" t="inlineStr">
        <is>
          <t>XL</t>
        </is>
      </c>
      <c r="I708" s="0">
        <v>19.99</v>
      </c>
      <c r="J708" s="0">
        <v>15</v>
      </c>
    </row>
    <row r="709" spans="1:10" customHeight="0">
      <c r="A709" s="0">
        <f>HYPERLINK("https://dl.dropboxusercontent.com/scl/fi/2u2f65ummczrjf6hb94kg/128477-f.jpg?rlkey=yz67b0akerif65d0krguhmuir&amp;dl=0","Click to download Image")</f>
      </c>
      <c r="B709" s="0">
        <f>HYPERLINK("https://dl.dropboxusercontent.com/scl/fi/pkizxn85kxch8jt6crn6u/mens-t-shirt-size-chartscal.jpg?rlkey=kv8nas8eq4rwy0dy15s7vl37x&amp;dl=0","Click to download SizeChart")</f>
      </c>
      <c r="C709" s="0" t="inlineStr">
        <is>
          <t>Cal Men's Sublimated T-Shirt</t>
        </is>
      </c>
      <c r="D709" s="0" t="inlineStr">
        <is>
          <t>128477</t>
        </is>
      </c>
      <c r="E709" s="0" t="inlineStr">
        <is>
          <t>BLANK CAL M PE:128477E-2XL</t>
        </is>
      </c>
      <c r="F709" s="0" t="inlineStr">
        <is>
          <t>899128477081</t>
        </is>
      </c>
      <c r="G709" s="0" t="inlineStr">
        <is>
          <t>MENS</t>
        </is>
      </c>
      <c r="H709" s="0" t="inlineStr">
        <is>
          <t>2XL</t>
        </is>
      </c>
      <c r="I709" s="0">
        <v>21.99</v>
      </c>
      <c r="J709" s="0">
        <v>16</v>
      </c>
    </row>
    <row r="710" spans="1:10" customHeight="0">
      <c r="A710" s="0">
        <f>HYPERLINK("https://dl.dropboxusercontent.com/scl/fi/2u2f65ummczrjf6hb94kg/128477-f.jpg?rlkey=yz67b0akerif65d0krguhmuir&amp;dl=0","Click to download Image")</f>
      </c>
      <c r="B710" s="0">
        <f>HYPERLINK("https://dl.dropboxusercontent.com/scl/fi/pkizxn85kxch8jt6crn6u/mens-t-shirt-size-chartscal.jpg?rlkey=kv8nas8eq4rwy0dy15s7vl37x&amp;dl=0","Click to download SizeChart")</f>
      </c>
      <c r="C710" s="0" t="inlineStr">
        <is>
          <t>Cal Men's Sublimated T-Shirt</t>
        </is>
      </c>
      <c r="D710" s="0" t="inlineStr">
        <is>
          <t>128477</t>
        </is>
      </c>
      <c r="E710" s="0" t="inlineStr">
        <is>
          <t>BLANK CAL M PE:128477F-3XL</t>
        </is>
      </c>
      <c r="F710" s="0" t="inlineStr">
        <is>
          <t>899128477098</t>
        </is>
      </c>
      <c r="G710" s="0" t="inlineStr">
        <is>
          <t>MENS</t>
        </is>
      </c>
      <c r="H710" s="0" t="inlineStr">
        <is>
          <t>3XL</t>
        </is>
      </c>
      <c r="I710" s="0">
        <v>21.99</v>
      </c>
      <c r="J710" s="0">
        <v>8</v>
      </c>
    </row>
    <row r="711" spans="1:10" customHeight="0">
      <c r="A711" s="0">
        <f>HYPERLINK("https://dl.dropboxusercontent.com/scl/fi/mlqvmjghyg5vqb9ktexha/phineas-132925-f.jpg?rlkey=jqu08iqwe9uanu1j11nin86ad&amp;dl=0","Click to download Image")</f>
      </c>
      <c r="B711" s="0">
        <f>HYPERLINK("https://dl.dropboxusercontent.com/scl/fi/264mt0arkz6iq4txp8xpb/mens-t-shirt-size-chartsphineas.jpg?rlkey=1hvh1c953khzgpe1k6b5frrn1&amp;dl=0","Click to download SizeChart")</f>
      </c>
      <c r="C711" s="0" t="inlineStr">
        <is>
          <t>Phineas Men's Viscose T-Shirt</t>
        </is>
      </c>
      <c r="D711" s="0" t="inlineStr">
        <is>
          <t>132925</t>
        </is>
      </c>
      <c r="E711" s="0" t="inlineStr">
        <is>
          <t>BLANK PHINEA M BK:132925A-S</t>
        </is>
      </c>
      <c r="F711" s="0" t="inlineStr">
        <is>
          <t>899132925042</t>
        </is>
      </c>
      <c r="G711" s="0" t="inlineStr">
        <is>
          <t>MENS</t>
        </is>
      </c>
      <c r="H711" s="0" t="inlineStr">
        <is>
          <t>S</t>
        </is>
      </c>
      <c r="I711" s="0">
        <v>16.99</v>
      </c>
      <c r="J711" s="0">
        <v>0</v>
      </c>
    </row>
    <row r="712" spans="1:10" customHeight="0">
      <c r="A712" s="0">
        <f>HYPERLINK("https://dl.dropboxusercontent.com/scl/fi/mlqvmjghyg5vqb9ktexha/phineas-132925-f.jpg?rlkey=jqu08iqwe9uanu1j11nin86ad&amp;dl=0","Click to download Image")</f>
      </c>
      <c r="B712" s="0">
        <f>HYPERLINK("https://dl.dropboxusercontent.com/scl/fi/264mt0arkz6iq4txp8xpb/mens-t-shirt-size-chartsphineas.jpg?rlkey=1hvh1c953khzgpe1k6b5frrn1&amp;dl=0","Click to download SizeChart")</f>
      </c>
      <c r="C712" s="0" t="inlineStr">
        <is>
          <t>Phineas Men's Viscose T-Shirt</t>
        </is>
      </c>
      <c r="D712" s="0" t="inlineStr">
        <is>
          <t>132925</t>
        </is>
      </c>
      <c r="E712" s="0" t="inlineStr">
        <is>
          <t>BLANK PHINEA M BK:132925B-M</t>
        </is>
      </c>
      <c r="F712" s="0" t="inlineStr">
        <is>
          <t>899132925059</t>
        </is>
      </c>
      <c r="G712" s="0" t="inlineStr">
        <is>
          <t>MENS</t>
        </is>
      </c>
      <c r="H712" s="0" t="inlineStr">
        <is>
          <t>M</t>
        </is>
      </c>
      <c r="I712" s="0">
        <v>16.99</v>
      </c>
      <c r="J712" s="0">
        <v>0</v>
      </c>
    </row>
    <row r="713" spans="1:10" customHeight="0">
      <c r="A713" s="0">
        <f>HYPERLINK("https://dl.dropboxusercontent.com/scl/fi/mlqvmjghyg5vqb9ktexha/phineas-132925-f.jpg?rlkey=jqu08iqwe9uanu1j11nin86ad&amp;dl=0","Click to download Image")</f>
      </c>
      <c r="B713" s="0">
        <f>HYPERLINK("https://dl.dropboxusercontent.com/scl/fi/264mt0arkz6iq4txp8xpb/mens-t-shirt-size-chartsphineas.jpg?rlkey=1hvh1c953khzgpe1k6b5frrn1&amp;dl=0","Click to download SizeChart")</f>
      </c>
      <c r="C713" s="0" t="inlineStr">
        <is>
          <t>Phineas Men's Viscose T-Shirt</t>
        </is>
      </c>
      <c r="D713" s="0" t="inlineStr">
        <is>
          <t>132925</t>
        </is>
      </c>
      <c r="E713" s="0" t="inlineStr">
        <is>
          <t>BLANK PHINEA M BK:132925C-L</t>
        </is>
      </c>
      <c r="F713" s="0" t="inlineStr">
        <is>
          <t>899132925066</t>
        </is>
      </c>
      <c r="G713" s="0" t="inlineStr">
        <is>
          <t>MENS</t>
        </is>
      </c>
      <c r="H713" s="0" t="inlineStr">
        <is>
          <t>L</t>
        </is>
      </c>
      <c r="I713" s="0">
        <v>16.99</v>
      </c>
      <c r="J713" s="0">
        <v>0</v>
      </c>
    </row>
    <row r="714" spans="1:10" customHeight="0">
      <c r="A714" s="0">
        <f>HYPERLINK("https://dl.dropboxusercontent.com/scl/fi/mlqvmjghyg5vqb9ktexha/phineas-132925-f.jpg?rlkey=jqu08iqwe9uanu1j11nin86ad&amp;dl=0","Click to download Image")</f>
      </c>
      <c r="B714" s="0">
        <f>HYPERLINK("https://dl.dropboxusercontent.com/scl/fi/264mt0arkz6iq4txp8xpb/mens-t-shirt-size-chartsphineas.jpg?rlkey=1hvh1c953khzgpe1k6b5frrn1&amp;dl=0","Click to download SizeChart")</f>
      </c>
      <c r="C714" s="0" t="inlineStr">
        <is>
          <t>Phineas Men's Viscose T-Shirt</t>
        </is>
      </c>
      <c r="D714" s="0" t="inlineStr">
        <is>
          <t>132925</t>
        </is>
      </c>
      <c r="E714" s="0" t="inlineStr">
        <is>
          <t>BLANK PHINEA M BK:132925D-XL</t>
        </is>
      </c>
      <c r="F714" s="0" t="inlineStr">
        <is>
          <t>899132925073</t>
        </is>
      </c>
      <c r="G714" s="0" t="inlineStr">
        <is>
          <t>MENS</t>
        </is>
      </c>
      <c r="H714" s="0" t="inlineStr">
        <is>
          <t>XL</t>
        </is>
      </c>
      <c r="I714" s="0">
        <v>16.99</v>
      </c>
      <c r="J714" s="0">
        <v>0</v>
      </c>
    </row>
    <row r="715" spans="1:10" customHeight="0">
      <c r="A715" s="0">
        <f>HYPERLINK("https://dl.dropboxusercontent.com/scl/fi/mlqvmjghyg5vqb9ktexha/phineas-132925-f.jpg?rlkey=jqu08iqwe9uanu1j11nin86ad&amp;dl=0","Click to download Image")</f>
      </c>
      <c r="B715" s="0">
        <f>HYPERLINK("https://dl.dropboxusercontent.com/scl/fi/264mt0arkz6iq4txp8xpb/mens-t-shirt-size-chartsphineas.jpg?rlkey=1hvh1c953khzgpe1k6b5frrn1&amp;dl=0","Click to download SizeChart")</f>
      </c>
      <c r="C715" s="0" t="inlineStr">
        <is>
          <t>Phineas Men's Viscose T-Shirt</t>
        </is>
      </c>
      <c r="D715" s="0" t="inlineStr">
        <is>
          <t>132925</t>
        </is>
      </c>
      <c r="E715" s="0" t="inlineStr">
        <is>
          <t>BLANK PHINEA M BK:132925E-2XL</t>
        </is>
      </c>
      <c r="F715" s="0" t="inlineStr">
        <is>
          <t>899132925080</t>
        </is>
      </c>
      <c r="G715" s="0" t="inlineStr">
        <is>
          <t>MENS</t>
        </is>
      </c>
      <c r="H715" s="0" t="inlineStr">
        <is>
          <t>2XL</t>
        </is>
      </c>
      <c r="I715" s="0">
        <v>18.99</v>
      </c>
      <c r="J715" s="0">
        <v>0</v>
      </c>
    </row>
    <row r="716" spans="1:10" customHeight="0">
      <c r="A716" s="0">
        <f>HYPERLINK("https://dl.dropboxusercontent.com/scl/fi/mlqvmjghyg5vqb9ktexha/phineas-132925-f.jpg?rlkey=jqu08iqwe9uanu1j11nin86ad&amp;dl=0","Click to download Image")</f>
      </c>
      <c r="B716" s="0">
        <f>HYPERLINK("https://dl.dropboxusercontent.com/scl/fi/264mt0arkz6iq4txp8xpb/mens-t-shirt-size-chartsphineas.jpg?rlkey=1hvh1c953khzgpe1k6b5frrn1&amp;dl=0","Click to download SizeChart")</f>
      </c>
      <c r="C716" s="0" t="inlineStr">
        <is>
          <t>Phineas Men's Viscose T-Shirt</t>
        </is>
      </c>
      <c r="D716" s="0" t="inlineStr">
        <is>
          <t>132925</t>
        </is>
      </c>
      <c r="E716" s="0" t="inlineStr">
        <is>
          <t>BLANK PHINEA M BK:132925F-3XL</t>
        </is>
      </c>
      <c r="F716" s="0" t="inlineStr">
        <is>
          <t>899132925097</t>
        </is>
      </c>
      <c r="G716" s="0" t="inlineStr">
        <is>
          <t>MENS</t>
        </is>
      </c>
      <c r="H716" s="0" t="inlineStr">
        <is>
          <t>3XL</t>
        </is>
      </c>
      <c r="I716" s="0">
        <v>18.99</v>
      </c>
      <c r="J716" s="0">
        <v>24</v>
      </c>
    </row>
    <row r="717" spans="1:10" customHeight="0">
      <c r="A717" s="0">
        <f>HYPERLINK("https://dl.dropboxusercontent.com/scl/fi/32sueinmgc9rc29lw6bcz/phineas-132928-f.jpg?rlkey=cg0myir086aqtiqsn407t3lwd&amp;dl=0","Click to download Image")</f>
      </c>
      <c r="B717" s="0">
        <f>HYPERLINK("https://dl.dropboxusercontent.com/scl/fi/264mt0arkz6iq4txp8xpb/mens-t-shirt-size-chartsphineas.jpg?rlkey=1hvh1c953khzgpe1k6b5frrn1&amp;dl=0","Click to download SizeChart")</f>
      </c>
      <c r="C717" s="0" t="inlineStr">
        <is>
          <t>Phineas Men's Viscose T-Shirt</t>
        </is>
      </c>
      <c r="D717" s="0" t="inlineStr">
        <is>
          <t>132928</t>
        </is>
      </c>
      <c r="E717" s="0" t="inlineStr">
        <is>
          <t>BLANK PHINEA M DG:132928A-S</t>
        </is>
      </c>
      <c r="F717" s="0" t="inlineStr">
        <is>
          <t>899132928043</t>
        </is>
      </c>
      <c r="G717" s="0" t="inlineStr">
        <is>
          <t>MENS</t>
        </is>
      </c>
      <c r="H717" s="0" t="inlineStr">
        <is>
          <t>S</t>
        </is>
      </c>
      <c r="I717" s="0">
        <v>16.99</v>
      </c>
      <c r="J717" s="0">
        <v>24</v>
      </c>
    </row>
    <row r="718" spans="1:10" customHeight="0">
      <c r="A718" s="0">
        <f>HYPERLINK("https://dl.dropboxusercontent.com/scl/fi/32sueinmgc9rc29lw6bcz/phineas-132928-f.jpg?rlkey=cg0myir086aqtiqsn407t3lwd&amp;dl=0","Click to download Image")</f>
      </c>
      <c r="B718" s="0">
        <f>HYPERLINK("https://dl.dropboxusercontent.com/scl/fi/264mt0arkz6iq4txp8xpb/mens-t-shirt-size-chartsphineas.jpg?rlkey=1hvh1c953khzgpe1k6b5frrn1&amp;dl=0","Click to download SizeChart")</f>
      </c>
      <c r="C718" s="0" t="inlineStr">
        <is>
          <t>Phineas Men's Viscose T-Shirt</t>
        </is>
      </c>
      <c r="D718" s="0" t="inlineStr">
        <is>
          <t>132928</t>
        </is>
      </c>
      <c r="E718" s="0" t="inlineStr">
        <is>
          <t>BLANK PHINEA M DG:132928B-M</t>
        </is>
      </c>
      <c r="F718" s="0" t="inlineStr">
        <is>
          <t>899132928050</t>
        </is>
      </c>
      <c r="G718" s="0" t="inlineStr">
        <is>
          <t>MENS</t>
        </is>
      </c>
      <c r="H718" s="0" t="inlineStr">
        <is>
          <t>M</t>
        </is>
      </c>
      <c r="I718" s="0">
        <v>16.99</v>
      </c>
      <c r="J718" s="0">
        <v>47</v>
      </c>
    </row>
    <row r="719" spans="1:10" customHeight="0">
      <c r="A719" s="0">
        <f>HYPERLINK("https://dl.dropboxusercontent.com/scl/fi/32sueinmgc9rc29lw6bcz/phineas-132928-f.jpg?rlkey=cg0myir086aqtiqsn407t3lwd&amp;dl=0","Click to download Image")</f>
      </c>
      <c r="B719" s="0">
        <f>HYPERLINK("https://dl.dropboxusercontent.com/scl/fi/264mt0arkz6iq4txp8xpb/mens-t-shirt-size-chartsphineas.jpg?rlkey=1hvh1c953khzgpe1k6b5frrn1&amp;dl=0","Click to download SizeChart")</f>
      </c>
      <c r="C719" s="0" t="inlineStr">
        <is>
          <t>Phineas Men's Viscose T-Shirt</t>
        </is>
      </c>
      <c r="D719" s="0" t="inlineStr">
        <is>
          <t>132928</t>
        </is>
      </c>
      <c r="E719" s="0" t="inlineStr">
        <is>
          <t>BLANK PHINEA M DG:132928C-L</t>
        </is>
      </c>
      <c r="F719" s="0" t="inlineStr">
        <is>
          <t>899132928067</t>
        </is>
      </c>
      <c r="G719" s="0" t="inlineStr">
        <is>
          <t>MENS</t>
        </is>
      </c>
      <c r="H719" s="0" t="inlineStr">
        <is>
          <t>L</t>
        </is>
      </c>
      <c r="I719" s="0">
        <v>16.99</v>
      </c>
      <c r="J719" s="0">
        <v>71</v>
      </c>
    </row>
    <row r="720" spans="1:10" customHeight="0">
      <c r="A720" s="0">
        <f>HYPERLINK("https://dl.dropboxusercontent.com/scl/fi/32sueinmgc9rc29lw6bcz/phineas-132928-f.jpg?rlkey=cg0myir086aqtiqsn407t3lwd&amp;dl=0","Click to download Image")</f>
      </c>
      <c r="B720" s="0">
        <f>HYPERLINK("https://dl.dropboxusercontent.com/scl/fi/264mt0arkz6iq4txp8xpb/mens-t-shirt-size-chartsphineas.jpg?rlkey=1hvh1c953khzgpe1k6b5frrn1&amp;dl=0","Click to download SizeChart")</f>
      </c>
      <c r="C720" s="0" t="inlineStr">
        <is>
          <t>Phineas Men's Viscose T-Shirt</t>
        </is>
      </c>
      <c r="D720" s="0" t="inlineStr">
        <is>
          <t>132928</t>
        </is>
      </c>
      <c r="E720" s="0" t="inlineStr">
        <is>
          <t>BLANK PHINEA M DG:132928D-XL</t>
        </is>
      </c>
      <c r="F720" s="0" t="inlineStr">
        <is>
          <t>899132928074</t>
        </is>
      </c>
      <c r="G720" s="0" t="inlineStr">
        <is>
          <t>MENS</t>
        </is>
      </c>
      <c r="H720" s="0" t="inlineStr">
        <is>
          <t>XL</t>
        </is>
      </c>
      <c r="I720" s="0">
        <v>16.99</v>
      </c>
      <c r="J720" s="0">
        <v>70</v>
      </c>
    </row>
    <row r="721" spans="1:10" customHeight="0">
      <c r="A721" s="0">
        <f>HYPERLINK("https://dl.dropboxusercontent.com/scl/fi/32sueinmgc9rc29lw6bcz/phineas-132928-f.jpg?rlkey=cg0myir086aqtiqsn407t3lwd&amp;dl=0","Click to download Image")</f>
      </c>
      <c r="B721" s="0">
        <f>HYPERLINK("https://dl.dropboxusercontent.com/scl/fi/264mt0arkz6iq4txp8xpb/mens-t-shirt-size-chartsphineas.jpg?rlkey=1hvh1c953khzgpe1k6b5frrn1&amp;dl=0","Click to download SizeChart")</f>
      </c>
      <c r="C721" s="0" t="inlineStr">
        <is>
          <t>Phineas Men's Viscose T-Shirt</t>
        </is>
      </c>
      <c r="D721" s="0" t="inlineStr">
        <is>
          <t>132928</t>
        </is>
      </c>
      <c r="E721" s="0" t="inlineStr">
        <is>
          <t>BLANK PHINEA M DG:132928E-2XL</t>
        </is>
      </c>
      <c r="F721" s="0" t="inlineStr">
        <is>
          <t>899132928081</t>
        </is>
      </c>
      <c r="G721" s="0" t="inlineStr">
        <is>
          <t>MENS</t>
        </is>
      </c>
      <c r="H721" s="0" t="inlineStr">
        <is>
          <t>2XL</t>
        </is>
      </c>
      <c r="I721" s="0">
        <v>18.99</v>
      </c>
      <c r="J721" s="0">
        <v>47</v>
      </c>
    </row>
    <row r="722" spans="1:10" customHeight="0">
      <c r="A722" s="0">
        <f>HYPERLINK("https://dl.dropboxusercontent.com/scl/fi/32sueinmgc9rc29lw6bcz/phineas-132928-f.jpg?rlkey=cg0myir086aqtiqsn407t3lwd&amp;dl=0","Click to download Image")</f>
      </c>
      <c r="B722" s="0">
        <f>HYPERLINK("https://dl.dropboxusercontent.com/scl/fi/264mt0arkz6iq4txp8xpb/mens-t-shirt-size-chartsphineas.jpg?rlkey=1hvh1c953khzgpe1k6b5frrn1&amp;dl=0","Click to download SizeChart")</f>
      </c>
      <c r="C722" s="0" t="inlineStr">
        <is>
          <t>Phineas Men's Viscose T-Shirt</t>
        </is>
      </c>
      <c r="D722" s="0" t="inlineStr">
        <is>
          <t>132928</t>
        </is>
      </c>
      <c r="E722" s="0" t="inlineStr">
        <is>
          <t>BLANK PHINEA M DG:132928F-3XL</t>
        </is>
      </c>
      <c r="F722" s="0" t="inlineStr">
        <is>
          <t>899132928098</t>
        </is>
      </c>
      <c r="G722" s="0" t="inlineStr">
        <is>
          <t>MENS</t>
        </is>
      </c>
      <c r="H722" s="0" t="inlineStr">
        <is>
          <t>3XL</t>
        </is>
      </c>
      <c r="I722" s="0">
        <v>18.99</v>
      </c>
      <c r="J722" s="0">
        <v>24</v>
      </c>
    </row>
    <row r="723" spans="1:10" customHeight="0">
      <c r="A723" s="0">
        <f>HYPERLINK("https://dl.dropboxusercontent.com/scl/fi/qcbs5nbnsyn3atlq2bp9d/phin-t.jpg?rlkey=7l9bb034fda7mw4jpqdvaej01&amp;dl=0","Click to download Image")</f>
      </c>
      <c r="B723" s="0">
        <f>HYPERLINK("https://dl.dropboxusercontent.com/scl/fi/264mt0arkz6iq4txp8xpb/mens-t-shirt-size-chartsphineas.jpg?rlkey=1hvh1c953khzgpe1k6b5frrn1&amp;dl=0","Click to download SizeChart")</f>
      </c>
      <c r="C723" s="0" t="inlineStr">
        <is>
          <t>Phineas Men's Viscose T-Shirt</t>
        </is>
      </c>
      <c r="D723" s="0" t="inlineStr">
        <is>
          <t>132926</t>
        </is>
      </c>
      <c r="E723" s="0" t="inlineStr">
        <is>
          <t>BLANK PHINEA M CL:132926A-S</t>
        </is>
      </c>
      <c r="F723" s="0" t="inlineStr">
        <is>
          <t>899132926049</t>
        </is>
      </c>
      <c r="G723" s="0" t="inlineStr">
        <is>
          <t>MENS</t>
        </is>
      </c>
      <c r="H723" s="0" t="inlineStr">
        <is>
          <t>S</t>
        </is>
      </c>
      <c r="I723" s="0">
        <v>16.99</v>
      </c>
      <c r="J723" s="0">
        <v>11</v>
      </c>
    </row>
    <row r="724" spans="1:10" customHeight="0">
      <c r="A724" s="0">
        <f>HYPERLINK("https://dl.dropboxusercontent.com/scl/fi/qcbs5nbnsyn3atlq2bp9d/phin-t.jpg?rlkey=7l9bb034fda7mw4jpqdvaej01&amp;dl=0","Click to download Image")</f>
      </c>
      <c r="B724" s="0">
        <f>HYPERLINK("https://dl.dropboxusercontent.com/scl/fi/264mt0arkz6iq4txp8xpb/mens-t-shirt-size-chartsphineas.jpg?rlkey=1hvh1c953khzgpe1k6b5frrn1&amp;dl=0","Click to download SizeChart")</f>
      </c>
      <c r="C724" s="0" t="inlineStr">
        <is>
          <t>Phineas Men's Viscose T-Shirt</t>
        </is>
      </c>
      <c r="D724" s="0" t="inlineStr">
        <is>
          <t>132926</t>
        </is>
      </c>
      <c r="E724" s="0" t="inlineStr">
        <is>
          <t>BLANK PHINEA M CL:132926B-M</t>
        </is>
      </c>
      <c r="F724" s="0" t="inlineStr">
        <is>
          <t>899132926056</t>
        </is>
      </c>
      <c r="G724" s="0" t="inlineStr">
        <is>
          <t>MENS</t>
        </is>
      </c>
      <c r="H724" s="0" t="inlineStr">
        <is>
          <t>M</t>
        </is>
      </c>
      <c r="I724" s="0">
        <v>16.99</v>
      </c>
      <c r="J724" s="0">
        <v>22</v>
      </c>
    </row>
    <row r="725" spans="1:10" customHeight="0">
      <c r="A725" s="0">
        <f>HYPERLINK("https://dl.dropboxusercontent.com/scl/fi/qcbs5nbnsyn3atlq2bp9d/phin-t.jpg?rlkey=7l9bb034fda7mw4jpqdvaej01&amp;dl=0","Click to download Image")</f>
      </c>
      <c r="B725" s="0">
        <f>HYPERLINK("https://dl.dropboxusercontent.com/scl/fi/264mt0arkz6iq4txp8xpb/mens-t-shirt-size-chartsphineas.jpg?rlkey=1hvh1c953khzgpe1k6b5frrn1&amp;dl=0","Click to download SizeChart")</f>
      </c>
      <c r="C725" s="0" t="inlineStr">
        <is>
          <t>Phineas Men's Viscose T-Shirt</t>
        </is>
      </c>
      <c r="D725" s="0" t="inlineStr">
        <is>
          <t>132926</t>
        </is>
      </c>
      <c r="E725" s="0" t="inlineStr">
        <is>
          <t>BLANK PHINEA M CL:132926C-L</t>
        </is>
      </c>
      <c r="F725" s="0" t="inlineStr">
        <is>
          <t>899132926063</t>
        </is>
      </c>
      <c r="G725" s="0" t="inlineStr">
        <is>
          <t>MENS</t>
        </is>
      </c>
      <c r="H725" s="0" t="inlineStr">
        <is>
          <t>L</t>
        </is>
      </c>
      <c r="I725" s="0">
        <v>16.99</v>
      </c>
      <c r="J725" s="0">
        <v>31</v>
      </c>
    </row>
    <row r="726" spans="1:10" customHeight="0">
      <c r="A726" s="0">
        <f>HYPERLINK("https://dl.dropboxusercontent.com/scl/fi/qcbs5nbnsyn3atlq2bp9d/phin-t.jpg?rlkey=7l9bb034fda7mw4jpqdvaej01&amp;dl=0","Click to download Image")</f>
      </c>
      <c r="B726" s="0">
        <f>HYPERLINK("https://dl.dropboxusercontent.com/scl/fi/264mt0arkz6iq4txp8xpb/mens-t-shirt-size-chartsphineas.jpg?rlkey=1hvh1c953khzgpe1k6b5frrn1&amp;dl=0","Click to download SizeChart")</f>
      </c>
      <c r="C726" s="0" t="inlineStr">
        <is>
          <t>Phineas Men's Viscose T-Shirt</t>
        </is>
      </c>
      <c r="D726" s="0" t="inlineStr">
        <is>
          <t>132926</t>
        </is>
      </c>
      <c r="E726" s="0" t="inlineStr">
        <is>
          <t>BLANK PHINEA M CL:132926D-XL</t>
        </is>
      </c>
      <c r="F726" s="0" t="inlineStr">
        <is>
          <t>899132926070</t>
        </is>
      </c>
      <c r="G726" s="0" t="inlineStr">
        <is>
          <t>MENS</t>
        </is>
      </c>
      <c r="H726" s="0" t="inlineStr">
        <is>
          <t>XL</t>
        </is>
      </c>
      <c r="I726" s="0">
        <v>16.99</v>
      </c>
      <c r="J726" s="0">
        <v>31</v>
      </c>
    </row>
    <row r="727" spans="1:10" customHeight="0">
      <c r="A727" s="0">
        <f>HYPERLINK("https://dl.dropboxusercontent.com/scl/fi/qcbs5nbnsyn3atlq2bp9d/phin-t.jpg?rlkey=7l9bb034fda7mw4jpqdvaej01&amp;dl=0","Click to download Image")</f>
      </c>
      <c r="B727" s="0">
        <f>HYPERLINK("https://dl.dropboxusercontent.com/scl/fi/264mt0arkz6iq4txp8xpb/mens-t-shirt-size-chartsphineas.jpg?rlkey=1hvh1c953khzgpe1k6b5frrn1&amp;dl=0","Click to download SizeChart")</f>
      </c>
      <c r="C727" s="0" t="inlineStr">
        <is>
          <t>Phineas Men's Viscose T-Shirt</t>
        </is>
      </c>
      <c r="D727" s="0" t="inlineStr">
        <is>
          <t>132926</t>
        </is>
      </c>
      <c r="E727" s="0" t="inlineStr">
        <is>
          <t>BLANK PHINEA M CL:132926E-2XL</t>
        </is>
      </c>
      <c r="F727" s="0" t="inlineStr">
        <is>
          <t>899132926087</t>
        </is>
      </c>
      <c r="G727" s="0" t="inlineStr">
        <is>
          <t>MENS</t>
        </is>
      </c>
      <c r="H727" s="0" t="inlineStr">
        <is>
          <t>2XL</t>
        </is>
      </c>
      <c r="I727" s="0">
        <v>18.99</v>
      </c>
      <c r="J727" s="0">
        <v>19</v>
      </c>
    </row>
    <row r="728" spans="1:10" customHeight="0">
      <c r="A728" s="0">
        <f>HYPERLINK("https://dl.dropboxusercontent.com/scl/fi/qcbs5nbnsyn3atlq2bp9d/phin-t.jpg?rlkey=7l9bb034fda7mw4jpqdvaej01&amp;dl=0","Click to download Image")</f>
      </c>
      <c r="B728" s="0">
        <f>HYPERLINK("https://dl.dropboxusercontent.com/scl/fi/264mt0arkz6iq4txp8xpb/mens-t-shirt-size-chartsphineas.jpg?rlkey=1hvh1c953khzgpe1k6b5frrn1&amp;dl=0","Click to download SizeChart")</f>
      </c>
      <c r="C728" s="0" t="inlineStr">
        <is>
          <t>Phineas Men's Viscose T-Shirt</t>
        </is>
      </c>
      <c r="D728" s="0" t="inlineStr">
        <is>
          <t>132926</t>
        </is>
      </c>
      <c r="E728" s="0" t="inlineStr">
        <is>
          <t>BLANK PHINEA M CL:132926F-3XL</t>
        </is>
      </c>
      <c r="F728" s="0" t="inlineStr">
        <is>
          <t>899132926094</t>
        </is>
      </c>
      <c r="G728" s="0" t="inlineStr">
        <is>
          <t>MENS</t>
        </is>
      </c>
      <c r="H728" s="0" t="inlineStr">
        <is>
          <t>3XL</t>
        </is>
      </c>
      <c r="I728" s="0">
        <v>18.99</v>
      </c>
      <c r="J728" s="0">
        <v>12</v>
      </c>
    </row>
    <row r="729" spans="1:10" customHeight="0">
      <c r="A729" s="0">
        <f>HYPERLINK("https://dl.dropboxusercontent.com/scl/fi/xs17mix64y6pgeb7ak1y9/phineas-132929-f.jpg?rlkey=lz3qr2lowrvyhjp3fd7fa90j6&amp;dl=0","Click to download Image")</f>
      </c>
      <c r="B729" s="0">
        <f>HYPERLINK("https://dl.dropboxusercontent.com/scl/fi/264mt0arkz6iq4txp8xpb/mens-t-shirt-size-chartsphineas.jpg?rlkey=1hvh1c953khzgpe1k6b5frrn1&amp;dl=0","Click to download SizeChart")</f>
      </c>
      <c r="C729" s="0" t="inlineStr">
        <is>
          <t>Phineas Men's Viscose T-Shirt</t>
        </is>
      </c>
      <c r="D729" s="0" t="inlineStr">
        <is>
          <t>132929</t>
        </is>
      </c>
      <c r="E729" s="0" t="inlineStr">
        <is>
          <t>BLANK PHINEA M RL:132929A-S</t>
        </is>
      </c>
      <c r="F729" s="0" t="inlineStr">
        <is>
          <t>899132929040</t>
        </is>
      </c>
      <c r="G729" s="0" t="inlineStr">
        <is>
          <t>MENS</t>
        </is>
      </c>
      <c r="H729" s="0" t="inlineStr">
        <is>
          <t>S</t>
        </is>
      </c>
      <c r="I729" s="0">
        <v>16.99</v>
      </c>
      <c r="J729" s="0">
        <v>12</v>
      </c>
    </row>
    <row r="730" spans="1:10" customHeight="0">
      <c r="A730" s="0">
        <f>HYPERLINK("https://dl.dropboxusercontent.com/scl/fi/xs17mix64y6pgeb7ak1y9/phineas-132929-f.jpg?rlkey=lz3qr2lowrvyhjp3fd7fa90j6&amp;dl=0","Click to download Image")</f>
      </c>
      <c r="B730" s="0">
        <f>HYPERLINK("https://dl.dropboxusercontent.com/scl/fi/264mt0arkz6iq4txp8xpb/mens-t-shirt-size-chartsphineas.jpg?rlkey=1hvh1c953khzgpe1k6b5frrn1&amp;dl=0","Click to download SizeChart")</f>
      </c>
      <c r="C730" s="0" t="inlineStr">
        <is>
          <t>Phineas Men's Viscose T-Shirt</t>
        </is>
      </c>
      <c r="D730" s="0" t="inlineStr">
        <is>
          <t>132929</t>
        </is>
      </c>
      <c r="E730" s="0" t="inlineStr">
        <is>
          <t>BLANK PHINEA M RL:132929B-M</t>
        </is>
      </c>
      <c r="F730" s="0" t="inlineStr">
        <is>
          <t>899132929057</t>
        </is>
      </c>
      <c r="G730" s="0" t="inlineStr">
        <is>
          <t>MENS</t>
        </is>
      </c>
      <c r="H730" s="0" t="inlineStr">
        <is>
          <t>M</t>
        </is>
      </c>
      <c r="I730" s="0">
        <v>16.99</v>
      </c>
      <c r="J730" s="0">
        <v>24</v>
      </c>
    </row>
    <row r="731" spans="1:10" customHeight="0">
      <c r="A731" s="0">
        <f>HYPERLINK("https://dl.dropboxusercontent.com/scl/fi/xs17mix64y6pgeb7ak1y9/phineas-132929-f.jpg?rlkey=lz3qr2lowrvyhjp3fd7fa90j6&amp;dl=0","Click to download Image")</f>
      </c>
      <c r="B731" s="0">
        <f>HYPERLINK("https://dl.dropboxusercontent.com/scl/fi/264mt0arkz6iq4txp8xpb/mens-t-shirt-size-chartsphineas.jpg?rlkey=1hvh1c953khzgpe1k6b5frrn1&amp;dl=0","Click to download SizeChart")</f>
      </c>
      <c r="C731" s="0" t="inlineStr">
        <is>
          <t>Phineas Men's Viscose T-Shirt</t>
        </is>
      </c>
      <c r="D731" s="0" t="inlineStr">
        <is>
          <t>132929</t>
        </is>
      </c>
      <c r="E731" s="0" t="inlineStr">
        <is>
          <t>BLANK PHINEA M RL:132929C-L</t>
        </is>
      </c>
      <c r="F731" s="0" t="inlineStr">
        <is>
          <t>899132929064</t>
        </is>
      </c>
      <c r="G731" s="0" t="inlineStr">
        <is>
          <t>MENS</t>
        </is>
      </c>
      <c r="H731" s="0" t="inlineStr">
        <is>
          <t>L</t>
        </is>
      </c>
      <c r="I731" s="0">
        <v>16.99</v>
      </c>
      <c r="J731" s="0">
        <v>35</v>
      </c>
    </row>
    <row r="732" spans="1:10" customHeight="0">
      <c r="A732" s="0">
        <f>HYPERLINK("https://dl.dropboxusercontent.com/scl/fi/xs17mix64y6pgeb7ak1y9/phineas-132929-f.jpg?rlkey=lz3qr2lowrvyhjp3fd7fa90j6&amp;dl=0","Click to download Image")</f>
      </c>
      <c r="B732" s="0">
        <f>HYPERLINK("https://dl.dropboxusercontent.com/scl/fi/264mt0arkz6iq4txp8xpb/mens-t-shirt-size-chartsphineas.jpg?rlkey=1hvh1c953khzgpe1k6b5frrn1&amp;dl=0","Click to download SizeChart")</f>
      </c>
      <c r="C732" s="0" t="inlineStr">
        <is>
          <t>Phineas Men's Viscose T-Shirt</t>
        </is>
      </c>
      <c r="D732" s="0" t="inlineStr">
        <is>
          <t>132929</t>
        </is>
      </c>
      <c r="E732" s="0" t="inlineStr">
        <is>
          <t>BLANK PHINEA M RL:132929D-XL</t>
        </is>
      </c>
      <c r="F732" s="0" t="inlineStr">
        <is>
          <t>899132929071</t>
        </is>
      </c>
      <c r="G732" s="0" t="inlineStr">
        <is>
          <t>MENS</t>
        </is>
      </c>
      <c r="H732" s="0" t="inlineStr">
        <is>
          <t>XL</t>
        </is>
      </c>
      <c r="I732" s="0">
        <v>16.99</v>
      </c>
      <c r="J732" s="0">
        <v>33</v>
      </c>
    </row>
    <row r="733" spans="1:10" customHeight="0">
      <c r="A733" s="0">
        <f>HYPERLINK("https://dl.dropboxusercontent.com/scl/fi/xs17mix64y6pgeb7ak1y9/phineas-132929-f.jpg?rlkey=lz3qr2lowrvyhjp3fd7fa90j6&amp;dl=0","Click to download Image")</f>
      </c>
      <c r="B733" s="0">
        <f>HYPERLINK("https://dl.dropboxusercontent.com/scl/fi/264mt0arkz6iq4txp8xpb/mens-t-shirt-size-chartsphineas.jpg?rlkey=1hvh1c953khzgpe1k6b5frrn1&amp;dl=0","Click to download SizeChart")</f>
      </c>
      <c r="C733" s="0" t="inlineStr">
        <is>
          <t>Phineas Men's Viscose T-Shirt</t>
        </is>
      </c>
      <c r="D733" s="0" t="inlineStr">
        <is>
          <t>132929</t>
        </is>
      </c>
      <c r="E733" s="0" t="inlineStr">
        <is>
          <t>BLANK PHINEA M RL:132929E-2XL</t>
        </is>
      </c>
      <c r="F733" s="0" t="inlineStr">
        <is>
          <t>899132929088</t>
        </is>
      </c>
      <c r="G733" s="0" t="inlineStr">
        <is>
          <t>MENS</t>
        </is>
      </c>
      <c r="H733" s="0" t="inlineStr">
        <is>
          <t>2XL</t>
        </is>
      </c>
      <c r="I733" s="0">
        <v>16.99</v>
      </c>
      <c r="J733" s="0">
        <v>23</v>
      </c>
    </row>
    <row r="734" spans="1:10" customHeight="0">
      <c r="A734" s="0">
        <f>HYPERLINK("https://dl.dropboxusercontent.com/scl/fi/xs17mix64y6pgeb7ak1y9/phineas-132929-f.jpg?rlkey=lz3qr2lowrvyhjp3fd7fa90j6&amp;dl=0","Click to download Image")</f>
      </c>
      <c r="B734" s="0">
        <f>HYPERLINK("https://dl.dropboxusercontent.com/scl/fi/264mt0arkz6iq4txp8xpb/mens-t-shirt-size-chartsphineas.jpg?rlkey=1hvh1c953khzgpe1k6b5frrn1&amp;dl=0","Click to download SizeChart")</f>
      </c>
      <c r="C734" s="0" t="inlineStr">
        <is>
          <t>Phineas Men's Viscose T-Shirt</t>
        </is>
      </c>
      <c r="D734" s="0" t="inlineStr">
        <is>
          <t>132929</t>
        </is>
      </c>
      <c r="E734" s="0" t="inlineStr">
        <is>
          <t>BLANK PHINEA M RL:132929F-3XL</t>
        </is>
      </c>
      <c r="F734" s="0" t="inlineStr">
        <is>
          <t>899132929095</t>
        </is>
      </c>
      <c r="G734" s="0" t="inlineStr">
        <is>
          <t>MENS</t>
        </is>
      </c>
      <c r="H734" s="0" t="inlineStr">
        <is>
          <t>3XL</t>
        </is>
      </c>
      <c r="I734" s="0">
        <v>16.99</v>
      </c>
      <c r="J734" s="0">
        <v>12</v>
      </c>
    </row>
    <row r="735" spans="1:10" customHeight="0">
      <c r="A735" s="0">
        <f>HYPERLINK("https://dl.dropboxusercontent.com/scl/fi/eztxqi4ten34xtjpnqt79/121614-f.jpg?rlkey=9t7ihiuttjkfl4zg3snbq2dtz&amp;dl=0","Click to download Image")</f>
      </c>
      <c r="B735" s="0">
        <f>HYPERLINK("https://dl.dropboxusercontent.com/scl/fi/urhgufqdenf0vosin99fp/mens-t-shirt-size-chartsgarfield-diego.jpg?rlkey=575f143dpva61oenpjm4wtcka&amp;dl=0","Click to download SizeChart")</f>
      </c>
      <c r="C735" s="0" t="inlineStr">
        <is>
          <t>Garfield Men's Ultra-Soft T-Shirt</t>
        </is>
      </c>
      <c r="D735" s="0" t="inlineStr">
        <is>
          <t>121614</t>
        </is>
      </c>
      <c r="E735" s="0" t="inlineStr">
        <is>
          <t>BLANK GARFI M WE:121614A-S</t>
        </is>
      </c>
      <c r="F735" s="0" t="inlineStr">
        <is>
          <t>899121614049</t>
        </is>
      </c>
      <c r="G735" s="0" t="inlineStr">
        <is>
          <t>MENS</t>
        </is>
      </c>
      <c r="H735" s="0" t="inlineStr">
        <is>
          <t>S</t>
        </is>
      </c>
      <c r="I735" s="0">
        <v>14.99</v>
      </c>
      <c r="J735" s="0">
        <v>15</v>
      </c>
    </row>
    <row r="736" spans="1:10" customHeight="0">
      <c r="A736" s="0">
        <f>HYPERLINK("https://dl.dropboxusercontent.com/scl/fi/eztxqi4ten34xtjpnqt79/121614-f.jpg?rlkey=9t7ihiuttjkfl4zg3snbq2dtz&amp;dl=0","Click to download Image")</f>
      </c>
      <c r="B736" s="0">
        <f>HYPERLINK("https://dl.dropboxusercontent.com/scl/fi/urhgufqdenf0vosin99fp/mens-t-shirt-size-chartsgarfield-diego.jpg?rlkey=575f143dpva61oenpjm4wtcka&amp;dl=0","Click to download SizeChart")</f>
      </c>
      <c r="C736" s="0" t="inlineStr">
        <is>
          <t>Garfield Men's Ultra-Soft T-Shirt</t>
        </is>
      </c>
      <c r="D736" s="0" t="inlineStr">
        <is>
          <t>121614</t>
        </is>
      </c>
      <c r="E736" s="0" t="inlineStr">
        <is>
          <t>BLANK GARFI M WE:121614B-M</t>
        </is>
      </c>
      <c r="F736" s="0" t="inlineStr">
        <is>
          <t>899121614056</t>
        </is>
      </c>
      <c r="G736" s="0" t="inlineStr">
        <is>
          <t>MENS</t>
        </is>
      </c>
      <c r="H736" s="0" t="inlineStr">
        <is>
          <t>M</t>
        </is>
      </c>
      <c r="I736" s="0">
        <v>14.99</v>
      </c>
      <c r="J736" s="0">
        <v>57</v>
      </c>
    </row>
    <row r="737" spans="1:10" customHeight="0">
      <c r="A737" s="0">
        <f>HYPERLINK("https://dl.dropboxusercontent.com/scl/fi/eztxqi4ten34xtjpnqt79/121614-f.jpg?rlkey=9t7ihiuttjkfl4zg3snbq2dtz&amp;dl=0","Click to download Image")</f>
      </c>
      <c r="B737" s="0">
        <f>HYPERLINK("https://dl.dropboxusercontent.com/scl/fi/urhgufqdenf0vosin99fp/mens-t-shirt-size-chartsgarfield-diego.jpg?rlkey=575f143dpva61oenpjm4wtcka&amp;dl=0","Click to download SizeChart")</f>
      </c>
      <c r="C737" s="0" t="inlineStr">
        <is>
          <t>Garfield Men's Ultra-Soft T-Shirt</t>
        </is>
      </c>
      <c r="D737" s="0" t="inlineStr">
        <is>
          <t>121614</t>
        </is>
      </c>
      <c r="E737" s="0" t="inlineStr">
        <is>
          <t>BLANK GARFI M WE:121614C-L</t>
        </is>
      </c>
      <c r="F737" s="0" t="inlineStr">
        <is>
          <t>899121614063</t>
        </is>
      </c>
      <c r="G737" s="0" t="inlineStr">
        <is>
          <t>MENS</t>
        </is>
      </c>
      <c r="H737" s="0" t="inlineStr">
        <is>
          <t>L</t>
        </is>
      </c>
      <c r="I737" s="0">
        <v>14.99</v>
      </c>
      <c r="J737" s="0">
        <v>78</v>
      </c>
    </row>
    <row r="738" spans="1:10" customHeight="0">
      <c r="A738" s="0">
        <f>HYPERLINK("https://dl.dropboxusercontent.com/scl/fi/eztxqi4ten34xtjpnqt79/121614-f.jpg?rlkey=9t7ihiuttjkfl4zg3snbq2dtz&amp;dl=0","Click to download Image")</f>
      </c>
      <c r="B738" s="0">
        <f>HYPERLINK("https://dl.dropboxusercontent.com/scl/fi/urhgufqdenf0vosin99fp/mens-t-shirt-size-chartsgarfield-diego.jpg?rlkey=575f143dpva61oenpjm4wtcka&amp;dl=0","Click to download SizeChart")</f>
      </c>
      <c r="C738" s="0" t="inlineStr">
        <is>
          <t>Garfield Men's Ultra-Soft T-Shirt</t>
        </is>
      </c>
      <c r="D738" s="0" t="inlineStr">
        <is>
          <t>121614</t>
        </is>
      </c>
      <c r="E738" s="0" t="inlineStr">
        <is>
          <t>BLANK GARFI M WE:121614D-XL</t>
        </is>
      </c>
      <c r="F738" s="0" t="inlineStr">
        <is>
          <t>899121614070</t>
        </is>
      </c>
      <c r="G738" s="0" t="inlineStr">
        <is>
          <t>MENS</t>
        </is>
      </c>
      <c r="H738" s="0" t="inlineStr">
        <is>
          <t>XL</t>
        </is>
      </c>
      <c r="I738" s="0">
        <v>14.99</v>
      </c>
      <c r="J738" s="0">
        <v>82</v>
      </c>
    </row>
    <row r="739" spans="1:10" customHeight="0">
      <c r="A739" s="0">
        <f>HYPERLINK("https://dl.dropboxusercontent.com/scl/fi/eztxqi4ten34xtjpnqt79/121614-f.jpg?rlkey=9t7ihiuttjkfl4zg3snbq2dtz&amp;dl=0","Click to download Image")</f>
      </c>
      <c r="B739" s="0">
        <f>HYPERLINK("https://dl.dropboxusercontent.com/scl/fi/urhgufqdenf0vosin99fp/mens-t-shirt-size-chartsgarfield-diego.jpg?rlkey=575f143dpva61oenpjm4wtcka&amp;dl=0","Click to download SizeChart")</f>
      </c>
      <c r="C739" s="0" t="inlineStr">
        <is>
          <t>Garfield Men's Ultra-Soft T-Shirt</t>
        </is>
      </c>
      <c r="D739" s="0" t="inlineStr">
        <is>
          <t>121614</t>
        </is>
      </c>
      <c r="E739" s="0" t="inlineStr">
        <is>
          <t>BLANK GARFI M WE:121614E-2XL</t>
        </is>
      </c>
      <c r="F739" s="0" t="inlineStr">
        <is>
          <t>899121614087</t>
        </is>
      </c>
      <c r="G739" s="0" t="inlineStr">
        <is>
          <t>MENS</t>
        </is>
      </c>
      <c r="H739" s="0" t="inlineStr">
        <is>
          <t>2XL</t>
        </is>
      </c>
      <c r="I739" s="0">
        <v>14.99</v>
      </c>
      <c r="J739" s="0">
        <v>64</v>
      </c>
    </row>
    <row r="740" spans="1:10" customHeight="0">
      <c r="A740" s="0">
        <f>HYPERLINK("https://dl.dropboxusercontent.com/scl/fi/eztxqi4ten34xtjpnqt79/121614-f.jpg?rlkey=9t7ihiuttjkfl4zg3snbq2dtz&amp;dl=0","Click to download Image")</f>
      </c>
      <c r="B740" s="0">
        <f>HYPERLINK("https://dl.dropboxusercontent.com/scl/fi/urhgufqdenf0vosin99fp/mens-t-shirt-size-chartsgarfield-diego.jpg?rlkey=575f143dpva61oenpjm4wtcka&amp;dl=0","Click to download SizeChart")</f>
      </c>
      <c r="C740" s="0" t="inlineStr">
        <is>
          <t>Garfield Men's Ultra-Soft T-Shirt</t>
        </is>
      </c>
      <c r="D740" s="0" t="inlineStr">
        <is>
          <t>121614</t>
        </is>
      </c>
      <c r="E740" s="0" t="inlineStr">
        <is>
          <t>BLANK GARFI M WE:121614F-3XL</t>
        </is>
      </c>
      <c r="F740" s="0" t="inlineStr">
        <is>
          <t>899121614094</t>
        </is>
      </c>
      <c r="G740" s="0" t="inlineStr">
        <is>
          <t>MENS</t>
        </is>
      </c>
      <c r="H740" s="0" t="inlineStr">
        <is>
          <t>3XL</t>
        </is>
      </c>
      <c r="I740" s="0">
        <v>14.99</v>
      </c>
      <c r="J740" s="0">
        <v>44</v>
      </c>
    </row>
    <row r="741" spans="1:10" customHeight="0">
      <c r="A741" s="0">
        <f>HYPERLINK("https://dl.dropboxusercontent.com/scl/fi/wsxd39787m3f44dyhvmej/cason-127725-f.jpg?rlkey=uoxub1hbt2hglaimvi3bcybig&amp;dl=0","Click to download Image")</f>
      </c>
      <c r="B741" s="0">
        <f>HYPERLINK("https://dl.dropboxusercontent.com/scl/fi/fklsdiwhwmi1yekzd6d41/mens-t-shirt-size-chartscason-ss-bt.jpg?rlkey=t5lcejk8dgh7zhw4po33sxndt&amp;dl=0","Click to download SizeChart")</f>
      </c>
      <c r="C741" s="0" t="inlineStr">
        <is>
          <t>Cason Men's Tri-Blend T-Shirt</t>
        </is>
      </c>
      <c r="D741" s="0" t="inlineStr">
        <is>
          <t>127725</t>
        </is>
      </c>
      <c r="E741" s="0" t="inlineStr">
        <is>
          <t>BLANK CASON M BK:127725AA-XS</t>
        </is>
      </c>
      <c r="F741" s="0" t="inlineStr">
        <is>
          <t>899127725039</t>
        </is>
      </c>
      <c r="G741" s="0" t="inlineStr">
        <is>
          <t>MENS</t>
        </is>
      </c>
      <c r="H741" s="0" t="inlineStr">
        <is>
          <t>XS</t>
        </is>
      </c>
      <c r="I741" s="0">
        <v>14.99</v>
      </c>
      <c r="J741" s="0">
        <v>24</v>
      </c>
    </row>
    <row r="742" spans="1:10" customHeight="0">
      <c r="A742" s="0">
        <f>HYPERLINK("https://dl.dropboxusercontent.com/scl/fi/wsxd39787m3f44dyhvmej/cason-127725-f.jpg?rlkey=uoxub1hbt2hglaimvi3bcybig&amp;dl=0","Click to download Image")</f>
      </c>
      <c r="B742" s="0">
        <f>HYPERLINK("https://dl.dropboxusercontent.com/scl/fi/fklsdiwhwmi1yekzd6d41/mens-t-shirt-size-chartscason-ss-bt.jpg?rlkey=t5lcejk8dgh7zhw4po33sxndt&amp;dl=0","Click to download SizeChart")</f>
      </c>
      <c r="C742" s="0" t="inlineStr">
        <is>
          <t>Cason Men's Tri-Blend T-Shirt</t>
        </is>
      </c>
      <c r="D742" s="0" t="inlineStr">
        <is>
          <t>127725</t>
        </is>
      </c>
      <c r="E742" s="0" t="inlineStr">
        <is>
          <t>BLANK CASON M BK:127725A-S</t>
        </is>
      </c>
      <c r="F742" s="0" t="inlineStr">
        <is>
          <t>899127725046</t>
        </is>
      </c>
      <c r="G742" s="0" t="inlineStr">
        <is>
          <t>MENS</t>
        </is>
      </c>
      <c r="H742" s="0" t="inlineStr">
        <is>
          <t>S</t>
        </is>
      </c>
      <c r="I742" s="0">
        <v>14.99</v>
      </c>
      <c r="J742" s="0">
        <v>0</v>
      </c>
    </row>
    <row r="743" spans="1:10" customHeight="0">
      <c r="A743" s="0">
        <f>HYPERLINK("https://dl.dropboxusercontent.com/scl/fi/wsxd39787m3f44dyhvmej/cason-127725-f.jpg?rlkey=uoxub1hbt2hglaimvi3bcybig&amp;dl=0","Click to download Image")</f>
      </c>
      <c r="B743" s="0">
        <f>HYPERLINK("https://dl.dropboxusercontent.com/scl/fi/fklsdiwhwmi1yekzd6d41/mens-t-shirt-size-chartscason-ss-bt.jpg?rlkey=t5lcejk8dgh7zhw4po33sxndt&amp;dl=0","Click to download SizeChart")</f>
      </c>
      <c r="C743" s="0" t="inlineStr">
        <is>
          <t>Cason Men's Tri-Blend T-Shirt</t>
        </is>
      </c>
      <c r="D743" s="0" t="inlineStr">
        <is>
          <t>127725</t>
        </is>
      </c>
      <c r="E743" s="0" t="inlineStr">
        <is>
          <t>BLANK CASON M BK:127725B-M</t>
        </is>
      </c>
      <c r="F743" s="0" t="inlineStr">
        <is>
          <t>899127725053</t>
        </is>
      </c>
      <c r="G743" s="0" t="inlineStr">
        <is>
          <t>MENS</t>
        </is>
      </c>
      <c r="H743" s="0" t="inlineStr">
        <is>
          <t>M</t>
        </is>
      </c>
      <c r="I743" s="0">
        <v>14.99</v>
      </c>
      <c r="J743" s="0">
        <v>2</v>
      </c>
    </row>
    <row r="744" spans="1:10" customHeight="0">
      <c r="A744" s="0">
        <f>HYPERLINK("https://dl.dropboxusercontent.com/scl/fi/wsxd39787m3f44dyhvmej/cason-127725-f.jpg?rlkey=uoxub1hbt2hglaimvi3bcybig&amp;dl=0","Click to download Image")</f>
      </c>
      <c r="B744" s="0">
        <f>HYPERLINK("https://dl.dropboxusercontent.com/scl/fi/fklsdiwhwmi1yekzd6d41/mens-t-shirt-size-chartscason-ss-bt.jpg?rlkey=t5lcejk8dgh7zhw4po33sxndt&amp;dl=0","Click to download SizeChart")</f>
      </c>
      <c r="C744" s="0" t="inlineStr">
        <is>
          <t>Cason Men's Tri-Blend T-Shirt</t>
        </is>
      </c>
      <c r="D744" s="0" t="inlineStr">
        <is>
          <t>127725</t>
        </is>
      </c>
      <c r="E744" s="0" t="inlineStr">
        <is>
          <t>BLANK CASON M BK:127725C-L</t>
        </is>
      </c>
      <c r="F744" s="0" t="inlineStr">
        <is>
          <t>899127725060</t>
        </is>
      </c>
      <c r="G744" s="0" t="inlineStr">
        <is>
          <t>MENS</t>
        </is>
      </c>
      <c r="H744" s="0" t="inlineStr">
        <is>
          <t>L</t>
        </is>
      </c>
      <c r="I744" s="0">
        <v>14.99</v>
      </c>
      <c r="J744" s="0">
        <v>2</v>
      </c>
    </row>
    <row r="745" spans="1:10" customHeight="0">
      <c r="A745" s="0">
        <f>HYPERLINK("https://dl.dropboxusercontent.com/scl/fi/wsxd39787m3f44dyhvmej/cason-127725-f.jpg?rlkey=uoxub1hbt2hglaimvi3bcybig&amp;dl=0","Click to download Image")</f>
      </c>
      <c r="B745" s="0">
        <f>HYPERLINK("https://dl.dropboxusercontent.com/scl/fi/fklsdiwhwmi1yekzd6d41/mens-t-shirt-size-chartscason-ss-bt.jpg?rlkey=t5lcejk8dgh7zhw4po33sxndt&amp;dl=0","Click to download SizeChart")</f>
      </c>
      <c r="C745" s="0" t="inlineStr">
        <is>
          <t>Cason Men's Tri-Blend T-Shirt</t>
        </is>
      </c>
      <c r="D745" s="0" t="inlineStr">
        <is>
          <t>127725</t>
        </is>
      </c>
      <c r="E745" s="0" t="inlineStr">
        <is>
          <t>BLANK CASON M BK:127725CT-L TALL</t>
        </is>
      </c>
      <c r="F745" s="0" t="inlineStr">
        <is>
          <t>899127725169</t>
        </is>
      </c>
      <c r="G745" s="0" t="inlineStr">
        <is>
          <t>MENS</t>
        </is>
      </c>
      <c r="H745" s="0" t="inlineStr">
        <is>
          <t>L TALL</t>
        </is>
      </c>
      <c r="I745" s="0">
        <v>14.99</v>
      </c>
      <c r="J745" s="0">
        <v>0</v>
      </c>
    </row>
    <row r="746" spans="1:10" customHeight="0">
      <c r="A746" s="0">
        <f>HYPERLINK("https://dl.dropboxusercontent.com/scl/fi/wsxd39787m3f44dyhvmej/cason-127725-f.jpg?rlkey=uoxub1hbt2hglaimvi3bcybig&amp;dl=0","Click to download Image")</f>
      </c>
      <c r="B746" s="0">
        <f>HYPERLINK("https://dl.dropboxusercontent.com/scl/fi/fklsdiwhwmi1yekzd6d41/mens-t-shirt-size-chartscason-ss-bt.jpg?rlkey=t5lcejk8dgh7zhw4po33sxndt&amp;dl=0","Click to download SizeChart")</f>
      </c>
      <c r="C746" s="0" t="inlineStr">
        <is>
          <t>Cason Men's Tri-Blend T-Shirt</t>
        </is>
      </c>
      <c r="D746" s="0" t="inlineStr">
        <is>
          <t>127725</t>
        </is>
      </c>
      <c r="E746" s="0" t="inlineStr">
        <is>
          <t>BLANK CASON M BK:127725D-XL</t>
        </is>
      </c>
      <c r="F746" s="0" t="inlineStr">
        <is>
          <t>899127725077</t>
        </is>
      </c>
      <c r="G746" s="0" t="inlineStr">
        <is>
          <t>MENS</t>
        </is>
      </c>
      <c r="H746" s="0" t="inlineStr">
        <is>
          <t>XL</t>
        </is>
      </c>
      <c r="I746" s="0">
        <v>14.99</v>
      </c>
      <c r="J746" s="0">
        <v>0</v>
      </c>
    </row>
    <row r="747" spans="1:10" customHeight="0">
      <c r="A747" s="0">
        <f>HYPERLINK("https://dl.dropboxusercontent.com/scl/fi/wsxd39787m3f44dyhvmej/cason-127725-f.jpg?rlkey=uoxub1hbt2hglaimvi3bcybig&amp;dl=0","Click to download Image")</f>
      </c>
      <c r="B747" s="0">
        <f>HYPERLINK("https://dl.dropboxusercontent.com/scl/fi/fklsdiwhwmi1yekzd6d41/mens-t-shirt-size-chartscason-ss-bt.jpg?rlkey=t5lcejk8dgh7zhw4po33sxndt&amp;dl=0","Click to download SizeChart")</f>
      </c>
      <c r="C747" s="0" t="inlineStr">
        <is>
          <t>Cason Men's Tri-Blend T-Shirt</t>
        </is>
      </c>
      <c r="D747" s="0" t="inlineStr">
        <is>
          <t>127725</t>
        </is>
      </c>
      <c r="E747" s="0" t="inlineStr">
        <is>
          <t>BLANK CASON M BK:127725DT-XL TALL</t>
        </is>
      </c>
      <c r="F747" s="0" t="inlineStr">
        <is>
          <t>899127725176</t>
        </is>
      </c>
      <c r="G747" s="0" t="inlineStr">
        <is>
          <t>MENS</t>
        </is>
      </c>
      <c r="H747" s="0" t="inlineStr">
        <is>
          <t>XL TALL</t>
        </is>
      </c>
      <c r="I747" s="0">
        <v>14.99</v>
      </c>
      <c r="J747" s="0">
        <v>1</v>
      </c>
    </row>
    <row r="748" spans="1:10" customHeight="0">
      <c r="A748" s="0">
        <f>HYPERLINK("https://dl.dropboxusercontent.com/scl/fi/wsxd39787m3f44dyhvmej/cason-127725-f.jpg?rlkey=uoxub1hbt2hglaimvi3bcybig&amp;dl=0","Click to download Image")</f>
      </c>
      <c r="B748" s="0">
        <f>HYPERLINK("https://dl.dropboxusercontent.com/scl/fi/fklsdiwhwmi1yekzd6d41/mens-t-shirt-size-chartscason-ss-bt.jpg?rlkey=t5lcejk8dgh7zhw4po33sxndt&amp;dl=0","Click to download SizeChart")</f>
      </c>
      <c r="C748" s="0" t="inlineStr">
        <is>
          <t>Cason Men's Tri-Blend T-Shirt</t>
        </is>
      </c>
      <c r="D748" s="0" t="inlineStr">
        <is>
          <t>127725</t>
        </is>
      </c>
      <c r="E748" s="0" t="inlineStr">
        <is>
          <t>BLANK CASON M BK:127725E-2XL</t>
        </is>
      </c>
      <c r="F748" s="0" t="inlineStr">
        <is>
          <t>899127725084</t>
        </is>
      </c>
      <c r="G748" s="0" t="inlineStr">
        <is>
          <t>MENS</t>
        </is>
      </c>
      <c r="H748" s="0" t="inlineStr">
        <is>
          <t>2XL</t>
        </is>
      </c>
      <c r="I748" s="0">
        <v>16.99</v>
      </c>
      <c r="J748" s="0">
        <v>0</v>
      </c>
    </row>
    <row r="749" spans="1:10" customHeight="0">
      <c r="A749" s="0">
        <f>HYPERLINK("https://dl.dropboxusercontent.com/scl/fi/wsxd39787m3f44dyhvmej/cason-127725-f.jpg?rlkey=uoxub1hbt2hglaimvi3bcybig&amp;dl=0","Click to download Image")</f>
      </c>
      <c r="B749" s="0">
        <f>HYPERLINK("https://dl.dropboxusercontent.com/scl/fi/fklsdiwhwmi1yekzd6d41/mens-t-shirt-size-chartscason-ss-bt.jpg?rlkey=t5lcejk8dgh7zhw4po33sxndt&amp;dl=0","Click to download SizeChart")</f>
      </c>
      <c r="C749" s="0" t="inlineStr">
        <is>
          <t>Cason Men's Tri-Blend T-Shirt</t>
        </is>
      </c>
      <c r="D749" s="0" t="inlineStr">
        <is>
          <t>127725</t>
        </is>
      </c>
      <c r="E749" s="0" t="inlineStr">
        <is>
          <t>BLANK CASON M BK:133570EB-2XL BIG</t>
        </is>
      </c>
      <c r="F749" s="0" t="inlineStr">
        <is>
          <t>899133570456</t>
        </is>
      </c>
      <c r="G749" s="0" t="inlineStr">
        <is>
          <t>MENS</t>
        </is>
      </c>
      <c r="H749" s="0" t="inlineStr">
        <is>
          <t>2XL BIG</t>
        </is>
      </c>
      <c r="I749" s="0">
        <v>14.99</v>
      </c>
      <c r="J749" s="0">
        <v>24</v>
      </c>
    </row>
    <row r="750" spans="1:10" customHeight="0">
      <c r="A750" s="0">
        <f>HYPERLINK("https://dl.dropboxusercontent.com/scl/fi/wsxd39787m3f44dyhvmej/cason-127725-f.jpg?rlkey=uoxub1hbt2hglaimvi3bcybig&amp;dl=0","Click to download Image")</f>
      </c>
      <c r="B750" s="0">
        <f>HYPERLINK("https://dl.dropboxusercontent.com/scl/fi/fklsdiwhwmi1yekzd6d41/mens-t-shirt-size-chartscason-ss-bt.jpg?rlkey=t5lcejk8dgh7zhw4po33sxndt&amp;dl=0","Click to download SizeChart")</f>
      </c>
      <c r="C750" s="0" t="inlineStr">
        <is>
          <t>Cason Men's Tri-Blend T-Shirt</t>
        </is>
      </c>
      <c r="D750" s="0" t="inlineStr">
        <is>
          <t>127725</t>
        </is>
      </c>
      <c r="E750" s="0" t="inlineStr">
        <is>
          <t>BLANK CASON M BK:133570ET-2XL TALL</t>
        </is>
      </c>
      <c r="F750" s="0" t="inlineStr">
        <is>
          <t>899133570180</t>
        </is>
      </c>
      <c r="G750" s="0" t="inlineStr">
        <is>
          <t>MENS</t>
        </is>
      </c>
      <c r="H750" s="0" t="inlineStr">
        <is>
          <t>2XL TALL</t>
        </is>
      </c>
      <c r="I750" s="0">
        <v>14.99</v>
      </c>
      <c r="J750" s="0">
        <v>1</v>
      </c>
    </row>
    <row r="751" spans="1:10" customHeight="0">
      <c r="A751" s="0">
        <f>HYPERLINK("https://dl.dropboxusercontent.com/scl/fi/wsxd39787m3f44dyhvmej/cason-127725-f.jpg?rlkey=uoxub1hbt2hglaimvi3bcybig&amp;dl=0","Click to download Image")</f>
      </c>
      <c r="B751" s="0">
        <f>HYPERLINK("https://dl.dropboxusercontent.com/scl/fi/fklsdiwhwmi1yekzd6d41/mens-t-shirt-size-chartscason-ss-bt.jpg?rlkey=t5lcejk8dgh7zhw4po33sxndt&amp;dl=0","Click to download SizeChart")</f>
      </c>
      <c r="C751" s="0" t="inlineStr">
        <is>
          <t>Cason Men's Tri-Blend T-Shirt</t>
        </is>
      </c>
      <c r="D751" s="0" t="inlineStr">
        <is>
          <t>127725</t>
        </is>
      </c>
      <c r="E751" s="0" t="inlineStr">
        <is>
          <t>BLANK CASON M BK:127725F-3XL</t>
        </is>
      </c>
      <c r="F751" s="0" t="inlineStr">
        <is>
          <t>899127725091</t>
        </is>
      </c>
      <c r="G751" s="0" t="inlineStr">
        <is>
          <t>MENS</t>
        </is>
      </c>
      <c r="H751" s="0" t="inlineStr">
        <is>
          <t>3XL</t>
        </is>
      </c>
      <c r="I751" s="0">
        <v>16.99</v>
      </c>
      <c r="J751" s="0">
        <v>29</v>
      </c>
    </row>
    <row r="752" spans="1:10" customHeight="0">
      <c r="A752" s="0">
        <f>HYPERLINK("https://dl.dropboxusercontent.com/scl/fi/wsxd39787m3f44dyhvmej/cason-127725-f.jpg?rlkey=uoxub1hbt2hglaimvi3bcybig&amp;dl=0","Click to download Image")</f>
      </c>
      <c r="B752" s="0">
        <f>HYPERLINK("https://dl.dropboxusercontent.com/scl/fi/fklsdiwhwmi1yekzd6d41/mens-t-shirt-size-chartscason-ss-bt.jpg?rlkey=t5lcejk8dgh7zhw4po33sxndt&amp;dl=0","Click to download SizeChart")</f>
      </c>
      <c r="C752" s="0" t="inlineStr">
        <is>
          <t>Cason Men's Tri-Blend T-Shirt</t>
        </is>
      </c>
      <c r="D752" s="0" t="inlineStr">
        <is>
          <t>127725</t>
        </is>
      </c>
      <c r="E752" s="0" t="inlineStr">
        <is>
          <t>BLANK CASON M BK:133570FB-3XL BIG</t>
        </is>
      </c>
      <c r="F752" s="0" t="inlineStr">
        <is>
          <t>899133570272</t>
        </is>
      </c>
      <c r="G752" s="0" t="inlineStr">
        <is>
          <t>MENS</t>
        </is>
      </c>
      <c r="H752" s="0" t="inlineStr">
        <is>
          <t>3XL BIG</t>
        </is>
      </c>
      <c r="I752" s="0">
        <v>14.99</v>
      </c>
      <c r="J752" s="0">
        <v>24</v>
      </c>
    </row>
    <row r="753" spans="1:10" customHeight="0">
      <c r="A753" s="0">
        <f>HYPERLINK("https://dl.dropboxusercontent.com/scl/fi/wsxd39787m3f44dyhvmej/cason-127725-f.jpg?rlkey=uoxub1hbt2hglaimvi3bcybig&amp;dl=0","Click to download Image")</f>
      </c>
      <c r="B753" s="0">
        <f>HYPERLINK("https://dl.dropboxusercontent.com/scl/fi/fklsdiwhwmi1yekzd6d41/mens-t-shirt-size-chartscason-ss-bt.jpg?rlkey=t5lcejk8dgh7zhw4po33sxndt&amp;dl=0","Click to download SizeChart")</f>
      </c>
      <c r="C753" s="0" t="inlineStr">
        <is>
          <t>Cason Men's Tri-Blend T-Shirt</t>
        </is>
      </c>
      <c r="D753" s="0" t="inlineStr">
        <is>
          <t>127725</t>
        </is>
      </c>
      <c r="E753" s="0" t="inlineStr">
        <is>
          <t>BLANK CASON M BK:133570FT-3XL TALL</t>
        </is>
      </c>
      <c r="F753" s="0" t="inlineStr">
        <is>
          <t>899133570197</t>
        </is>
      </c>
      <c r="G753" s="0" t="inlineStr">
        <is>
          <t>MENS</t>
        </is>
      </c>
      <c r="H753" s="0" t="inlineStr">
        <is>
          <t>3XL TALL</t>
        </is>
      </c>
      <c r="I753" s="0">
        <v>14.99</v>
      </c>
      <c r="J753" s="0">
        <v>0</v>
      </c>
    </row>
    <row r="754" spans="1:10" customHeight="0">
      <c r="A754" s="0">
        <f>HYPERLINK("https://dl.dropboxusercontent.com/scl/fi/wsxd39787m3f44dyhvmej/cason-127725-f.jpg?rlkey=uoxub1hbt2hglaimvi3bcybig&amp;dl=0","Click to download Image")</f>
      </c>
      <c r="B754" s="0">
        <f>HYPERLINK("https://dl.dropboxusercontent.com/scl/fi/fklsdiwhwmi1yekzd6d41/mens-t-shirt-size-chartscason-ss-bt.jpg?rlkey=t5lcejk8dgh7zhw4po33sxndt&amp;dl=0","Click to download SizeChart")</f>
      </c>
      <c r="C754" s="0" t="inlineStr">
        <is>
          <t>Cason Men's Tri-Blend T-Shirt</t>
        </is>
      </c>
      <c r="D754" s="0" t="inlineStr">
        <is>
          <t>127725</t>
        </is>
      </c>
      <c r="E754" s="0" t="inlineStr">
        <is>
          <t>BLANK CASON M BK:133570GB-4XL BIG</t>
        </is>
      </c>
      <c r="F754" s="0" t="inlineStr">
        <is>
          <t>899133570289</t>
        </is>
      </c>
      <c r="G754" s="0" t="inlineStr">
        <is>
          <t>MENS</t>
        </is>
      </c>
      <c r="H754" s="0" t="inlineStr">
        <is>
          <t>4XL BIG</t>
        </is>
      </c>
      <c r="I754" s="0">
        <v>14.99</v>
      </c>
      <c r="J754" s="0">
        <v>0</v>
      </c>
    </row>
    <row r="755" spans="1:10" customHeight="0">
      <c r="A755" s="0">
        <f>HYPERLINK("https://dl.dropboxusercontent.com/scl/fi/wsxd39787m3f44dyhvmej/cason-127725-f.jpg?rlkey=uoxub1hbt2hglaimvi3bcybig&amp;dl=0","Click to download Image")</f>
      </c>
      <c r="B755" s="0">
        <f>HYPERLINK("https://dl.dropboxusercontent.com/scl/fi/fklsdiwhwmi1yekzd6d41/mens-t-shirt-size-chartscason-ss-bt.jpg?rlkey=t5lcejk8dgh7zhw4po33sxndt&amp;dl=0","Click to download SizeChart")</f>
      </c>
      <c r="C755" s="0" t="inlineStr">
        <is>
          <t>Cason Men's Tri-Blend T-Shirt</t>
        </is>
      </c>
      <c r="D755" s="0" t="inlineStr">
        <is>
          <t>127725</t>
        </is>
      </c>
      <c r="E755" s="0" t="inlineStr">
        <is>
          <t>BLANK CASON M BK:133570HB-5XL BIG</t>
        </is>
      </c>
      <c r="F755" s="0" t="inlineStr">
        <is>
          <t>899133570296</t>
        </is>
      </c>
      <c r="G755" s="0" t="inlineStr">
        <is>
          <t>MENS</t>
        </is>
      </c>
      <c r="H755" s="0" t="inlineStr">
        <is>
          <t>5XL BIG</t>
        </is>
      </c>
      <c r="I755" s="0">
        <v>14.99</v>
      </c>
      <c r="J755" s="0">
        <v>0</v>
      </c>
    </row>
    <row r="756" spans="1:10" customHeight="0">
      <c r="A756" s="0">
        <f>HYPERLINK("https://dl.dropboxusercontent.com/scl/fi/wsxd39787m3f44dyhvmej/cason-127725-f.jpg?rlkey=uoxub1hbt2hglaimvi3bcybig&amp;dl=0","Click to download Image")</f>
      </c>
      <c r="B756" s="0">
        <f>HYPERLINK("https://dl.dropboxusercontent.com/scl/fi/fklsdiwhwmi1yekzd6d41/mens-t-shirt-size-chartscason-ss-bt.jpg?rlkey=t5lcejk8dgh7zhw4po33sxndt&amp;dl=0","Click to download SizeChart")</f>
      </c>
      <c r="C756" s="0" t="inlineStr">
        <is>
          <t>Cason Men's Tri-Blend T-Shirt</t>
        </is>
      </c>
      <c r="D756" s="0" t="inlineStr">
        <is>
          <t>127725</t>
        </is>
      </c>
      <c r="E756" s="0" t="inlineStr">
        <is>
          <t>BLANK CASON M BK:133570IB-6XL BIG</t>
        </is>
      </c>
      <c r="F756" s="0" t="inlineStr">
        <is>
          <t>899133570319</t>
        </is>
      </c>
      <c r="G756" s="0" t="inlineStr">
        <is>
          <t>MENS</t>
        </is>
      </c>
      <c r="H756" s="0" t="inlineStr">
        <is>
          <t>6XL BIG</t>
        </is>
      </c>
      <c r="I756" s="0">
        <v>14.99</v>
      </c>
      <c r="J756" s="0">
        <v>0</v>
      </c>
    </row>
    <row r="757" spans="1:10" customHeight="0">
      <c r="A757" s="0">
        <f>HYPERLINK("https://dl.dropboxusercontent.com/scl/fi/acszenf1h3eabcd6gwsqu/115957-f.jpg?rlkey=shqq6lnkqzb6qn9u6gy1ymetj&amp;dl=0","Click to download Image")</f>
      </c>
      <c r="B757" s="0">
        <f>HYPERLINK("https://dl.dropboxusercontent.com/scl/fi/fklsdiwhwmi1yekzd6d41/mens-t-shirt-size-chartscason-ss-bt.jpg?rlkey=t5lcejk8dgh7zhw4po33sxndt&amp;dl=0","Click to download SizeChart")</f>
      </c>
      <c r="C757" s="0" t="inlineStr">
        <is>
          <t>Cason Men's Tri-Blend T-Shirt</t>
        </is>
      </c>
      <c r="D757" s="0" t="inlineStr">
        <is>
          <t>127728</t>
        </is>
      </c>
      <c r="E757" s="0" t="inlineStr">
        <is>
          <t>BLANK CASON M GY:127728A-S</t>
        </is>
      </c>
      <c r="F757" s="0" t="inlineStr">
        <is>
          <t>899127728047</t>
        </is>
      </c>
      <c r="G757" s="0" t="inlineStr">
        <is>
          <t>MENS</t>
        </is>
      </c>
      <c r="H757" s="0" t="inlineStr">
        <is>
          <t>S</t>
        </is>
      </c>
      <c r="I757" s="0">
        <v>14.99</v>
      </c>
      <c r="J757" s="0">
        <v>102</v>
      </c>
    </row>
    <row r="758" spans="1:10" customHeight="0">
      <c r="A758" s="0">
        <f>HYPERLINK("https://dl.dropboxusercontent.com/scl/fi/acszenf1h3eabcd6gwsqu/115957-f.jpg?rlkey=shqq6lnkqzb6qn9u6gy1ymetj&amp;dl=0","Click to download Image")</f>
      </c>
      <c r="B758" s="0">
        <f>HYPERLINK("https://dl.dropboxusercontent.com/scl/fi/fklsdiwhwmi1yekzd6d41/mens-t-shirt-size-chartscason-ss-bt.jpg?rlkey=t5lcejk8dgh7zhw4po33sxndt&amp;dl=0","Click to download SizeChart")</f>
      </c>
      <c r="C758" s="0" t="inlineStr">
        <is>
          <t>Cason Men's Tri-Blend T-Shirt</t>
        </is>
      </c>
      <c r="D758" s="0" t="inlineStr">
        <is>
          <t>127728</t>
        </is>
      </c>
      <c r="E758" s="0" t="inlineStr">
        <is>
          <t>BLANK CASON M GY:127728B-M</t>
        </is>
      </c>
      <c r="F758" s="0" t="inlineStr">
        <is>
          <t>899127728054</t>
        </is>
      </c>
      <c r="G758" s="0" t="inlineStr">
        <is>
          <t>MENS</t>
        </is>
      </c>
      <c r="H758" s="0" t="inlineStr">
        <is>
          <t>M</t>
        </is>
      </c>
      <c r="I758" s="0">
        <v>14.99</v>
      </c>
      <c r="J758" s="0">
        <v>0</v>
      </c>
    </row>
    <row r="759" spans="1:10" customHeight="0">
      <c r="A759" s="0">
        <f>HYPERLINK("https://dl.dropboxusercontent.com/scl/fi/acszenf1h3eabcd6gwsqu/115957-f.jpg?rlkey=shqq6lnkqzb6qn9u6gy1ymetj&amp;dl=0","Click to download Image")</f>
      </c>
      <c r="B759" s="0">
        <f>HYPERLINK("https://dl.dropboxusercontent.com/scl/fi/fklsdiwhwmi1yekzd6d41/mens-t-shirt-size-chartscason-ss-bt.jpg?rlkey=t5lcejk8dgh7zhw4po33sxndt&amp;dl=0","Click to download SizeChart")</f>
      </c>
      <c r="C759" s="0" t="inlineStr">
        <is>
          <t>Cason Men's Tri-Blend T-Shirt</t>
        </is>
      </c>
      <c r="D759" s="0" t="inlineStr">
        <is>
          <t>127728</t>
        </is>
      </c>
      <c r="E759" s="0" t="inlineStr">
        <is>
          <t>BLANK CASON M GY:127728C-L</t>
        </is>
      </c>
      <c r="F759" s="0" t="inlineStr">
        <is>
          <t>899127728061</t>
        </is>
      </c>
      <c r="G759" s="0" t="inlineStr">
        <is>
          <t>MENS</t>
        </is>
      </c>
      <c r="H759" s="0" t="inlineStr">
        <is>
          <t>L</t>
        </is>
      </c>
      <c r="I759" s="0">
        <v>14.99</v>
      </c>
      <c r="J759" s="0">
        <v>53</v>
      </c>
    </row>
    <row r="760" spans="1:10" customHeight="0">
      <c r="A760" s="0">
        <f>HYPERLINK("https://dl.dropboxusercontent.com/scl/fi/acszenf1h3eabcd6gwsqu/115957-f.jpg?rlkey=shqq6lnkqzb6qn9u6gy1ymetj&amp;dl=0","Click to download Image")</f>
      </c>
      <c r="B760" s="0">
        <f>HYPERLINK("https://dl.dropboxusercontent.com/scl/fi/fklsdiwhwmi1yekzd6d41/mens-t-shirt-size-chartscason-ss-bt.jpg?rlkey=t5lcejk8dgh7zhw4po33sxndt&amp;dl=0","Click to download SizeChart")</f>
      </c>
      <c r="C760" s="0" t="inlineStr">
        <is>
          <t>Cason Men's Tri-Blend T-Shirt</t>
        </is>
      </c>
      <c r="D760" s="0" t="inlineStr">
        <is>
          <t>127728</t>
        </is>
      </c>
      <c r="E760" s="0" t="inlineStr">
        <is>
          <t>BLANK CASON M GY:127728D-XL</t>
        </is>
      </c>
      <c r="F760" s="0" t="inlineStr">
        <is>
          <t>899127728078</t>
        </is>
      </c>
      <c r="G760" s="0" t="inlineStr">
        <is>
          <t>MENS</t>
        </is>
      </c>
      <c r="H760" s="0" t="inlineStr">
        <is>
          <t>XL</t>
        </is>
      </c>
      <c r="I760" s="0">
        <v>14.99</v>
      </c>
      <c r="J760" s="0">
        <v>123</v>
      </c>
    </row>
    <row r="761" spans="1:10" customHeight="0">
      <c r="A761" s="0">
        <f>HYPERLINK("https://dl.dropboxusercontent.com/scl/fi/acszenf1h3eabcd6gwsqu/115957-f.jpg?rlkey=shqq6lnkqzb6qn9u6gy1ymetj&amp;dl=0","Click to download Image")</f>
      </c>
      <c r="B761" s="0">
        <f>HYPERLINK("https://dl.dropboxusercontent.com/scl/fi/fklsdiwhwmi1yekzd6d41/mens-t-shirt-size-chartscason-ss-bt.jpg?rlkey=t5lcejk8dgh7zhw4po33sxndt&amp;dl=0","Click to download SizeChart")</f>
      </c>
      <c r="C761" s="0" t="inlineStr">
        <is>
          <t>Cason Men's Tri-Blend T-Shirt</t>
        </is>
      </c>
      <c r="D761" s="0" t="inlineStr">
        <is>
          <t>127728</t>
        </is>
      </c>
      <c r="E761" s="0" t="inlineStr">
        <is>
          <t>BLANK CASON M GY:127728E-2XL</t>
        </is>
      </c>
      <c r="F761" s="0" t="inlineStr">
        <is>
          <t>899127728085</t>
        </is>
      </c>
      <c r="G761" s="0" t="inlineStr">
        <is>
          <t>MENS</t>
        </is>
      </c>
      <c r="H761" s="0" t="inlineStr">
        <is>
          <t>2XL</t>
        </is>
      </c>
      <c r="I761" s="0">
        <v>16.99</v>
      </c>
      <c r="J761" s="0">
        <v>215</v>
      </c>
    </row>
    <row r="762" spans="1:10" customHeight="0">
      <c r="A762" s="0">
        <f>HYPERLINK("https://dl.dropboxusercontent.com/scl/fi/acszenf1h3eabcd6gwsqu/115957-f.jpg?rlkey=shqq6lnkqzb6qn9u6gy1ymetj&amp;dl=0","Click to download Image")</f>
      </c>
      <c r="B762" s="0">
        <f>HYPERLINK("https://dl.dropboxusercontent.com/scl/fi/fklsdiwhwmi1yekzd6d41/mens-t-shirt-size-chartscason-ss-bt.jpg?rlkey=t5lcejk8dgh7zhw4po33sxndt&amp;dl=0","Click to download SizeChart")</f>
      </c>
      <c r="C762" s="0" t="inlineStr">
        <is>
          <t>Cason Men's Tri-Blend T-Shirt</t>
        </is>
      </c>
      <c r="D762" s="0" t="inlineStr">
        <is>
          <t>127728</t>
        </is>
      </c>
      <c r="E762" s="0" t="inlineStr">
        <is>
          <t>BLANK CASON M GY:133572EB-2XL BIG</t>
        </is>
      </c>
      <c r="F762" s="0" t="inlineStr">
        <is>
          <t>899133572450</t>
        </is>
      </c>
      <c r="G762" s="0" t="inlineStr">
        <is>
          <t>MENS</t>
        </is>
      </c>
      <c r="H762" s="0" t="inlineStr">
        <is>
          <t>2XL BIG</t>
        </is>
      </c>
      <c r="I762" s="0">
        <v>14.99</v>
      </c>
      <c r="J762" s="0">
        <v>24</v>
      </c>
    </row>
    <row r="763" spans="1:10" customHeight="0">
      <c r="A763" s="0">
        <f>HYPERLINK("https://dl.dropboxusercontent.com/scl/fi/acszenf1h3eabcd6gwsqu/115957-f.jpg?rlkey=shqq6lnkqzb6qn9u6gy1ymetj&amp;dl=0","Click to download Image")</f>
      </c>
      <c r="B763" s="0">
        <f>HYPERLINK("https://dl.dropboxusercontent.com/scl/fi/fklsdiwhwmi1yekzd6d41/mens-t-shirt-size-chartscason-ss-bt.jpg?rlkey=t5lcejk8dgh7zhw4po33sxndt&amp;dl=0","Click to download SizeChart")</f>
      </c>
      <c r="C763" s="0" t="inlineStr">
        <is>
          <t>Cason Men's Tri-Blend T-Shirt</t>
        </is>
      </c>
      <c r="D763" s="0" t="inlineStr">
        <is>
          <t>127728</t>
        </is>
      </c>
      <c r="E763" s="0" t="inlineStr">
        <is>
          <t>BLANK CASON M GY:133572ET-2XL TALL</t>
        </is>
      </c>
      <c r="F763" s="0" t="inlineStr">
        <is>
          <t>899133572184</t>
        </is>
      </c>
      <c r="G763" s="0" t="inlineStr">
        <is>
          <t>MENS</t>
        </is>
      </c>
      <c r="H763" s="0" t="inlineStr">
        <is>
          <t>2XL TALL</t>
        </is>
      </c>
      <c r="I763" s="0">
        <v>14.99</v>
      </c>
      <c r="J763" s="0">
        <v>17</v>
      </c>
    </row>
    <row r="764" spans="1:10" customHeight="0">
      <c r="A764" s="0">
        <f>HYPERLINK("https://dl.dropboxusercontent.com/scl/fi/acszenf1h3eabcd6gwsqu/115957-f.jpg?rlkey=shqq6lnkqzb6qn9u6gy1ymetj&amp;dl=0","Click to download Image")</f>
      </c>
      <c r="B764" s="0">
        <f>HYPERLINK("https://dl.dropboxusercontent.com/scl/fi/fklsdiwhwmi1yekzd6d41/mens-t-shirt-size-chartscason-ss-bt.jpg?rlkey=t5lcejk8dgh7zhw4po33sxndt&amp;dl=0","Click to download SizeChart")</f>
      </c>
      <c r="C764" s="0" t="inlineStr">
        <is>
          <t>Cason Men's Tri-Blend T-Shirt</t>
        </is>
      </c>
      <c r="D764" s="0" t="inlineStr">
        <is>
          <t>127728</t>
        </is>
      </c>
      <c r="E764" s="0" t="inlineStr">
        <is>
          <t>BLANK CASON M GY:127728F-3XL</t>
        </is>
      </c>
      <c r="F764" s="0" t="inlineStr">
        <is>
          <t>899127728092</t>
        </is>
      </c>
      <c r="G764" s="0" t="inlineStr">
        <is>
          <t>MENS</t>
        </is>
      </c>
      <c r="H764" s="0" t="inlineStr">
        <is>
          <t>3XL</t>
        </is>
      </c>
      <c r="I764" s="0">
        <v>16.99</v>
      </c>
      <c r="J764" s="0">
        <v>187</v>
      </c>
    </row>
    <row r="765" spans="1:10" customHeight="0">
      <c r="A765" s="0">
        <f>HYPERLINK("https://dl.dropboxusercontent.com/scl/fi/acszenf1h3eabcd6gwsqu/115957-f.jpg?rlkey=shqq6lnkqzb6qn9u6gy1ymetj&amp;dl=0","Click to download Image")</f>
      </c>
      <c r="B765" s="0">
        <f>HYPERLINK("https://dl.dropboxusercontent.com/scl/fi/fklsdiwhwmi1yekzd6d41/mens-t-shirt-size-chartscason-ss-bt.jpg?rlkey=t5lcejk8dgh7zhw4po33sxndt&amp;dl=0","Click to download SizeChart")</f>
      </c>
      <c r="C765" s="0" t="inlineStr">
        <is>
          <t>Cason Men's Tri-Blend T-Shirt</t>
        </is>
      </c>
      <c r="D765" s="0" t="inlineStr">
        <is>
          <t>127728</t>
        </is>
      </c>
      <c r="E765" s="0" t="inlineStr">
        <is>
          <t>BLANK CASON M GY:133572FB-3XL BIG</t>
        </is>
      </c>
      <c r="F765" s="0" t="inlineStr">
        <is>
          <t>899133572276</t>
        </is>
      </c>
      <c r="G765" s="0" t="inlineStr">
        <is>
          <t>MENS</t>
        </is>
      </c>
      <c r="H765" s="0" t="inlineStr">
        <is>
          <t>3XL BIG</t>
        </is>
      </c>
      <c r="I765" s="0">
        <v>14.99</v>
      </c>
      <c r="J765" s="0">
        <v>24</v>
      </c>
    </row>
    <row r="766" spans="1:10" customHeight="0">
      <c r="A766" s="0">
        <f>HYPERLINK("https://dl.dropboxusercontent.com/scl/fi/acszenf1h3eabcd6gwsqu/115957-f.jpg?rlkey=shqq6lnkqzb6qn9u6gy1ymetj&amp;dl=0","Click to download Image")</f>
      </c>
      <c r="B766" s="0">
        <f>HYPERLINK("https://dl.dropboxusercontent.com/scl/fi/fklsdiwhwmi1yekzd6d41/mens-t-shirt-size-chartscason-ss-bt.jpg?rlkey=t5lcejk8dgh7zhw4po33sxndt&amp;dl=0","Click to download SizeChart")</f>
      </c>
      <c r="C766" s="0" t="inlineStr">
        <is>
          <t>Cason Men's Tri-Blend T-Shirt</t>
        </is>
      </c>
      <c r="D766" s="0" t="inlineStr">
        <is>
          <t>127728</t>
        </is>
      </c>
      <c r="E766" s="0" t="inlineStr">
        <is>
          <t>BLANK CASON M GY:133572FT-3XL TALL</t>
        </is>
      </c>
      <c r="F766" s="0" t="inlineStr">
        <is>
          <t>899133572191</t>
        </is>
      </c>
      <c r="G766" s="0" t="inlineStr">
        <is>
          <t>MENS</t>
        </is>
      </c>
      <c r="H766" s="0" t="inlineStr">
        <is>
          <t>3XL TALL</t>
        </is>
      </c>
      <c r="I766" s="0">
        <v>14.99</v>
      </c>
      <c r="J766" s="0">
        <v>24</v>
      </c>
    </row>
    <row r="767" spans="1:10" customHeight="0">
      <c r="A767" s="0">
        <f>HYPERLINK("https://dl.dropboxusercontent.com/scl/fi/acszenf1h3eabcd6gwsqu/115957-f.jpg?rlkey=shqq6lnkqzb6qn9u6gy1ymetj&amp;dl=0","Click to download Image")</f>
      </c>
      <c r="B767" s="0">
        <f>HYPERLINK("https://dl.dropboxusercontent.com/scl/fi/fklsdiwhwmi1yekzd6d41/mens-t-shirt-size-chartscason-ss-bt.jpg?rlkey=t5lcejk8dgh7zhw4po33sxndt&amp;dl=0","Click to download SizeChart")</f>
      </c>
      <c r="C767" s="0" t="inlineStr">
        <is>
          <t>Cason Men's Tri-Blend T-Shirt</t>
        </is>
      </c>
      <c r="D767" s="0" t="inlineStr">
        <is>
          <t>127728</t>
        </is>
      </c>
      <c r="E767" s="0" t="inlineStr">
        <is>
          <t>BLANK CASON M GY:133572GB-4XL BIG</t>
        </is>
      </c>
      <c r="F767" s="0" t="inlineStr">
        <is>
          <t>899133572283</t>
        </is>
      </c>
      <c r="G767" s="0" t="inlineStr">
        <is>
          <t>MENS</t>
        </is>
      </c>
      <c r="H767" s="0" t="inlineStr">
        <is>
          <t>4XL BIG</t>
        </is>
      </c>
      <c r="I767" s="0">
        <v>14.99</v>
      </c>
      <c r="J767" s="0">
        <v>18</v>
      </c>
    </row>
    <row r="768" spans="1:10" customHeight="0">
      <c r="A768" s="0">
        <f>HYPERLINK("https://dl.dropboxusercontent.com/scl/fi/acszenf1h3eabcd6gwsqu/115957-f.jpg?rlkey=shqq6lnkqzb6qn9u6gy1ymetj&amp;dl=0","Click to download Image")</f>
      </c>
      <c r="B768" s="0">
        <f>HYPERLINK("https://dl.dropboxusercontent.com/scl/fi/fklsdiwhwmi1yekzd6d41/mens-t-shirt-size-chartscason-ss-bt.jpg?rlkey=t5lcejk8dgh7zhw4po33sxndt&amp;dl=0","Click to download SizeChart")</f>
      </c>
      <c r="C768" s="0" t="inlineStr">
        <is>
          <t>Cason Men's Tri-Blend T-Shirt</t>
        </is>
      </c>
      <c r="D768" s="0" t="inlineStr">
        <is>
          <t>127728</t>
        </is>
      </c>
      <c r="E768" s="0" t="inlineStr">
        <is>
          <t>BLANK CASON M GY:133572HB-5XL BIG</t>
        </is>
      </c>
      <c r="F768" s="0" t="inlineStr">
        <is>
          <t>899133572290</t>
        </is>
      </c>
      <c r="G768" s="0" t="inlineStr">
        <is>
          <t>MENS</t>
        </is>
      </c>
      <c r="H768" s="0" t="inlineStr">
        <is>
          <t>5XL BIG</t>
        </is>
      </c>
      <c r="I768" s="0">
        <v>14.99</v>
      </c>
      <c r="J768" s="0">
        <v>11</v>
      </c>
    </row>
    <row r="769" spans="1:10" customHeight="0">
      <c r="A769" s="0">
        <f>HYPERLINK("https://dl.dropboxusercontent.com/scl/fi/acszenf1h3eabcd6gwsqu/115957-f.jpg?rlkey=shqq6lnkqzb6qn9u6gy1ymetj&amp;dl=0","Click to download Image")</f>
      </c>
      <c r="B769" s="0">
        <f>HYPERLINK("https://dl.dropboxusercontent.com/scl/fi/fklsdiwhwmi1yekzd6d41/mens-t-shirt-size-chartscason-ss-bt.jpg?rlkey=t5lcejk8dgh7zhw4po33sxndt&amp;dl=0","Click to download SizeChart")</f>
      </c>
      <c r="C769" s="0" t="inlineStr">
        <is>
          <t>Cason Men's Tri-Blend T-Shirt</t>
        </is>
      </c>
      <c r="D769" s="0" t="inlineStr">
        <is>
          <t>127728</t>
        </is>
      </c>
      <c r="E769" s="0" t="inlineStr">
        <is>
          <t>BLANK CASON M GY:133572IB-6XL BIG</t>
        </is>
      </c>
      <c r="F769" s="0" t="inlineStr">
        <is>
          <t>899133572313</t>
        </is>
      </c>
      <c r="G769" s="0" t="inlineStr">
        <is>
          <t>MENS</t>
        </is>
      </c>
      <c r="H769" s="0" t="inlineStr">
        <is>
          <t>6XL BIG</t>
        </is>
      </c>
      <c r="I769" s="0">
        <v>14.99</v>
      </c>
      <c r="J769" s="0">
        <v>12</v>
      </c>
    </row>
    <row r="770" spans="1:10" customHeight="0">
      <c r="A770" s="0">
        <f>HYPERLINK("https://dl.dropboxusercontent.com/scl/fi/jlcyvceaups5i1lr7q893/cason-127733-f.jpg?rlkey=31sni5e3csvpa1e1bciejxj94&amp;dl=0","Click to download Image")</f>
      </c>
      <c r="B770" s="0">
        <f>HYPERLINK("https://dl.dropboxusercontent.com/scl/fi/fklsdiwhwmi1yekzd6d41/mens-t-shirt-size-chartscason-ss-bt.jpg?rlkey=t5lcejk8dgh7zhw4po33sxndt&amp;dl=0","Click to download SizeChart")</f>
      </c>
      <c r="C770" s="0" t="inlineStr">
        <is>
          <t>Cason Men's Tri-Blend T-Shirt</t>
        </is>
      </c>
      <c r="D770" s="0" t="inlineStr">
        <is>
          <t>127733</t>
        </is>
      </c>
      <c r="E770" s="0" t="inlineStr">
        <is>
          <t>BLANK CASON M CL:127733A-S</t>
        </is>
      </c>
      <c r="F770" s="0" t="inlineStr">
        <is>
          <t>899127733041</t>
        </is>
      </c>
      <c r="G770" s="0" t="inlineStr">
        <is>
          <t>MENS</t>
        </is>
      </c>
      <c r="H770" s="0" t="inlineStr">
        <is>
          <t>S</t>
        </is>
      </c>
      <c r="I770" s="0">
        <v>14.99</v>
      </c>
      <c r="J770" s="0">
        <v>62</v>
      </c>
    </row>
    <row r="771" spans="1:10" customHeight="0">
      <c r="A771" s="0">
        <f>HYPERLINK("https://dl.dropboxusercontent.com/scl/fi/jlcyvceaups5i1lr7q893/cason-127733-f.jpg?rlkey=31sni5e3csvpa1e1bciejxj94&amp;dl=0","Click to download Image")</f>
      </c>
      <c r="B771" s="0">
        <f>HYPERLINK("https://dl.dropboxusercontent.com/scl/fi/fklsdiwhwmi1yekzd6d41/mens-t-shirt-size-chartscason-ss-bt.jpg?rlkey=t5lcejk8dgh7zhw4po33sxndt&amp;dl=0","Click to download SizeChart")</f>
      </c>
      <c r="C771" s="0" t="inlineStr">
        <is>
          <t>Cason Men's Tri-Blend T-Shirt</t>
        </is>
      </c>
      <c r="D771" s="0" t="inlineStr">
        <is>
          <t>127733</t>
        </is>
      </c>
      <c r="E771" s="0" t="inlineStr">
        <is>
          <t>BLANK CASON M CL:127733B-M</t>
        </is>
      </c>
      <c r="F771" s="0" t="inlineStr">
        <is>
          <t>899127733058</t>
        </is>
      </c>
      <c r="G771" s="0" t="inlineStr">
        <is>
          <t>MENS</t>
        </is>
      </c>
      <c r="H771" s="0" t="inlineStr">
        <is>
          <t>M</t>
        </is>
      </c>
      <c r="I771" s="0">
        <v>14.99</v>
      </c>
      <c r="J771" s="0">
        <v>115</v>
      </c>
    </row>
    <row r="772" spans="1:10" customHeight="0">
      <c r="A772" s="0">
        <f>HYPERLINK("https://dl.dropboxusercontent.com/scl/fi/jlcyvceaups5i1lr7q893/cason-127733-f.jpg?rlkey=31sni5e3csvpa1e1bciejxj94&amp;dl=0","Click to download Image")</f>
      </c>
      <c r="B772" s="0">
        <f>HYPERLINK("https://dl.dropboxusercontent.com/scl/fi/fklsdiwhwmi1yekzd6d41/mens-t-shirt-size-chartscason-ss-bt.jpg?rlkey=t5lcejk8dgh7zhw4po33sxndt&amp;dl=0","Click to download SizeChart")</f>
      </c>
      <c r="C772" s="0" t="inlineStr">
        <is>
          <t>Cason Men's Tri-Blend T-Shirt</t>
        </is>
      </c>
      <c r="D772" s="0" t="inlineStr">
        <is>
          <t>127733</t>
        </is>
      </c>
      <c r="E772" s="0" t="inlineStr">
        <is>
          <t>BLANK CASON M CL:127733C-L</t>
        </is>
      </c>
      <c r="F772" s="0" t="inlineStr">
        <is>
          <t>899127733065</t>
        </is>
      </c>
      <c r="G772" s="0" t="inlineStr">
        <is>
          <t>MENS</t>
        </is>
      </c>
      <c r="H772" s="0" t="inlineStr">
        <is>
          <t>L</t>
        </is>
      </c>
      <c r="I772" s="0">
        <v>14.99</v>
      </c>
      <c r="J772" s="0">
        <v>71</v>
      </c>
    </row>
    <row r="773" spans="1:10" customHeight="0">
      <c r="A773" s="0">
        <f>HYPERLINK("https://dl.dropboxusercontent.com/scl/fi/jlcyvceaups5i1lr7q893/cason-127733-f.jpg?rlkey=31sni5e3csvpa1e1bciejxj94&amp;dl=0","Click to download Image")</f>
      </c>
      <c r="B773" s="0">
        <f>HYPERLINK("https://dl.dropboxusercontent.com/scl/fi/fklsdiwhwmi1yekzd6d41/mens-t-shirt-size-chartscason-ss-bt.jpg?rlkey=t5lcejk8dgh7zhw4po33sxndt&amp;dl=0","Click to download SizeChart")</f>
      </c>
      <c r="C773" s="0" t="inlineStr">
        <is>
          <t>Cason Men's Tri-Blend T-Shirt</t>
        </is>
      </c>
      <c r="D773" s="0" t="inlineStr">
        <is>
          <t>127733</t>
        </is>
      </c>
      <c r="E773" s="0" t="inlineStr">
        <is>
          <t>BLANK CASON M CL:127733D-XL</t>
        </is>
      </c>
      <c r="F773" s="0" t="inlineStr">
        <is>
          <t>899127733072</t>
        </is>
      </c>
      <c r="G773" s="0" t="inlineStr">
        <is>
          <t>MENS</t>
        </is>
      </c>
      <c r="H773" s="0" t="inlineStr">
        <is>
          <t>XL</t>
        </is>
      </c>
      <c r="I773" s="0">
        <v>14.99</v>
      </c>
      <c r="J773" s="0">
        <v>86</v>
      </c>
    </row>
    <row r="774" spans="1:10" customHeight="0">
      <c r="A774" s="0">
        <f>HYPERLINK("https://dl.dropboxusercontent.com/scl/fi/jlcyvceaups5i1lr7q893/cason-127733-f.jpg?rlkey=31sni5e3csvpa1e1bciejxj94&amp;dl=0","Click to download Image")</f>
      </c>
      <c r="B774" s="0">
        <f>HYPERLINK("https://dl.dropboxusercontent.com/scl/fi/fklsdiwhwmi1yekzd6d41/mens-t-shirt-size-chartscason-ss-bt.jpg?rlkey=t5lcejk8dgh7zhw4po33sxndt&amp;dl=0","Click to download SizeChart")</f>
      </c>
      <c r="C774" s="0" t="inlineStr">
        <is>
          <t>Cason Men's Tri-Blend T-Shirt</t>
        </is>
      </c>
      <c r="D774" s="0" t="inlineStr">
        <is>
          <t>127733</t>
        </is>
      </c>
      <c r="E774" s="0" t="inlineStr">
        <is>
          <t>BLANK CASON M CL:127733E-2XL</t>
        </is>
      </c>
      <c r="F774" s="0" t="inlineStr">
        <is>
          <t>899127733089</t>
        </is>
      </c>
      <c r="G774" s="0" t="inlineStr">
        <is>
          <t>MENS</t>
        </is>
      </c>
      <c r="H774" s="0" t="inlineStr">
        <is>
          <t>2XL</t>
        </is>
      </c>
      <c r="I774" s="0">
        <v>16.99</v>
      </c>
      <c r="J774" s="0">
        <v>128</v>
      </c>
    </row>
    <row r="775" spans="1:10" customHeight="0">
      <c r="A775" s="0">
        <f>HYPERLINK("https://dl.dropboxusercontent.com/scl/fi/jlcyvceaups5i1lr7q893/cason-127733-f.jpg?rlkey=31sni5e3csvpa1e1bciejxj94&amp;dl=0","Click to download Image")</f>
      </c>
      <c r="B775" s="0">
        <f>HYPERLINK("https://dl.dropboxusercontent.com/scl/fi/fklsdiwhwmi1yekzd6d41/mens-t-shirt-size-chartscason-ss-bt.jpg?rlkey=t5lcejk8dgh7zhw4po33sxndt&amp;dl=0","Click to download SizeChart")</f>
      </c>
      <c r="C775" s="0" t="inlineStr">
        <is>
          <t>Cason Men's Tri-Blend T-Shirt</t>
        </is>
      </c>
      <c r="D775" s="0" t="inlineStr">
        <is>
          <t>127733</t>
        </is>
      </c>
      <c r="E775" s="0" t="inlineStr">
        <is>
          <t>BLANK CASON M CL:133573EB-2XL BIG</t>
        </is>
      </c>
      <c r="F775" s="0" t="inlineStr">
        <is>
          <t>899133573457</t>
        </is>
      </c>
      <c r="G775" s="0" t="inlineStr">
        <is>
          <t>MENS</t>
        </is>
      </c>
      <c r="H775" s="0" t="inlineStr">
        <is>
          <t>2XL BIG</t>
        </is>
      </c>
      <c r="I775" s="0">
        <v>14.99</v>
      </c>
      <c r="J775" s="0">
        <v>24</v>
      </c>
    </row>
    <row r="776" spans="1:10" customHeight="0">
      <c r="A776" s="0">
        <f>HYPERLINK("https://dl.dropboxusercontent.com/scl/fi/jlcyvceaups5i1lr7q893/cason-127733-f.jpg?rlkey=31sni5e3csvpa1e1bciejxj94&amp;dl=0","Click to download Image")</f>
      </c>
      <c r="B776" s="0">
        <f>HYPERLINK("https://dl.dropboxusercontent.com/scl/fi/fklsdiwhwmi1yekzd6d41/mens-t-shirt-size-chartscason-ss-bt.jpg?rlkey=t5lcejk8dgh7zhw4po33sxndt&amp;dl=0","Click to download SizeChart")</f>
      </c>
      <c r="C776" s="0" t="inlineStr">
        <is>
          <t>Cason Men's Tri-Blend T-Shirt</t>
        </is>
      </c>
      <c r="D776" s="0" t="inlineStr">
        <is>
          <t>127733</t>
        </is>
      </c>
      <c r="E776" s="0" t="inlineStr">
        <is>
          <t>BLANK CASON M CL:133573ET-2XL TALL</t>
        </is>
      </c>
      <c r="F776" s="0" t="inlineStr">
        <is>
          <t>899133573181</t>
        </is>
      </c>
      <c r="G776" s="0" t="inlineStr">
        <is>
          <t>MENS</t>
        </is>
      </c>
      <c r="H776" s="0" t="inlineStr">
        <is>
          <t>2XL TALL</t>
        </is>
      </c>
      <c r="I776" s="0">
        <v>14.99</v>
      </c>
      <c r="J776" s="0">
        <v>24</v>
      </c>
    </row>
    <row r="777" spans="1:10" customHeight="0">
      <c r="A777" s="0">
        <f>HYPERLINK("https://dl.dropboxusercontent.com/scl/fi/jlcyvceaups5i1lr7q893/cason-127733-f.jpg?rlkey=31sni5e3csvpa1e1bciejxj94&amp;dl=0","Click to download Image")</f>
      </c>
      <c r="B777" s="0">
        <f>HYPERLINK("https://dl.dropboxusercontent.com/scl/fi/fklsdiwhwmi1yekzd6d41/mens-t-shirt-size-chartscason-ss-bt.jpg?rlkey=t5lcejk8dgh7zhw4po33sxndt&amp;dl=0","Click to download SizeChart")</f>
      </c>
      <c r="C777" s="0" t="inlineStr">
        <is>
          <t>Cason Men's Tri-Blend T-Shirt</t>
        </is>
      </c>
      <c r="D777" s="0" t="inlineStr">
        <is>
          <t>127733</t>
        </is>
      </c>
      <c r="E777" s="0" t="inlineStr">
        <is>
          <t>BLANK CASON M CL:127733F-3XL</t>
        </is>
      </c>
      <c r="F777" s="0" t="inlineStr">
        <is>
          <t>899127733096</t>
        </is>
      </c>
      <c r="G777" s="0" t="inlineStr">
        <is>
          <t>MENS</t>
        </is>
      </c>
      <c r="H777" s="0" t="inlineStr">
        <is>
          <t>3XL</t>
        </is>
      </c>
      <c r="I777" s="0">
        <v>16.99</v>
      </c>
      <c r="J777" s="0">
        <v>67</v>
      </c>
    </row>
    <row r="778" spans="1:10" customHeight="0">
      <c r="A778" s="0">
        <f>HYPERLINK("https://dl.dropboxusercontent.com/scl/fi/jlcyvceaups5i1lr7q893/cason-127733-f.jpg?rlkey=31sni5e3csvpa1e1bciejxj94&amp;dl=0","Click to download Image")</f>
      </c>
      <c r="B778" s="0">
        <f>HYPERLINK("https://dl.dropboxusercontent.com/scl/fi/fklsdiwhwmi1yekzd6d41/mens-t-shirt-size-chartscason-ss-bt.jpg?rlkey=t5lcejk8dgh7zhw4po33sxndt&amp;dl=0","Click to download SizeChart")</f>
      </c>
      <c r="C778" s="0" t="inlineStr">
        <is>
          <t>Cason Men's Tri-Blend T-Shirt</t>
        </is>
      </c>
      <c r="D778" s="0" t="inlineStr">
        <is>
          <t>127733</t>
        </is>
      </c>
      <c r="E778" s="0" t="inlineStr">
        <is>
          <t>BLANK CASON M CL:133573FB-3XL BIG</t>
        </is>
      </c>
      <c r="F778" s="0" t="inlineStr">
        <is>
          <t>899133573273</t>
        </is>
      </c>
      <c r="G778" s="0" t="inlineStr">
        <is>
          <t>MENS</t>
        </is>
      </c>
      <c r="H778" s="0" t="inlineStr">
        <is>
          <t>3XL BIG</t>
        </is>
      </c>
      <c r="I778" s="0">
        <v>14.99</v>
      </c>
      <c r="J778" s="0">
        <v>24</v>
      </c>
    </row>
    <row r="779" spans="1:10" customHeight="0">
      <c r="A779" s="0">
        <f>HYPERLINK("https://dl.dropboxusercontent.com/scl/fi/jlcyvceaups5i1lr7q893/cason-127733-f.jpg?rlkey=31sni5e3csvpa1e1bciejxj94&amp;dl=0","Click to download Image")</f>
      </c>
      <c r="B779" s="0">
        <f>HYPERLINK("https://dl.dropboxusercontent.com/scl/fi/fklsdiwhwmi1yekzd6d41/mens-t-shirt-size-chartscason-ss-bt.jpg?rlkey=t5lcejk8dgh7zhw4po33sxndt&amp;dl=0","Click to download SizeChart")</f>
      </c>
      <c r="C779" s="0" t="inlineStr">
        <is>
          <t>Cason Men's Tri-Blend T-Shirt</t>
        </is>
      </c>
      <c r="D779" s="0" t="inlineStr">
        <is>
          <t>127733</t>
        </is>
      </c>
      <c r="E779" s="0" t="inlineStr">
        <is>
          <t>BLANK CASON M CL:133573FT-3XL TALL</t>
        </is>
      </c>
      <c r="F779" s="0" t="inlineStr">
        <is>
          <t>899133573198</t>
        </is>
      </c>
      <c r="G779" s="0" t="inlineStr">
        <is>
          <t>MENS</t>
        </is>
      </c>
      <c r="H779" s="0" t="inlineStr">
        <is>
          <t>3XL TALL</t>
        </is>
      </c>
      <c r="I779" s="0">
        <v>14.99</v>
      </c>
      <c r="J779" s="0">
        <v>23</v>
      </c>
    </row>
    <row r="780" spans="1:10" customHeight="0">
      <c r="A780" s="0">
        <f>HYPERLINK("https://dl.dropboxusercontent.com/scl/fi/jlcyvceaups5i1lr7q893/cason-127733-f.jpg?rlkey=31sni5e3csvpa1e1bciejxj94&amp;dl=0","Click to download Image")</f>
      </c>
      <c r="B780" s="0">
        <f>HYPERLINK("https://dl.dropboxusercontent.com/scl/fi/fklsdiwhwmi1yekzd6d41/mens-t-shirt-size-chartscason-ss-bt.jpg?rlkey=t5lcejk8dgh7zhw4po33sxndt&amp;dl=0","Click to download SizeChart")</f>
      </c>
      <c r="C780" s="0" t="inlineStr">
        <is>
          <t>Cason Men's Tri-Blend T-Shirt</t>
        </is>
      </c>
      <c r="D780" s="0" t="inlineStr">
        <is>
          <t>127733</t>
        </is>
      </c>
      <c r="E780" s="0" t="inlineStr">
        <is>
          <t>BLANK CASON M CL:133573GB-4XL BIG</t>
        </is>
      </c>
      <c r="F780" s="0" t="inlineStr">
        <is>
          <t>899133573280</t>
        </is>
      </c>
      <c r="G780" s="0" t="inlineStr">
        <is>
          <t>MENS</t>
        </is>
      </c>
      <c r="H780" s="0" t="inlineStr">
        <is>
          <t>4XL BIG</t>
        </is>
      </c>
      <c r="I780" s="0">
        <v>14.99</v>
      </c>
      <c r="J780" s="0">
        <v>24</v>
      </c>
    </row>
    <row r="781" spans="1:10" customHeight="0">
      <c r="A781" s="0">
        <f>HYPERLINK("https://dl.dropboxusercontent.com/scl/fi/jlcyvceaups5i1lr7q893/cason-127733-f.jpg?rlkey=31sni5e3csvpa1e1bciejxj94&amp;dl=0","Click to download Image")</f>
      </c>
      <c r="B781" s="0">
        <f>HYPERLINK("https://dl.dropboxusercontent.com/scl/fi/fklsdiwhwmi1yekzd6d41/mens-t-shirt-size-chartscason-ss-bt.jpg?rlkey=t5lcejk8dgh7zhw4po33sxndt&amp;dl=0","Click to download SizeChart")</f>
      </c>
      <c r="C781" s="0" t="inlineStr">
        <is>
          <t>Cason Men's Tri-Blend T-Shirt</t>
        </is>
      </c>
      <c r="D781" s="0" t="inlineStr">
        <is>
          <t>127733</t>
        </is>
      </c>
      <c r="E781" s="0" t="inlineStr">
        <is>
          <t>BLANK CASON M CL:133573HB-5XL BIG</t>
        </is>
      </c>
      <c r="F781" s="0" t="inlineStr">
        <is>
          <t>899133573297</t>
        </is>
      </c>
      <c r="G781" s="0" t="inlineStr">
        <is>
          <t>MENS</t>
        </is>
      </c>
      <c r="H781" s="0" t="inlineStr">
        <is>
          <t>5XL BIG</t>
        </is>
      </c>
      <c r="I781" s="0">
        <v>14.99</v>
      </c>
      <c r="J781" s="0">
        <v>12</v>
      </c>
    </row>
    <row r="782" spans="1:10" customHeight="0">
      <c r="A782" s="0">
        <f>HYPERLINK("https://dl.dropboxusercontent.com/scl/fi/jlcyvceaups5i1lr7q893/cason-127733-f.jpg?rlkey=31sni5e3csvpa1e1bciejxj94&amp;dl=0","Click to download Image")</f>
      </c>
      <c r="B782" s="0">
        <f>HYPERLINK("https://dl.dropboxusercontent.com/scl/fi/fklsdiwhwmi1yekzd6d41/mens-t-shirt-size-chartscason-ss-bt.jpg?rlkey=t5lcejk8dgh7zhw4po33sxndt&amp;dl=0","Click to download SizeChart")</f>
      </c>
      <c r="C782" s="0" t="inlineStr">
        <is>
          <t>Cason Men's Tri-Blend T-Shirt</t>
        </is>
      </c>
      <c r="D782" s="0" t="inlineStr">
        <is>
          <t>127733</t>
        </is>
      </c>
      <c r="E782" s="0" t="inlineStr">
        <is>
          <t>BLANK CASON M CL:133573IB-6XL BIG</t>
        </is>
      </c>
      <c r="F782" s="0" t="inlineStr">
        <is>
          <t>899133573310</t>
        </is>
      </c>
      <c r="G782" s="0" t="inlineStr">
        <is>
          <t>MENS</t>
        </is>
      </c>
      <c r="H782" s="0" t="inlineStr">
        <is>
          <t>6XL BIG</t>
        </is>
      </c>
      <c r="I782" s="0">
        <v>14.99</v>
      </c>
      <c r="J782" s="0">
        <v>12</v>
      </c>
    </row>
    <row r="783" spans="1:10" customHeight="0">
      <c r="A783" s="0">
        <f>HYPERLINK("https://dl.dropboxusercontent.com/scl/fi/qf6h0cc1gju81ykxmyycx/casont.jpg?rlkey=oahq7yjmoweptjxzdhzwtj8jq&amp;dl=0","Click to download Image")</f>
      </c>
      <c r="B783" s="0">
        <f>HYPERLINK("https://dl.dropboxusercontent.com/scl/fi/fklsdiwhwmi1yekzd6d41/mens-t-shirt-size-chartscason-ss-bt.jpg?rlkey=t5lcejk8dgh7zhw4po33sxndt&amp;dl=0","Click to download SizeChart")</f>
      </c>
      <c r="C783" s="0" t="inlineStr">
        <is>
          <t>Cason Men's Tri-Blend T-Shirt</t>
        </is>
      </c>
      <c r="D783" s="0" t="inlineStr">
        <is>
          <t>127732</t>
        </is>
      </c>
      <c r="E783" s="0" t="inlineStr">
        <is>
          <t>BLANK CASON M RD:127732A-S</t>
        </is>
      </c>
      <c r="F783" s="0" t="inlineStr">
        <is>
          <t>899127732044</t>
        </is>
      </c>
      <c r="G783" s="0" t="inlineStr">
        <is>
          <t>MENS</t>
        </is>
      </c>
      <c r="H783" s="0" t="inlineStr">
        <is>
          <t>S</t>
        </is>
      </c>
      <c r="I783" s="0">
        <v>14.99</v>
      </c>
      <c r="J783" s="0">
        <v>10</v>
      </c>
    </row>
    <row r="784" spans="1:10" customHeight="0">
      <c r="A784" s="0">
        <f>HYPERLINK("https://dl.dropboxusercontent.com/scl/fi/qf6h0cc1gju81ykxmyycx/casont.jpg?rlkey=oahq7yjmoweptjxzdhzwtj8jq&amp;dl=0","Click to download Image")</f>
      </c>
      <c r="B784" s="0">
        <f>HYPERLINK("https://dl.dropboxusercontent.com/scl/fi/fklsdiwhwmi1yekzd6d41/mens-t-shirt-size-chartscason-ss-bt.jpg?rlkey=t5lcejk8dgh7zhw4po33sxndt&amp;dl=0","Click to download SizeChart")</f>
      </c>
      <c r="C784" s="0" t="inlineStr">
        <is>
          <t>Cason Men's Tri-Blend T-Shirt</t>
        </is>
      </c>
      <c r="D784" s="0" t="inlineStr">
        <is>
          <t>127732</t>
        </is>
      </c>
      <c r="E784" s="0" t="inlineStr">
        <is>
          <t>BLANK CASON M RD:127732B-M</t>
        </is>
      </c>
      <c r="F784" s="0" t="inlineStr">
        <is>
          <t>899127732051</t>
        </is>
      </c>
      <c r="G784" s="0" t="inlineStr">
        <is>
          <t>MENS</t>
        </is>
      </c>
      <c r="H784" s="0" t="inlineStr">
        <is>
          <t>M</t>
        </is>
      </c>
      <c r="I784" s="0">
        <v>14.99</v>
      </c>
      <c r="J784" s="0">
        <v>0</v>
      </c>
    </row>
    <row r="785" spans="1:10" customHeight="0">
      <c r="A785" s="0">
        <f>HYPERLINK("https://dl.dropboxusercontent.com/scl/fi/qf6h0cc1gju81ykxmyycx/casont.jpg?rlkey=oahq7yjmoweptjxzdhzwtj8jq&amp;dl=0","Click to download Image")</f>
      </c>
      <c r="B785" s="0">
        <f>HYPERLINK("https://dl.dropboxusercontent.com/scl/fi/fklsdiwhwmi1yekzd6d41/mens-t-shirt-size-chartscason-ss-bt.jpg?rlkey=t5lcejk8dgh7zhw4po33sxndt&amp;dl=0","Click to download SizeChart")</f>
      </c>
      <c r="C785" s="0" t="inlineStr">
        <is>
          <t>Cason Men's Tri-Blend T-Shirt</t>
        </is>
      </c>
      <c r="D785" s="0" t="inlineStr">
        <is>
          <t>127732</t>
        </is>
      </c>
      <c r="E785" s="0" t="inlineStr">
        <is>
          <t>BLANK CASON M RD:127732C-L</t>
        </is>
      </c>
      <c r="F785" s="0" t="inlineStr">
        <is>
          <t>899127732068</t>
        </is>
      </c>
      <c r="G785" s="0" t="inlineStr">
        <is>
          <t>MENS</t>
        </is>
      </c>
      <c r="H785" s="0" t="inlineStr">
        <is>
          <t>L</t>
        </is>
      </c>
      <c r="I785" s="0">
        <v>14.99</v>
      </c>
      <c r="J785" s="0">
        <v>0</v>
      </c>
    </row>
    <row r="786" spans="1:10" customHeight="0">
      <c r="A786" s="0">
        <f>HYPERLINK("https://dl.dropboxusercontent.com/scl/fi/qf6h0cc1gju81ykxmyycx/casont.jpg?rlkey=oahq7yjmoweptjxzdhzwtj8jq&amp;dl=0","Click to download Image")</f>
      </c>
      <c r="B786" s="0">
        <f>HYPERLINK("https://dl.dropboxusercontent.com/scl/fi/fklsdiwhwmi1yekzd6d41/mens-t-shirt-size-chartscason-ss-bt.jpg?rlkey=t5lcejk8dgh7zhw4po33sxndt&amp;dl=0","Click to download SizeChart")</f>
      </c>
      <c r="C786" s="0" t="inlineStr">
        <is>
          <t>Cason Men's Tri-Blend T-Shirt</t>
        </is>
      </c>
      <c r="D786" s="0" t="inlineStr">
        <is>
          <t>127732</t>
        </is>
      </c>
      <c r="E786" s="0" t="inlineStr">
        <is>
          <t>BLANK CASON M RD:127732D-XL</t>
        </is>
      </c>
      <c r="F786" s="0" t="inlineStr">
        <is>
          <t>899127732075</t>
        </is>
      </c>
      <c r="G786" s="0" t="inlineStr">
        <is>
          <t>MENS</t>
        </is>
      </c>
      <c r="H786" s="0" t="inlineStr">
        <is>
          <t>XL</t>
        </is>
      </c>
      <c r="I786" s="0">
        <v>14.99</v>
      </c>
      <c r="J786" s="0">
        <v>35</v>
      </c>
    </row>
    <row r="787" spans="1:10" customHeight="0">
      <c r="A787" s="0">
        <f>HYPERLINK("https://dl.dropboxusercontent.com/scl/fi/qf6h0cc1gju81ykxmyycx/casont.jpg?rlkey=oahq7yjmoweptjxzdhzwtj8jq&amp;dl=0","Click to download Image")</f>
      </c>
      <c r="B787" s="0">
        <f>HYPERLINK("https://dl.dropboxusercontent.com/scl/fi/fklsdiwhwmi1yekzd6d41/mens-t-shirt-size-chartscason-ss-bt.jpg?rlkey=t5lcejk8dgh7zhw4po33sxndt&amp;dl=0","Click to download SizeChart")</f>
      </c>
      <c r="C787" s="0" t="inlineStr">
        <is>
          <t>Cason Men's Tri-Blend T-Shirt</t>
        </is>
      </c>
      <c r="D787" s="0" t="inlineStr">
        <is>
          <t>127732</t>
        </is>
      </c>
      <c r="E787" s="0" t="inlineStr">
        <is>
          <t>BLANK CASON M RD:127732E-2XL</t>
        </is>
      </c>
      <c r="F787" s="0" t="inlineStr">
        <is>
          <t>899127732082</t>
        </is>
      </c>
      <c r="G787" s="0" t="inlineStr">
        <is>
          <t>MENS</t>
        </is>
      </c>
      <c r="H787" s="0" t="inlineStr">
        <is>
          <t>2XL</t>
        </is>
      </c>
      <c r="I787" s="0">
        <v>16.99</v>
      </c>
      <c r="J787" s="0">
        <v>68</v>
      </c>
    </row>
    <row r="788" spans="1:10" customHeight="0">
      <c r="A788" s="0">
        <f>HYPERLINK("https://dl.dropboxusercontent.com/scl/fi/qf6h0cc1gju81ykxmyycx/casont.jpg?rlkey=oahq7yjmoweptjxzdhzwtj8jq&amp;dl=0","Click to download Image")</f>
      </c>
      <c r="B788" s="0">
        <f>HYPERLINK("https://dl.dropboxusercontent.com/scl/fi/fklsdiwhwmi1yekzd6d41/mens-t-shirt-size-chartscason-ss-bt.jpg?rlkey=t5lcejk8dgh7zhw4po33sxndt&amp;dl=0","Click to download SizeChart")</f>
      </c>
      <c r="C788" s="0" t="inlineStr">
        <is>
          <t>Cason Men's Tri-Blend T-Shirt</t>
        </is>
      </c>
      <c r="D788" s="0" t="inlineStr">
        <is>
          <t>127732</t>
        </is>
      </c>
      <c r="E788" s="0" t="inlineStr">
        <is>
          <t>BLANK CASON M RD:133576EB-2XL BIG</t>
        </is>
      </c>
      <c r="F788" s="0" t="inlineStr">
        <is>
          <t>899133576458</t>
        </is>
      </c>
      <c r="G788" s="0" t="inlineStr">
        <is>
          <t>MENS</t>
        </is>
      </c>
      <c r="H788" s="0" t="inlineStr">
        <is>
          <t>2XL BIG</t>
        </is>
      </c>
      <c r="I788" s="0">
        <v>14.99</v>
      </c>
      <c r="J788" s="0">
        <v>24</v>
      </c>
    </row>
    <row r="789" spans="1:10" customHeight="0">
      <c r="A789" s="0">
        <f>HYPERLINK("https://dl.dropboxusercontent.com/scl/fi/qf6h0cc1gju81ykxmyycx/casont.jpg?rlkey=oahq7yjmoweptjxzdhzwtj8jq&amp;dl=0","Click to download Image")</f>
      </c>
      <c r="B789" s="0">
        <f>HYPERLINK("https://dl.dropboxusercontent.com/scl/fi/fklsdiwhwmi1yekzd6d41/mens-t-shirt-size-chartscason-ss-bt.jpg?rlkey=t5lcejk8dgh7zhw4po33sxndt&amp;dl=0","Click to download SizeChart")</f>
      </c>
      <c r="C789" s="0" t="inlineStr">
        <is>
          <t>Cason Men's Tri-Blend T-Shirt</t>
        </is>
      </c>
      <c r="D789" s="0" t="inlineStr">
        <is>
          <t>127732</t>
        </is>
      </c>
      <c r="E789" s="0" t="inlineStr">
        <is>
          <t>BLANK CASON M RD:133576ET-2XL TALL</t>
        </is>
      </c>
      <c r="F789" s="0" t="inlineStr">
        <is>
          <t>899133576182</t>
        </is>
      </c>
      <c r="G789" s="0" t="inlineStr">
        <is>
          <t>MENS</t>
        </is>
      </c>
      <c r="H789" s="0" t="inlineStr">
        <is>
          <t>2XL TALL</t>
        </is>
      </c>
      <c r="I789" s="0">
        <v>14.99</v>
      </c>
      <c r="J789" s="0">
        <v>24</v>
      </c>
    </row>
    <row r="790" spans="1:10" customHeight="0">
      <c r="A790" s="0">
        <f>HYPERLINK("https://dl.dropboxusercontent.com/scl/fi/qf6h0cc1gju81ykxmyycx/casont.jpg?rlkey=oahq7yjmoweptjxzdhzwtj8jq&amp;dl=0","Click to download Image")</f>
      </c>
      <c r="B790" s="0">
        <f>HYPERLINK("https://dl.dropboxusercontent.com/scl/fi/fklsdiwhwmi1yekzd6d41/mens-t-shirt-size-chartscason-ss-bt.jpg?rlkey=t5lcejk8dgh7zhw4po33sxndt&amp;dl=0","Click to download SizeChart")</f>
      </c>
      <c r="C790" s="0" t="inlineStr">
        <is>
          <t>Cason Men's Tri-Blend T-Shirt</t>
        </is>
      </c>
      <c r="D790" s="0" t="inlineStr">
        <is>
          <t>127732</t>
        </is>
      </c>
      <c r="E790" s="0" t="inlineStr">
        <is>
          <t>BLANK CASON M RD:127732F-3XL</t>
        </is>
      </c>
      <c r="F790" s="0" t="inlineStr">
        <is>
          <t>899127732099</t>
        </is>
      </c>
      <c r="G790" s="0" t="inlineStr">
        <is>
          <t>MENS</t>
        </is>
      </c>
      <c r="H790" s="0" t="inlineStr">
        <is>
          <t>3XL</t>
        </is>
      </c>
      <c r="I790" s="0">
        <v>16.99</v>
      </c>
      <c r="J790" s="0">
        <v>29</v>
      </c>
    </row>
    <row r="791" spans="1:10" customHeight="0">
      <c r="A791" s="0">
        <f>HYPERLINK("https://dl.dropboxusercontent.com/scl/fi/qf6h0cc1gju81ykxmyycx/casont.jpg?rlkey=oahq7yjmoweptjxzdhzwtj8jq&amp;dl=0","Click to download Image")</f>
      </c>
      <c r="B791" s="0">
        <f>HYPERLINK("https://dl.dropboxusercontent.com/scl/fi/fklsdiwhwmi1yekzd6d41/mens-t-shirt-size-chartscason-ss-bt.jpg?rlkey=t5lcejk8dgh7zhw4po33sxndt&amp;dl=0","Click to download SizeChart")</f>
      </c>
      <c r="C791" s="0" t="inlineStr">
        <is>
          <t>Cason Men's Tri-Blend T-Shirt</t>
        </is>
      </c>
      <c r="D791" s="0" t="inlineStr">
        <is>
          <t>127732</t>
        </is>
      </c>
      <c r="E791" s="0" t="inlineStr">
        <is>
          <t>BLANK CASON M RD:133576FB-3XL BIG</t>
        </is>
      </c>
      <c r="F791" s="0" t="inlineStr">
        <is>
          <t>899133576274</t>
        </is>
      </c>
      <c r="G791" s="0" t="inlineStr">
        <is>
          <t>MENS</t>
        </is>
      </c>
      <c r="H791" s="0" t="inlineStr">
        <is>
          <t>3XL BIG</t>
        </is>
      </c>
      <c r="I791" s="0">
        <v>14.99</v>
      </c>
      <c r="J791" s="0">
        <v>24</v>
      </c>
    </row>
    <row r="792" spans="1:10" customHeight="0">
      <c r="A792" s="0">
        <f>HYPERLINK("https://dl.dropboxusercontent.com/scl/fi/qf6h0cc1gju81ykxmyycx/casont.jpg?rlkey=oahq7yjmoweptjxzdhzwtj8jq&amp;dl=0","Click to download Image")</f>
      </c>
      <c r="B792" s="0">
        <f>HYPERLINK("https://dl.dropboxusercontent.com/scl/fi/fklsdiwhwmi1yekzd6d41/mens-t-shirt-size-chartscason-ss-bt.jpg?rlkey=t5lcejk8dgh7zhw4po33sxndt&amp;dl=0","Click to download SizeChart")</f>
      </c>
      <c r="C792" s="0" t="inlineStr">
        <is>
          <t>Cason Men's Tri-Blend T-Shirt</t>
        </is>
      </c>
      <c r="D792" s="0" t="inlineStr">
        <is>
          <t>127732</t>
        </is>
      </c>
      <c r="E792" s="0" t="inlineStr">
        <is>
          <t>BLANK CASON M RD:133576FT-3XL TALL</t>
        </is>
      </c>
      <c r="F792" s="0" t="inlineStr">
        <is>
          <t>899133576199</t>
        </is>
      </c>
      <c r="G792" s="0" t="inlineStr">
        <is>
          <t>MENS</t>
        </is>
      </c>
      <c r="H792" s="0" t="inlineStr">
        <is>
          <t>3XL TALL</t>
        </is>
      </c>
      <c r="I792" s="0">
        <v>14.99</v>
      </c>
      <c r="J792" s="0">
        <v>24</v>
      </c>
    </row>
    <row r="793" spans="1:10" customHeight="0">
      <c r="A793" s="0">
        <f>HYPERLINK("https://dl.dropboxusercontent.com/scl/fi/qf6h0cc1gju81ykxmyycx/casont.jpg?rlkey=oahq7yjmoweptjxzdhzwtj8jq&amp;dl=0","Click to download Image")</f>
      </c>
      <c r="B793" s="0">
        <f>HYPERLINK("https://dl.dropboxusercontent.com/scl/fi/fklsdiwhwmi1yekzd6d41/mens-t-shirt-size-chartscason-ss-bt.jpg?rlkey=t5lcejk8dgh7zhw4po33sxndt&amp;dl=0","Click to download SizeChart")</f>
      </c>
      <c r="C793" s="0" t="inlineStr">
        <is>
          <t>Cason Men's Tri-Blend T-Shirt</t>
        </is>
      </c>
      <c r="D793" s="0" t="inlineStr">
        <is>
          <t>127732</t>
        </is>
      </c>
      <c r="E793" s="0" t="inlineStr">
        <is>
          <t>BLANK CASON M RD:133576GB-4XL BIG</t>
        </is>
      </c>
      <c r="F793" s="0" t="inlineStr">
        <is>
          <t>899133576281</t>
        </is>
      </c>
      <c r="G793" s="0" t="inlineStr">
        <is>
          <t>MENS</t>
        </is>
      </c>
      <c r="H793" s="0" t="inlineStr">
        <is>
          <t>4XL BIG</t>
        </is>
      </c>
      <c r="I793" s="0">
        <v>14.99</v>
      </c>
      <c r="J793" s="0">
        <v>23</v>
      </c>
    </row>
    <row r="794" spans="1:10" customHeight="0">
      <c r="A794" s="0">
        <f>HYPERLINK("https://dl.dropboxusercontent.com/scl/fi/qf6h0cc1gju81ykxmyycx/casont.jpg?rlkey=oahq7yjmoweptjxzdhzwtj8jq&amp;dl=0","Click to download Image")</f>
      </c>
      <c r="B794" s="0">
        <f>HYPERLINK("https://dl.dropboxusercontent.com/scl/fi/fklsdiwhwmi1yekzd6d41/mens-t-shirt-size-chartscason-ss-bt.jpg?rlkey=t5lcejk8dgh7zhw4po33sxndt&amp;dl=0","Click to download SizeChart")</f>
      </c>
      <c r="C794" s="0" t="inlineStr">
        <is>
          <t>Cason Men's Tri-Blend T-Shirt</t>
        </is>
      </c>
      <c r="D794" s="0" t="inlineStr">
        <is>
          <t>127732</t>
        </is>
      </c>
      <c r="E794" s="0" t="inlineStr">
        <is>
          <t>BLANK CASON M RD:133576HB-5XL BIG</t>
        </is>
      </c>
      <c r="F794" s="0" t="inlineStr">
        <is>
          <t>899133576298</t>
        </is>
      </c>
      <c r="G794" s="0" t="inlineStr">
        <is>
          <t>MENS</t>
        </is>
      </c>
      <c r="H794" s="0" t="inlineStr">
        <is>
          <t>5XL BIG</t>
        </is>
      </c>
      <c r="I794" s="0">
        <v>14.99</v>
      </c>
      <c r="J794" s="0">
        <v>12</v>
      </c>
    </row>
    <row r="795" spans="1:10" customHeight="0">
      <c r="A795" s="0">
        <f>HYPERLINK("https://dl.dropboxusercontent.com/scl/fi/qf6h0cc1gju81ykxmyycx/casont.jpg?rlkey=oahq7yjmoweptjxzdhzwtj8jq&amp;dl=0","Click to download Image")</f>
      </c>
      <c r="B795" s="0">
        <f>HYPERLINK("https://dl.dropboxusercontent.com/scl/fi/fklsdiwhwmi1yekzd6d41/mens-t-shirt-size-chartscason-ss-bt.jpg?rlkey=t5lcejk8dgh7zhw4po33sxndt&amp;dl=0","Click to download SizeChart")</f>
      </c>
      <c r="C795" s="0" t="inlineStr">
        <is>
          <t>Cason Men's Tri-Blend T-Shirt</t>
        </is>
      </c>
      <c r="D795" s="0" t="inlineStr">
        <is>
          <t>127732</t>
        </is>
      </c>
      <c r="E795" s="0" t="inlineStr">
        <is>
          <t>BLANK CASON M RD:133576IB-6XL BIG</t>
        </is>
      </c>
      <c r="F795" s="0" t="inlineStr">
        <is>
          <t>899133576311</t>
        </is>
      </c>
      <c r="G795" s="0" t="inlineStr">
        <is>
          <t>MENS</t>
        </is>
      </c>
      <c r="H795" s="0" t="inlineStr">
        <is>
          <t>6XL BIG</t>
        </is>
      </c>
      <c r="I795" s="0">
        <v>14.99</v>
      </c>
      <c r="J795" s="0">
        <v>12</v>
      </c>
    </row>
    <row r="796" spans="1:10" customHeight="0">
      <c r="A796" s="0">
        <f>HYPERLINK("https://dl.dropboxusercontent.com/scl/fi/z9xhppmkay9y91vpfqm2f/127731-f.jpg?rlkey=rlpyzu6p2bbo8gdi3niuno6i0&amp;dl=0","Click to download Image")</f>
      </c>
      <c r="B796" s="0">
        <f>HYPERLINK("https://dl.dropboxusercontent.com/scl/fi/fklsdiwhwmi1yekzd6d41/mens-t-shirt-size-chartscason-ss-bt.jpg?rlkey=t5lcejk8dgh7zhw4po33sxndt&amp;dl=0","Click to download SizeChart")</f>
      </c>
      <c r="C796" s="0" t="inlineStr">
        <is>
          <t>Cason Men's Tri-Blend T-Shirt</t>
        </is>
      </c>
      <c r="D796" s="0" t="inlineStr">
        <is>
          <t>127731</t>
        </is>
      </c>
      <c r="E796" s="0" t="inlineStr">
        <is>
          <t>BLANK CASON M GD:127731A-S</t>
        </is>
      </c>
      <c r="F796" s="0" t="inlineStr">
        <is>
          <t>899127731047</t>
        </is>
      </c>
      <c r="G796" s="0" t="inlineStr">
        <is>
          <t>MENS</t>
        </is>
      </c>
      <c r="H796" s="0" t="inlineStr">
        <is>
          <t>S</t>
        </is>
      </c>
      <c r="I796" s="0">
        <v>14.99</v>
      </c>
      <c r="J796" s="0">
        <v>46</v>
      </c>
    </row>
    <row r="797" spans="1:10" customHeight="0">
      <c r="A797" s="0">
        <f>HYPERLINK("https://dl.dropboxusercontent.com/scl/fi/z9xhppmkay9y91vpfqm2f/127731-f.jpg?rlkey=rlpyzu6p2bbo8gdi3niuno6i0&amp;dl=0","Click to download Image")</f>
      </c>
      <c r="B797" s="0">
        <f>HYPERLINK("https://dl.dropboxusercontent.com/scl/fi/fklsdiwhwmi1yekzd6d41/mens-t-shirt-size-chartscason-ss-bt.jpg?rlkey=t5lcejk8dgh7zhw4po33sxndt&amp;dl=0","Click to download SizeChart")</f>
      </c>
      <c r="C797" s="0" t="inlineStr">
        <is>
          <t>Cason Men's Tri-Blend T-Shirt</t>
        </is>
      </c>
      <c r="D797" s="0" t="inlineStr">
        <is>
          <t>127731</t>
        </is>
      </c>
      <c r="E797" s="0" t="inlineStr">
        <is>
          <t>BLANK CASON M GD:127731B-M</t>
        </is>
      </c>
      <c r="F797" s="0" t="inlineStr">
        <is>
          <t>899127731054</t>
        </is>
      </c>
      <c r="G797" s="0" t="inlineStr">
        <is>
          <t>MENS</t>
        </is>
      </c>
      <c r="H797" s="0" t="inlineStr">
        <is>
          <t>M</t>
        </is>
      </c>
      <c r="I797" s="0">
        <v>14.99</v>
      </c>
      <c r="J797" s="0">
        <v>29</v>
      </c>
    </row>
    <row r="798" spans="1:10" customHeight="0">
      <c r="A798" s="0">
        <f>HYPERLINK("https://dl.dropboxusercontent.com/scl/fi/z9xhppmkay9y91vpfqm2f/127731-f.jpg?rlkey=rlpyzu6p2bbo8gdi3niuno6i0&amp;dl=0","Click to download Image")</f>
      </c>
      <c r="B798" s="0">
        <f>HYPERLINK("https://dl.dropboxusercontent.com/scl/fi/fklsdiwhwmi1yekzd6d41/mens-t-shirt-size-chartscason-ss-bt.jpg?rlkey=t5lcejk8dgh7zhw4po33sxndt&amp;dl=0","Click to download SizeChart")</f>
      </c>
      <c r="C798" s="0" t="inlineStr">
        <is>
          <t>Cason Men's Tri-Blend T-Shirt</t>
        </is>
      </c>
      <c r="D798" s="0" t="inlineStr">
        <is>
          <t>127731</t>
        </is>
      </c>
      <c r="E798" s="0" t="inlineStr">
        <is>
          <t>BLANK CASON M GD:127731C-L</t>
        </is>
      </c>
      <c r="F798" s="0" t="inlineStr">
        <is>
          <t>899127731061</t>
        </is>
      </c>
      <c r="G798" s="0" t="inlineStr">
        <is>
          <t>MENS</t>
        </is>
      </c>
      <c r="H798" s="0" t="inlineStr">
        <is>
          <t>L</t>
        </is>
      </c>
      <c r="I798" s="0">
        <v>14.99</v>
      </c>
      <c r="J798" s="0">
        <v>0</v>
      </c>
    </row>
    <row r="799" spans="1:10" customHeight="0">
      <c r="A799" s="0">
        <f>HYPERLINK("https://dl.dropboxusercontent.com/scl/fi/z9xhppmkay9y91vpfqm2f/127731-f.jpg?rlkey=rlpyzu6p2bbo8gdi3niuno6i0&amp;dl=0","Click to download Image")</f>
      </c>
      <c r="B799" s="0">
        <f>HYPERLINK("https://dl.dropboxusercontent.com/scl/fi/fklsdiwhwmi1yekzd6d41/mens-t-shirt-size-chartscason-ss-bt.jpg?rlkey=t5lcejk8dgh7zhw4po33sxndt&amp;dl=0","Click to download SizeChart")</f>
      </c>
      <c r="C799" s="0" t="inlineStr">
        <is>
          <t>Cason Men's Tri-Blend T-Shirt</t>
        </is>
      </c>
      <c r="D799" s="0" t="inlineStr">
        <is>
          <t>127731</t>
        </is>
      </c>
      <c r="E799" s="0" t="inlineStr">
        <is>
          <t>BLANK CASON M GD:127731D-XL</t>
        </is>
      </c>
      <c r="F799" s="0" t="inlineStr">
        <is>
          <t>899127731078</t>
        </is>
      </c>
      <c r="G799" s="0" t="inlineStr">
        <is>
          <t>MENS</t>
        </is>
      </c>
      <c r="H799" s="0" t="inlineStr">
        <is>
          <t>XL</t>
        </is>
      </c>
      <c r="I799" s="0">
        <v>14.99</v>
      </c>
      <c r="J799" s="0">
        <v>42</v>
      </c>
    </row>
    <row r="800" spans="1:10" customHeight="0">
      <c r="A800" s="0">
        <f>HYPERLINK("https://dl.dropboxusercontent.com/scl/fi/z9xhppmkay9y91vpfqm2f/127731-f.jpg?rlkey=rlpyzu6p2bbo8gdi3niuno6i0&amp;dl=0","Click to download Image")</f>
      </c>
      <c r="B800" s="0">
        <f>HYPERLINK("https://dl.dropboxusercontent.com/scl/fi/fklsdiwhwmi1yekzd6d41/mens-t-shirt-size-chartscason-ss-bt.jpg?rlkey=t5lcejk8dgh7zhw4po33sxndt&amp;dl=0","Click to download SizeChart")</f>
      </c>
      <c r="C800" s="0" t="inlineStr">
        <is>
          <t>Cason Men's Tri-Blend T-Shirt</t>
        </is>
      </c>
      <c r="D800" s="0" t="inlineStr">
        <is>
          <t>127731</t>
        </is>
      </c>
      <c r="E800" s="0" t="inlineStr">
        <is>
          <t>BLANK CASON M GD:127731E-2XL</t>
        </is>
      </c>
      <c r="F800" s="0" t="inlineStr">
        <is>
          <t>899127731085</t>
        </is>
      </c>
      <c r="G800" s="0" t="inlineStr">
        <is>
          <t>MENS</t>
        </is>
      </c>
      <c r="H800" s="0" t="inlineStr">
        <is>
          <t>2XL</t>
        </is>
      </c>
      <c r="I800" s="0">
        <v>16.99</v>
      </c>
      <c r="J800" s="0">
        <v>38</v>
      </c>
    </row>
    <row r="801" spans="1:10" customHeight="0">
      <c r="A801" s="0">
        <f>HYPERLINK("https://dl.dropboxusercontent.com/scl/fi/z9xhppmkay9y91vpfqm2f/127731-f.jpg?rlkey=rlpyzu6p2bbo8gdi3niuno6i0&amp;dl=0","Click to download Image")</f>
      </c>
      <c r="B801" s="0">
        <f>HYPERLINK("https://dl.dropboxusercontent.com/scl/fi/fklsdiwhwmi1yekzd6d41/mens-t-shirt-size-chartscason-ss-bt.jpg?rlkey=t5lcejk8dgh7zhw4po33sxndt&amp;dl=0","Click to download SizeChart")</f>
      </c>
      <c r="C801" s="0" t="inlineStr">
        <is>
          <t>Cason Men's Tri-Blend T-Shirt</t>
        </is>
      </c>
      <c r="D801" s="0" t="inlineStr">
        <is>
          <t>127731</t>
        </is>
      </c>
      <c r="E801" s="0" t="inlineStr">
        <is>
          <t>BLANK CASON M GD:127731F-3XL</t>
        </is>
      </c>
      <c r="F801" s="0" t="inlineStr">
        <is>
          <t>899127731092</t>
        </is>
      </c>
      <c r="G801" s="0" t="inlineStr">
        <is>
          <t>MENS</t>
        </is>
      </c>
      <c r="H801" s="0" t="inlineStr">
        <is>
          <t>3XL</t>
        </is>
      </c>
      <c r="I801" s="0">
        <v>16.99</v>
      </c>
      <c r="J801" s="0">
        <v>47</v>
      </c>
    </row>
    <row r="802" spans="1:10" customHeight="0">
      <c r="A802" s="0">
        <f>HYPERLINK("https://dl.dropboxusercontent.com/scl/fi/a3ckqzv2zf65bqql6ny09/131809f.jpg?rlkey=qrpp2p6fhq99hd3qrtgwao0d3&amp;dl=0","Click to download Image")</f>
      </c>
      <c r="B802" s="0">
        <f>HYPERLINK("https://dl.dropboxusercontent.com/scl/fi/fklsdiwhwmi1yekzd6d41/mens-t-shirt-size-chartscason-ss-bt.jpg?rlkey=t5lcejk8dgh7zhw4po33sxndt&amp;dl=0","Click to download SizeChart")</f>
      </c>
      <c r="C802" s="0" t="inlineStr">
        <is>
          <t>Cason Men's Tri-Blend T-Shirt</t>
        </is>
      </c>
      <c r="D802" s="0" t="inlineStr">
        <is>
          <t>131809</t>
        </is>
      </c>
      <c r="E802" s="0" t="inlineStr">
        <is>
          <t>BLANK CASON M MG:131809A-S</t>
        </is>
      </c>
      <c r="F802" s="0" t="inlineStr">
        <is>
          <t>899131809046</t>
        </is>
      </c>
      <c r="G802" s="0" t="inlineStr">
        <is>
          <t>MENS</t>
        </is>
      </c>
      <c r="H802" s="0" t="inlineStr">
        <is>
          <t>S</t>
        </is>
      </c>
      <c r="I802" s="0">
        <v>14.99</v>
      </c>
      <c r="J802" s="0">
        <v>23</v>
      </c>
    </row>
    <row r="803" spans="1:10" customHeight="0">
      <c r="A803" s="0">
        <f>HYPERLINK("https://dl.dropboxusercontent.com/scl/fi/a3ckqzv2zf65bqql6ny09/131809f.jpg?rlkey=qrpp2p6fhq99hd3qrtgwao0d3&amp;dl=0","Click to download Image")</f>
      </c>
      <c r="B803" s="0">
        <f>HYPERLINK("https://dl.dropboxusercontent.com/scl/fi/fklsdiwhwmi1yekzd6d41/mens-t-shirt-size-chartscason-ss-bt.jpg?rlkey=t5lcejk8dgh7zhw4po33sxndt&amp;dl=0","Click to download SizeChart")</f>
      </c>
      <c r="C803" s="0" t="inlineStr">
        <is>
          <t>Cason Men's Tri-Blend T-Shirt</t>
        </is>
      </c>
      <c r="D803" s="0" t="inlineStr">
        <is>
          <t>131809</t>
        </is>
      </c>
      <c r="E803" s="0" t="inlineStr">
        <is>
          <t>BLANK CASON M MG:131809B-M</t>
        </is>
      </c>
      <c r="F803" s="0" t="inlineStr">
        <is>
          <t>899131809053</t>
        </is>
      </c>
      <c r="G803" s="0" t="inlineStr">
        <is>
          <t>MENS</t>
        </is>
      </c>
      <c r="H803" s="0" t="inlineStr">
        <is>
          <t>M</t>
        </is>
      </c>
      <c r="I803" s="0">
        <v>14.99</v>
      </c>
      <c r="J803" s="0">
        <v>50</v>
      </c>
    </row>
    <row r="804" spans="1:10" customHeight="0">
      <c r="A804" s="0">
        <f>HYPERLINK("https://dl.dropboxusercontent.com/scl/fi/a3ckqzv2zf65bqql6ny09/131809f.jpg?rlkey=qrpp2p6fhq99hd3qrtgwao0d3&amp;dl=0","Click to download Image")</f>
      </c>
      <c r="B804" s="0">
        <f>HYPERLINK("https://dl.dropboxusercontent.com/scl/fi/fklsdiwhwmi1yekzd6d41/mens-t-shirt-size-chartscason-ss-bt.jpg?rlkey=t5lcejk8dgh7zhw4po33sxndt&amp;dl=0","Click to download SizeChart")</f>
      </c>
      <c r="C804" s="0" t="inlineStr">
        <is>
          <t>Cason Men's Tri-Blend T-Shirt</t>
        </is>
      </c>
      <c r="D804" s="0" t="inlineStr">
        <is>
          <t>131809</t>
        </is>
      </c>
      <c r="E804" s="0" t="inlineStr">
        <is>
          <t>BLANK CASON M MG:131809C-L</t>
        </is>
      </c>
      <c r="F804" s="0" t="inlineStr">
        <is>
          <t>899131809060</t>
        </is>
      </c>
      <c r="G804" s="0" t="inlineStr">
        <is>
          <t>MENS</t>
        </is>
      </c>
      <c r="H804" s="0" t="inlineStr">
        <is>
          <t>L</t>
        </is>
      </c>
      <c r="I804" s="0">
        <v>14.99</v>
      </c>
      <c r="J804" s="0">
        <v>67</v>
      </c>
    </row>
    <row r="805" spans="1:10" customHeight="0">
      <c r="A805" s="0">
        <f>HYPERLINK("https://dl.dropboxusercontent.com/scl/fi/a3ckqzv2zf65bqql6ny09/131809f.jpg?rlkey=qrpp2p6fhq99hd3qrtgwao0d3&amp;dl=0","Click to download Image")</f>
      </c>
      <c r="B805" s="0">
        <f>HYPERLINK("https://dl.dropboxusercontent.com/scl/fi/fklsdiwhwmi1yekzd6d41/mens-t-shirt-size-chartscason-ss-bt.jpg?rlkey=t5lcejk8dgh7zhw4po33sxndt&amp;dl=0","Click to download SizeChart")</f>
      </c>
      <c r="C805" s="0" t="inlineStr">
        <is>
          <t>Cason Men's Tri-Blend T-Shirt</t>
        </is>
      </c>
      <c r="D805" s="0" t="inlineStr">
        <is>
          <t>131809</t>
        </is>
      </c>
      <c r="E805" s="0" t="inlineStr">
        <is>
          <t>BLANK CASON M MG:131809D-XL</t>
        </is>
      </c>
      <c r="F805" s="0" t="inlineStr">
        <is>
          <t>899131809077</t>
        </is>
      </c>
      <c r="G805" s="0" t="inlineStr">
        <is>
          <t>MENS</t>
        </is>
      </c>
      <c r="H805" s="0" t="inlineStr">
        <is>
          <t>XL</t>
        </is>
      </c>
      <c r="I805" s="0">
        <v>14.99</v>
      </c>
      <c r="J805" s="0">
        <v>79</v>
      </c>
    </row>
    <row r="806" spans="1:10" customHeight="0">
      <c r="A806" s="0">
        <f>HYPERLINK("https://dl.dropboxusercontent.com/scl/fi/a3ckqzv2zf65bqql6ny09/131809f.jpg?rlkey=qrpp2p6fhq99hd3qrtgwao0d3&amp;dl=0","Click to download Image")</f>
      </c>
      <c r="B806" s="0">
        <f>HYPERLINK("https://dl.dropboxusercontent.com/scl/fi/fklsdiwhwmi1yekzd6d41/mens-t-shirt-size-chartscason-ss-bt.jpg?rlkey=t5lcejk8dgh7zhw4po33sxndt&amp;dl=0","Click to download SizeChart")</f>
      </c>
      <c r="C806" s="0" t="inlineStr">
        <is>
          <t>Cason Men's Tri-Blend T-Shirt</t>
        </is>
      </c>
      <c r="D806" s="0" t="inlineStr">
        <is>
          <t>131809</t>
        </is>
      </c>
      <c r="E806" s="0" t="inlineStr">
        <is>
          <t>BLANK CASON M MG:131809E-2XL</t>
        </is>
      </c>
      <c r="F806" s="0" t="inlineStr">
        <is>
          <t>899131809084</t>
        </is>
      </c>
      <c r="G806" s="0" t="inlineStr">
        <is>
          <t>MENS</t>
        </is>
      </c>
      <c r="H806" s="0" t="inlineStr">
        <is>
          <t>2XL</t>
        </is>
      </c>
      <c r="I806" s="0">
        <v>16.99</v>
      </c>
      <c r="J806" s="0">
        <v>58</v>
      </c>
    </row>
    <row r="807" spans="1:10" customHeight="0">
      <c r="A807" s="0">
        <f>HYPERLINK("https://dl.dropboxusercontent.com/scl/fi/a3ckqzv2zf65bqql6ny09/131809f.jpg?rlkey=qrpp2p6fhq99hd3qrtgwao0d3&amp;dl=0","Click to download Image")</f>
      </c>
      <c r="B807" s="0">
        <f>HYPERLINK("https://dl.dropboxusercontent.com/scl/fi/fklsdiwhwmi1yekzd6d41/mens-t-shirt-size-chartscason-ss-bt.jpg?rlkey=t5lcejk8dgh7zhw4po33sxndt&amp;dl=0","Click to download SizeChart")</f>
      </c>
      <c r="C807" s="0" t="inlineStr">
        <is>
          <t>Cason Men's Tri-Blend T-Shirt</t>
        </is>
      </c>
      <c r="D807" s="0" t="inlineStr">
        <is>
          <t>131809</t>
        </is>
      </c>
      <c r="E807" s="0" t="inlineStr">
        <is>
          <t>BLANK CASON M MG:131809F-3XL</t>
        </is>
      </c>
      <c r="F807" s="0" t="inlineStr">
        <is>
          <t>899131809091</t>
        </is>
      </c>
      <c r="G807" s="0" t="inlineStr">
        <is>
          <t>MENS</t>
        </is>
      </c>
      <c r="H807" s="0" t="inlineStr">
        <is>
          <t>3XL</t>
        </is>
      </c>
      <c r="I807" s="0">
        <v>16.99</v>
      </c>
      <c r="J807" s="0">
        <v>32</v>
      </c>
    </row>
    <row r="808" spans="1:10" customHeight="0">
      <c r="A808" s="0">
        <f>HYPERLINK("https://dl.dropboxusercontent.com/scl/fi/99eczor8rhel6u6mwfe6f/casonm.jpg?rlkey=yuep68mkc93vay8wlsv1x89bw&amp;dl=0","Click to download Image")</f>
      </c>
      <c r="B808" s="0">
        <f>HYPERLINK("https://dl.dropboxusercontent.com/scl/fi/fklsdiwhwmi1yekzd6d41/mens-t-shirt-size-chartscason-ss-bt.jpg?rlkey=t5lcejk8dgh7zhw4po33sxndt&amp;dl=0","Click to download SizeChart")</f>
      </c>
      <c r="C808" s="0" t="inlineStr">
        <is>
          <t>Cason Men's Tri-Blend T-Shirt</t>
        </is>
      </c>
      <c r="D808" s="0" t="inlineStr">
        <is>
          <t>127800</t>
        </is>
      </c>
      <c r="E808" s="0" t="inlineStr">
        <is>
          <t>BLANK CASON M GN:127800A-S</t>
        </is>
      </c>
      <c r="F808" s="0" t="inlineStr">
        <is>
          <t>899127800040</t>
        </is>
      </c>
      <c r="G808" s="0" t="inlineStr">
        <is>
          <t>MENS</t>
        </is>
      </c>
      <c r="H808" s="0" t="inlineStr">
        <is>
          <t>S</t>
        </is>
      </c>
      <c r="I808" s="0">
        <v>14.99</v>
      </c>
      <c r="J808" s="0">
        <v>33</v>
      </c>
    </row>
    <row r="809" spans="1:10" customHeight="0">
      <c r="A809" s="0">
        <f>HYPERLINK("https://dl.dropboxusercontent.com/scl/fi/99eczor8rhel6u6mwfe6f/casonm.jpg?rlkey=yuep68mkc93vay8wlsv1x89bw&amp;dl=0","Click to download Image")</f>
      </c>
      <c r="B809" s="0">
        <f>HYPERLINK("https://dl.dropboxusercontent.com/scl/fi/fklsdiwhwmi1yekzd6d41/mens-t-shirt-size-chartscason-ss-bt.jpg?rlkey=t5lcejk8dgh7zhw4po33sxndt&amp;dl=0","Click to download SizeChart")</f>
      </c>
      <c r="C809" s="0" t="inlineStr">
        <is>
          <t>Cason Men's Tri-Blend T-Shirt</t>
        </is>
      </c>
      <c r="D809" s="0" t="inlineStr">
        <is>
          <t>127800</t>
        </is>
      </c>
      <c r="E809" s="0" t="inlineStr">
        <is>
          <t>BLANK CASON M GN:127800B-M</t>
        </is>
      </c>
      <c r="F809" s="0" t="inlineStr">
        <is>
          <t>899127800057</t>
        </is>
      </c>
      <c r="G809" s="0" t="inlineStr">
        <is>
          <t>MENS</t>
        </is>
      </c>
      <c r="H809" s="0" t="inlineStr">
        <is>
          <t>M</t>
        </is>
      </c>
      <c r="I809" s="0">
        <v>14.99</v>
      </c>
      <c r="J809" s="0">
        <v>71</v>
      </c>
    </row>
    <row r="810" spans="1:10" customHeight="0">
      <c r="A810" s="0">
        <f>HYPERLINK("https://dl.dropboxusercontent.com/scl/fi/99eczor8rhel6u6mwfe6f/casonm.jpg?rlkey=yuep68mkc93vay8wlsv1x89bw&amp;dl=0","Click to download Image")</f>
      </c>
      <c r="B810" s="0">
        <f>HYPERLINK("https://dl.dropboxusercontent.com/scl/fi/fklsdiwhwmi1yekzd6d41/mens-t-shirt-size-chartscason-ss-bt.jpg?rlkey=t5lcejk8dgh7zhw4po33sxndt&amp;dl=0","Click to download SizeChart")</f>
      </c>
      <c r="C810" s="0" t="inlineStr">
        <is>
          <t>Cason Men's Tri-Blend T-Shirt</t>
        </is>
      </c>
      <c r="D810" s="0" t="inlineStr">
        <is>
          <t>127800</t>
        </is>
      </c>
      <c r="E810" s="0" t="inlineStr">
        <is>
          <t>BLANK CASON M GN:127800C-L</t>
        </is>
      </c>
      <c r="F810" s="0" t="inlineStr">
        <is>
          <t>899127800064</t>
        </is>
      </c>
      <c r="G810" s="0" t="inlineStr">
        <is>
          <t>MENS</t>
        </is>
      </c>
      <c r="H810" s="0" t="inlineStr">
        <is>
          <t>L</t>
        </is>
      </c>
      <c r="I810" s="0">
        <v>14.99</v>
      </c>
      <c r="J810" s="0">
        <v>111</v>
      </c>
    </row>
    <row r="811" spans="1:10" customHeight="0">
      <c r="A811" s="0">
        <f>HYPERLINK("https://dl.dropboxusercontent.com/scl/fi/99eczor8rhel6u6mwfe6f/casonm.jpg?rlkey=yuep68mkc93vay8wlsv1x89bw&amp;dl=0","Click to download Image")</f>
      </c>
      <c r="B811" s="0">
        <f>HYPERLINK("https://dl.dropboxusercontent.com/scl/fi/fklsdiwhwmi1yekzd6d41/mens-t-shirt-size-chartscason-ss-bt.jpg?rlkey=t5lcejk8dgh7zhw4po33sxndt&amp;dl=0","Click to download SizeChart")</f>
      </c>
      <c r="C811" s="0" t="inlineStr">
        <is>
          <t>Cason Men's Tri-Blend T-Shirt</t>
        </is>
      </c>
      <c r="D811" s="0" t="inlineStr">
        <is>
          <t>127800</t>
        </is>
      </c>
      <c r="E811" s="0" t="inlineStr">
        <is>
          <t>BLANK CASON M GN:127800D-XL</t>
        </is>
      </c>
      <c r="F811" s="0" t="inlineStr">
        <is>
          <t>899127800071</t>
        </is>
      </c>
      <c r="G811" s="0" t="inlineStr">
        <is>
          <t>MENS</t>
        </is>
      </c>
      <c r="H811" s="0" t="inlineStr">
        <is>
          <t>XL</t>
        </is>
      </c>
      <c r="I811" s="0">
        <v>14.99</v>
      </c>
      <c r="J811" s="0">
        <v>110</v>
      </c>
    </row>
    <row r="812" spans="1:10" customHeight="0">
      <c r="A812" s="0">
        <f>HYPERLINK("https://dl.dropboxusercontent.com/scl/fi/99eczor8rhel6u6mwfe6f/casonm.jpg?rlkey=yuep68mkc93vay8wlsv1x89bw&amp;dl=0","Click to download Image")</f>
      </c>
      <c r="B812" s="0">
        <f>HYPERLINK("https://dl.dropboxusercontent.com/scl/fi/fklsdiwhwmi1yekzd6d41/mens-t-shirt-size-chartscason-ss-bt.jpg?rlkey=t5lcejk8dgh7zhw4po33sxndt&amp;dl=0","Click to download SizeChart")</f>
      </c>
      <c r="C812" s="0" t="inlineStr">
        <is>
          <t>Cason Men's Tri-Blend T-Shirt</t>
        </is>
      </c>
      <c r="D812" s="0" t="inlineStr">
        <is>
          <t>127800</t>
        </is>
      </c>
      <c r="E812" s="0" t="inlineStr">
        <is>
          <t>BLANK CASON M GN:127800E-2XL</t>
        </is>
      </c>
      <c r="F812" s="0" t="inlineStr">
        <is>
          <t>899127800088</t>
        </is>
      </c>
      <c r="G812" s="0" t="inlineStr">
        <is>
          <t>MENS</t>
        </is>
      </c>
      <c r="H812" s="0" t="inlineStr">
        <is>
          <t>2XL</t>
        </is>
      </c>
      <c r="I812" s="0">
        <v>16.99</v>
      </c>
      <c r="J812" s="0">
        <v>71</v>
      </c>
    </row>
    <row r="813" spans="1:10" customHeight="0">
      <c r="A813" s="0">
        <f>HYPERLINK("https://dl.dropboxusercontent.com/scl/fi/99eczor8rhel6u6mwfe6f/casonm.jpg?rlkey=yuep68mkc93vay8wlsv1x89bw&amp;dl=0","Click to download Image")</f>
      </c>
      <c r="B813" s="0">
        <f>HYPERLINK("https://dl.dropboxusercontent.com/scl/fi/fklsdiwhwmi1yekzd6d41/mens-t-shirt-size-chartscason-ss-bt.jpg?rlkey=t5lcejk8dgh7zhw4po33sxndt&amp;dl=0","Click to download SizeChart")</f>
      </c>
      <c r="C813" s="0" t="inlineStr">
        <is>
          <t>Cason Men's Tri-Blend T-Shirt</t>
        </is>
      </c>
      <c r="D813" s="0" t="inlineStr">
        <is>
          <t>127800</t>
        </is>
      </c>
      <c r="E813" s="0" t="inlineStr">
        <is>
          <t>BLANK CASON M GN:127800F-3XL</t>
        </is>
      </c>
      <c r="F813" s="0" t="inlineStr">
        <is>
          <t>899127800095</t>
        </is>
      </c>
      <c r="G813" s="0" t="inlineStr">
        <is>
          <t>MENS</t>
        </is>
      </c>
      <c r="H813" s="0" t="inlineStr">
        <is>
          <t>3XL</t>
        </is>
      </c>
      <c r="I813" s="0">
        <v>16.99</v>
      </c>
      <c r="J813" s="0">
        <v>37</v>
      </c>
    </row>
    <row r="814" spans="1:10" customHeight="0">
      <c r="A814" s="0">
        <f>HYPERLINK("https://dl.dropboxusercontent.com/scl/fi/hqz6c7o7l5qtdnyubpjm0/cason-127729-f.jpg?rlkey=2scwd51z6ka4eils2y8tbh8s6&amp;dl=0","Click to download Image")</f>
      </c>
      <c r="B814" s="0">
        <f>HYPERLINK("https://dl.dropboxusercontent.com/scl/fi/fklsdiwhwmi1yekzd6d41/mens-t-shirt-size-chartscason-ss-bt.jpg?rlkey=t5lcejk8dgh7zhw4po33sxndt&amp;dl=0","Click to download SizeChart")</f>
      </c>
      <c r="C814" s="0" t="inlineStr">
        <is>
          <t>Cason Men's Tri-Blend T-Shirt</t>
        </is>
      </c>
      <c r="D814" s="0" t="inlineStr">
        <is>
          <t>127729</t>
        </is>
      </c>
      <c r="E814" s="0" t="inlineStr">
        <is>
          <t>BLANK CASON M RL:127729A-S</t>
        </is>
      </c>
      <c r="F814" s="0" t="inlineStr">
        <is>
          <t>899127729044</t>
        </is>
      </c>
      <c r="G814" s="0" t="inlineStr">
        <is>
          <t>MENS</t>
        </is>
      </c>
      <c r="H814" s="0" t="inlineStr">
        <is>
          <t>S</t>
        </is>
      </c>
      <c r="I814" s="0">
        <v>14.99</v>
      </c>
      <c r="J814" s="0">
        <v>136</v>
      </c>
    </row>
    <row r="815" spans="1:10" customHeight="0">
      <c r="A815" s="0">
        <f>HYPERLINK("https://dl.dropboxusercontent.com/scl/fi/hqz6c7o7l5qtdnyubpjm0/cason-127729-f.jpg?rlkey=2scwd51z6ka4eils2y8tbh8s6&amp;dl=0","Click to download Image")</f>
      </c>
      <c r="B815" s="0">
        <f>HYPERLINK("https://dl.dropboxusercontent.com/scl/fi/fklsdiwhwmi1yekzd6d41/mens-t-shirt-size-chartscason-ss-bt.jpg?rlkey=t5lcejk8dgh7zhw4po33sxndt&amp;dl=0","Click to download SizeChart")</f>
      </c>
      <c r="C815" s="0" t="inlineStr">
        <is>
          <t>Cason Men's Tri-Blend T-Shirt</t>
        </is>
      </c>
      <c r="D815" s="0" t="inlineStr">
        <is>
          <t>127729</t>
        </is>
      </c>
      <c r="E815" s="0" t="inlineStr">
        <is>
          <t>BLANK CASON M RL:127729B-M</t>
        </is>
      </c>
      <c r="F815" s="0" t="inlineStr">
        <is>
          <t>899127729051</t>
        </is>
      </c>
      <c r="G815" s="0" t="inlineStr">
        <is>
          <t>MENS</t>
        </is>
      </c>
      <c r="H815" s="0" t="inlineStr">
        <is>
          <t>M</t>
        </is>
      </c>
      <c r="I815" s="0">
        <v>14.99</v>
      </c>
      <c r="J815" s="0">
        <v>393</v>
      </c>
    </row>
    <row r="816" spans="1:10" customHeight="0">
      <c r="A816" s="0">
        <f>HYPERLINK("https://dl.dropboxusercontent.com/scl/fi/hqz6c7o7l5qtdnyubpjm0/cason-127729-f.jpg?rlkey=2scwd51z6ka4eils2y8tbh8s6&amp;dl=0","Click to download Image")</f>
      </c>
      <c r="B816" s="0">
        <f>HYPERLINK("https://dl.dropboxusercontent.com/scl/fi/fklsdiwhwmi1yekzd6d41/mens-t-shirt-size-chartscason-ss-bt.jpg?rlkey=t5lcejk8dgh7zhw4po33sxndt&amp;dl=0","Click to download SizeChart")</f>
      </c>
      <c r="C816" s="0" t="inlineStr">
        <is>
          <t>Cason Men's Tri-Blend T-Shirt</t>
        </is>
      </c>
      <c r="D816" s="0" t="inlineStr">
        <is>
          <t>127729</t>
        </is>
      </c>
      <c r="E816" s="0" t="inlineStr">
        <is>
          <t>BLANK CASON M RL:127729C-L</t>
        </is>
      </c>
      <c r="F816" s="0" t="inlineStr">
        <is>
          <t>899127729068</t>
        </is>
      </c>
      <c r="G816" s="0" t="inlineStr">
        <is>
          <t>MENS</t>
        </is>
      </c>
      <c r="H816" s="0" t="inlineStr">
        <is>
          <t>L</t>
        </is>
      </c>
      <c r="I816" s="0">
        <v>14.99</v>
      </c>
      <c r="J816" s="0">
        <v>154</v>
      </c>
    </row>
    <row r="817" spans="1:10" customHeight="0">
      <c r="A817" s="0">
        <f>HYPERLINK("https://dl.dropboxusercontent.com/scl/fi/hqz6c7o7l5qtdnyubpjm0/cason-127729-f.jpg?rlkey=2scwd51z6ka4eils2y8tbh8s6&amp;dl=0","Click to download Image")</f>
      </c>
      <c r="B817" s="0">
        <f>HYPERLINK("https://dl.dropboxusercontent.com/scl/fi/fklsdiwhwmi1yekzd6d41/mens-t-shirt-size-chartscason-ss-bt.jpg?rlkey=t5lcejk8dgh7zhw4po33sxndt&amp;dl=0","Click to download SizeChart")</f>
      </c>
      <c r="C817" s="0" t="inlineStr">
        <is>
          <t>Cason Men's Tri-Blend T-Shirt</t>
        </is>
      </c>
      <c r="D817" s="0" t="inlineStr">
        <is>
          <t>127729</t>
        </is>
      </c>
      <c r="E817" s="0" t="inlineStr">
        <is>
          <t>BLANK CASON M RL:127729D-XL</t>
        </is>
      </c>
      <c r="F817" s="0" t="inlineStr">
        <is>
          <t>899127729075</t>
        </is>
      </c>
      <c r="G817" s="0" t="inlineStr">
        <is>
          <t>MENS</t>
        </is>
      </c>
      <c r="H817" s="0" t="inlineStr">
        <is>
          <t>XL</t>
        </is>
      </c>
      <c r="I817" s="0">
        <v>14.99</v>
      </c>
      <c r="J817" s="0">
        <v>100</v>
      </c>
    </row>
    <row r="818" spans="1:10" customHeight="0">
      <c r="A818" s="0">
        <f>HYPERLINK("https://dl.dropboxusercontent.com/scl/fi/hqz6c7o7l5qtdnyubpjm0/cason-127729-f.jpg?rlkey=2scwd51z6ka4eils2y8tbh8s6&amp;dl=0","Click to download Image")</f>
      </c>
      <c r="B818" s="0">
        <f>HYPERLINK("https://dl.dropboxusercontent.com/scl/fi/fklsdiwhwmi1yekzd6d41/mens-t-shirt-size-chartscason-ss-bt.jpg?rlkey=t5lcejk8dgh7zhw4po33sxndt&amp;dl=0","Click to download SizeChart")</f>
      </c>
      <c r="C818" s="0" t="inlineStr">
        <is>
          <t>Cason Men's Tri-Blend T-Shirt</t>
        </is>
      </c>
      <c r="D818" s="0" t="inlineStr">
        <is>
          <t>127729</t>
        </is>
      </c>
      <c r="E818" s="0" t="inlineStr">
        <is>
          <t>BLANK CASON M RL:127729E-2XL</t>
        </is>
      </c>
      <c r="F818" s="0" t="inlineStr">
        <is>
          <t>899127729082</t>
        </is>
      </c>
      <c r="G818" s="0" t="inlineStr">
        <is>
          <t>MENS</t>
        </is>
      </c>
      <c r="H818" s="0" t="inlineStr">
        <is>
          <t>2XL</t>
        </is>
      </c>
      <c r="I818" s="0">
        <v>16.99</v>
      </c>
      <c r="J818" s="0">
        <v>160</v>
      </c>
    </row>
    <row r="819" spans="1:10" customHeight="0">
      <c r="A819" s="0">
        <f>HYPERLINK("https://dl.dropboxusercontent.com/scl/fi/hqz6c7o7l5qtdnyubpjm0/cason-127729-f.jpg?rlkey=2scwd51z6ka4eils2y8tbh8s6&amp;dl=0","Click to download Image")</f>
      </c>
      <c r="B819" s="0">
        <f>HYPERLINK("https://dl.dropboxusercontent.com/scl/fi/fklsdiwhwmi1yekzd6d41/mens-t-shirt-size-chartscason-ss-bt.jpg?rlkey=t5lcejk8dgh7zhw4po33sxndt&amp;dl=0","Click to download SizeChart")</f>
      </c>
      <c r="C819" s="0" t="inlineStr">
        <is>
          <t>Cason Men's Tri-Blend T-Shirt</t>
        </is>
      </c>
      <c r="D819" s="0" t="inlineStr">
        <is>
          <t>127729</t>
        </is>
      </c>
      <c r="E819" s="0" t="inlineStr">
        <is>
          <t>BLANK CASON M RL:133577EB-2XL BIG</t>
        </is>
      </c>
      <c r="F819" s="0" t="inlineStr">
        <is>
          <t>899133577455</t>
        </is>
      </c>
      <c r="G819" s="0" t="inlineStr">
        <is>
          <t>MENS</t>
        </is>
      </c>
      <c r="H819" s="0" t="inlineStr">
        <is>
          <t>2XL BIG</t>
        </is>
      </c>
      <c r="I819" s="0">
        <v>14.99</v>
      </c>
      <c r="J819" s="0">
        <v>24</v>
      </c>
    </row>
    <row r="820" spans="1:10" customHeight="0">
      <c r="A820" s="0">
        <f>HYPERLINK("https://dl.dropboxusercontent.com/scl/fi/hqz6c7o7l5qtdnyubpjm0/cason-127729-f.jpg?rlkey=2scwd51z6ka4eils2y8tbh8s6&amp;dl=0","Click to download Image")</f>
      </c>
      <c r="B820" s="0">
        <f>HYPERLINK("https://dl.dropboxusercontent.com/scl/fi/fklsdiwhwmi1yekzd6d41/mens-t-shirt-size-chartscason-ss-bt.jpg?rlkey=t5lcejk8dgh7zhw4po33sxndt&amp;dl=0","Click to download SizeChart")</f>
      </c>
      <c r="C820" s="0" t="inlineStr">
        <is>
          <t>Cason Men's Tri-Blend T-Shirt</t>
        </is>
      </c>
      <c r="D820" s="0" t="inlineStr">
        <is>
          <t>127729</t>
        </is>
      </c>
      <c r="E820" s="0" t="inlineStr">
        <is>
          <t>BLANK CASON M RL:133577ET-2XL TALL</t>
        </is>
      </c>
      <c r="F820" s="0" t="inlineStr">
        <is>
          <t>899133577189</t>
        </is>
      </c>
      <c r="G820" s="0" t="inlineStr">
        <is>
          <t>MENS</t>
        </is>
      </c>
      <c r="H820" s="0" t="inlineStr">
        <is>
          <t>2XL TALL</t>
        </is>
      </c>
      <c r="I820" s="0">
        <v>14.99</v>
      </c>
      <c r="J820" s="0">
        <v>23</v>
      </c>
    </row>
    <row r="821" spans="1:10" customHeight="0">
      <c r="A821" s="0">
        <f>HYPERLINK("https://dl.dropboxusercontent.com/scl/fi/hqz6c7o7l5qtdnyubpjm0/cason-127729-f.jpg?rlkey=2scwd51z6ka4eils2y8tbh8s6&amp;dl=0","Click to download Image")</f>
      </c>
      <c r="B821" s="0">
        <f>HYPERLINK("https://dl.dropboxusercontent.com/scl/fi/fklsdiwhwmi1yekzd6d41/mens-t-shirt-size-chartscason-ss-bt.jpg?rlkey=t5lcejk8dgh7zhw4po33sxndt&amp;dl=0","Click to download SizeChart")</f>
      </c>
      <c r="C821" s="0" t="inlineStr">
        <is>
          <t>Cason Men's Tri-Blend T-Shirt</t>
        </is>
      </c>
      <c r="D821" s="0" t="inlineStr">
        <is>
          <t>127729</t>
        </is>
      </c>
      <c r="E821" s="0" t="inlineStr">
        <is>
          <t>BLANK CASON M RL:127729F-3XL</t>
        </is>
      </c>
      <c r="F821" s="0" t="inlineStr">
        <is>
          <t>899127729099</t>
        </is>
      </c>
      <c r="G821" s="0" t="inlineStr">
        <is>
          <t>MENS</t>
        </is>
      </c>
      <c r="H821" s="0" t="inlineStr">
        <is>
          <t>3XL</t>
        </is>
      </c>
      <c r="I821" s="0">
        <v>16.99</v>
      </c>
      <c r="J821" s="0">
        <v>124</v>
      </c>
    </row>
    <row r="822" spans="1:10" customHeight="0">
      <c r="A822" s="0">
        <f>HYPERLINK("https://dl.dropboxusercontent.com/scl/fi/hqz6c7o7l5qtdnyubpjm0/cason-127729-f.jpg?rlkey=2scwd51z6ka4eils2y8tbh8s6&amp;dl=0","Click to download Image")</f>
      </c>
      <c r="B822" s="0">
        <f>HYPERLINK("https://dl.dropboxusercontent.com/scl/fi/fklsdiwhwmi1yekzd6d41/mens-t-shirt-size-chartscason-ss-bt.jpg?rlkey=t5lcejk8dgh7zhw4po33sxndt&amp;dl=0","Click to download SizeChart")</f>
      </c>
      <c r="C822" s="0" t="inlineStr">
        <is>
          <t>Cason Men's Tri-Blend T-Shirt</t>
        </is>
      </c>
      <c r="D822" s="0" t="inlineStr">
        <is>
          <t>127729</t>
        </is>
      </c>
      <c r="E822" s="0" t="inlineStr">
        <is>
          <t>BLANK CASON M RL:133577FB-3XL BIG</t>
        </is>
      </c>
      <c r="F822" s="0" t="inlineStr">
        <is>
          <t>899133577271</t>
        </is>
      </c>
      <c r="G822" s="0" t="inlineStr">
        <is>
          <t>MENS</t>
        </is>
      </c>
      <c r="H822" s="0" t="inlineStr">
        <is>
          <t>3XL BIG</t>
        </is>
      </c>
      <c r="I822" s="0">
        <v>14.99</v>
      </c>
      <c r="J822" s="0">
        <v>24</v>
      </c>
    </row>
    <row r="823" spans="1:10" customHeight="0">
      <c r="A823" s="0">
        <f>HYPERLINK("https://dl.dropboxusercontent.com/scl/fi/hqz6c7o7l5qtdnyubpjm0/cason-127729-f.jpg?rlkey=2scwd51z6ka4eils2y8tbh8s6&amp;dl=0","Click to download Image")</f>
      </c>
      <c r="B823" s="0">
        <f>HYPERLINK("https://dl.dropboxusercontent.com/scl/fi/fklsdiwhwmi1yekzd6d41/mens-t-shirt-size-chartscason-ss-bt.jpg?rlkey=t5lcejk8dgh7zhw4po33sxndt&amp;dl=0","Click to download SizeChart")</f>
      </c>
      <c r="C823" s="0" t="inlineStr">
        <is>
          <t>Cason Men's Tri-Blend T-Shirt</t>
        </is>
      </c>
      <c r="D823" s="0" t="inlineStr">
        <is>
          <t>127729</t>
        </is>
      </c>
      <c r="E823" s="0" t="inlineStr">
        <is>
          <t>BLANK CASON M RL:133577FT-3XL TALL</t>
        </is>
      </c>
      <c r="F823" s="0" t="inlineStr">
        <is>
          <t>899133577196</t>
        </is>
      </c>
      <c r="G823" s="0" t="inlineStr">
        <is>
          <t>MENS</t>
        </is>
      </c>
      <c r="H823" s="0" t="inlineStr">
        <is>
          <t>3XL TALL</t>
        </is>
      </c>
      <c r="I823" s="0">
        <v>14.99</v>
      </c>
      <c r="J823" s="0">
        <v>24</v>
      </c>
    </row>
    <row r="824" spans="1:10" customHeight="0">
      <c r="A824" s="0">
        <f>HYPERLINK("https://dl.dropboxusercontent.com/scl/fi/hqz6c7o7l5qtdnyubpjm0/cason-127729-f.jpg?rlkey=2scwd51z6ka4eils2y8tbh8s6&amp;dl=0","Click to download Image")</f>
      </c>
      <c r="B824" s="0">
        <f>HYPERLINK("https://dl.dropboxusercontent.com/scl/fi/fklsdiwhwmi1yekzd6d41/mens-t-shirt-size-chartscason-ss-bt.jpg?rlkey=t5lcejk8dgh7zhw4po33sxndt&amp;dl=0","Click to download SizeChart")</f>
      </c>
      <c r="C824" s="0" t="inlineStr">
        <is>
          <t>Cason Men's Tri-Blend T-Shirt</t>
        </is>
      </c>
      <c r="D824" s="0" t="inlineStr">
        <is>
          <t>127729</t>
        </is>
      </c>
      <c r="E824" s="0" t="inlineStr">
        <is>
          <t>BLANK CASON M RL:133577GB-4XL BIG</t>
        </is>
      </c>
      <c r="F824" s="0" t="inlineStr">
        <is>
          <t>899133577288</t>
        </is>
      </c>
      <c r="G824" s="0" t="inlineStr">
        <is>
          <t>MENS</t>
        </is>
      </c>
      <c r="H824" s="0" t="inlineStr">
        <is>
          <t>4XL BIG</t>
        </is>
      </c>
      <c r="I824" s="0">
        <v>14.99</v>
      </c>
      <c r="J824" s="0">
        <v>24</v>
      </c>
    </row>
    <row r="825" spans="1:10" customHeight="0">
      <c r="A825" s="0">
        <f>HYPERLINK("https://dl.dropboxusercontent.com/scl/fi/hqz6c7o7l5qtdnyubpjm0/cason-127729-f.jpg?rlkey=2scwd51z6ka4eils2y8tbh8s6&amp;dl=0","Click to download Image")</f>
      </c>
      <c r="B825" s="0">
        <f>HYPERLINK("https://dl.dropboxusercontent.com/scl/fi/fklsdiwhwmi1yekzd6d41/mens-t-shirt-size-chartscason-ss-bt.jpg?rlkey=t5lcejk8dgh7zhw4po33sxndt&amp;dl=0","Click to download SizeChart")</f>
      </c>
      <c r="C825" s="0" t="inlineStr">
        <is>
          <t>Cason Men's Tri-Blend T-Shirt</t>
        </is>
      </c>
      <c r="D825" s="0" t="inlineStr">
        <is>
          <t>127729</t>
        </is>
      </c>
      <c r="E825" s="0" t="inlineStr">
        <is>
          <t>BLANK CASON M RL:133577HB-5XL BIG</t>
        </is>
      </c>
      <c r="F825" s="0" t="inlineStr">
        <is>
          <t>899133577295</t>
        </is>
      </c>
      <c r="G825" s="0" t="inlineStr">
        <is>
          <t>MENS</t>
        </is>
      </c>
      <c r="H825" s="0" t="inlineStr">
        <is>
          <t>5XL BIG</t>
        </is>
      </c>
      <c r="I825" s="0">
        <v>14.99</v>
      </c>
      <c r="J825" s="0">
        <v>10</v>
      </c>
    </row>
    <row r="826" spans="1:10" customHeight="0">
      <c r="A826" s="0">
        <f>HYPERLINK("https://dl.dropboxusercontent.com/scl/fi/hqz6c7o7l5qtdnyubpjm0/cason-127729-f.jpg?rlkey=2scwd51z6ka4eils2y8tbh8s6&amp;dl=0","Click to download Image")</f>
      </c>
      <c r="B826" s="0">
        <f>HYPERLINK("https://dl.dropboxusercontent.com/scl/fi/fklsdiwhwmi1yekzd6d41/mens-t-shirt-size-chartscason-ss-bt.jpg?rlkey=t5lcejk8dgh7zhw4po33sxndt&amp;dl=0","Click to download SizeChart")</f>
      </c>
      <c r="C826" s="0" t="inlineStr">
        <is>
          <t>Cason Men's Tri-Blend T-Shirt</t>
        </is>
      </c>
      <c r="D826" s="0" t="inlineStr">
        <is>
          <t>127729</t>
        </is>
      </c>
      <c r="E826" s="0" t="inlineStr">
        <is>
          <t>BLANK CASON M RL:133577IB-6XL BIG</t>
        </is>
      </c>
      <c r="F826" s="0" t="inlineStr">
        <is>
          <t>899133577318</t>
        </is>
      </c>
      <c r="G826" s="0" t="inlineStr">
        <is>
          <t>MENS</t>
        </is>
      </c>
      <c r="H826" s="0" t="inlineStr">
        <is>
          <t>6XL BIG</t>
        </is>
      </c>
      <c r="I826" s="0">
        <v>14.99</v>
      </c>
      <c r="J826" s="0">
        <v>12</v>
      </c>
    </row>
    <row r="827" spans="1:10" customHeight="0">
      <c r="A827" s="0">
        <f>HYPERLINK("https://dl.dropboxusercontent.com/scl/fi/23iydfdjtuc7f2coc04x8/127730f.jpg?rlkey=22xxjymrky9cclvsc5q3gkoxt&amp;dl=0","Click to download Image")</f>
      </c>
      <c r="B827" s="0">
        <f>HYPERLINK("https://dl.dropboxusercontent.com/scl/fi/fklsdiwhwmi1yekzd6d41/mens-t-shirt-size-chartscason-ss-bt.jpg?rlkey=t5lcejk8dgh7zhw4po33sxndt&amp;dl=0","Click to download SizeChart")</f>
      </c>
      <c r="C827" s="0" t="inlineStr">
        <is>
          <t>Cason Men's Tri-Blend T-Shirt</t>
        </is>
      </c>
      <c r="D827" s="0" t="inlineStr">
        <is>
          <t>127730</t>
        </is>
      </c>
      <c r="E827" s="0" t="inlineStr">
        <is>
          <t>BLANK CASON M NY:127730A-S</t>
        </is>
      </c>
      <c r="F827" s="0" t="inlineStr">
        <is>
          <t>899127730040</t>
        </is>
      </c>
      <c r="G827" s="0" t="inlineStr">
        <is>
          <t>MENS</t>
        </is>
      </c>
      <c r="H827" s="0" t="inlineStr">
        <is>
          <t>S</t>
        </is>
      </c>
      <c r="I827" s="0">
        <v>14.99</v>
      </c>
      <c r="J827" s="0">
        <v>21</v>
      </c>
    </row>
    <row r="828" spans="1:10" customHeight="0">
      <c r="A828" s="0">
        <f>HYPERLINK("https://dl.dropboxusercontent.com/scl/fi/23iydfdjtuc7f2coc04x8/127730f.jpg?rlkey=22xxjymrky9cclvsc5q3gkoxt&amp;dl=0","Click to download Image")</f>
      </c>
      <c r="B828" s="0">
        <f>HYPERLINK("https://dl.dropboxusercontent.com/scl/fi/fklsdiwhwmi1yekzd6d41/mens-t-shirt-size-chartscason-ss-bt.jpg?rlkey=t5lcejk8dgh7zhw4po33sxndt&amp;dl=0","Click to download SizeChart")</f>
      </c>
      <c r="C828" s="0" t="inlineStr">
        <is>
          <t>Cason Men's Tri-Blend T-Shirt</t>
        </is>
      </c>
      <c r="D828" s="0" t="inlineStr">
        <is>
          <t>127730</t>
        </is>
      </c>
      <c r="E828" s="0" t="inlineStr">
        <is>
          <t>BLANK CASON M NY:127730B-M</t>
        </is>
      </c>
      <c r="F828" s="0" t="inlineStr">
        <is>
          <t>899127730057</t>
        </is>
      </c>
      <c r="G828" s="0" t="inlineStr">
        <is>
          <t>MENS</t>
        </is>
      </c>
      <c r="H828" s="0" t="inlineStr">
        <is>
          <t>M</t>
        </is>
      </c>
      <c r="I828" s="0">
        <v>14.99</v>
      </c>
      <c r="J828" s="0">
        <v>38</v>
      </c>
    </row>
    <row r="829" spans="1:10" customHeight="0">
      <c r="A829" s="0">
        <f>HYPERLINK("https://dl.dropboxusercontent.com/scl/fi/23iydfdjtuc7f2coc04x8/127730f.jpg?rlkey=22xxjymrky9cclvsc5q3gkoxt&amp;dl=0","Click to download Image")</f>
      </c>
      <c r="B829" s="0">
        <f>HYPERLINK("https://dl.dropboxusercontent.com/scl/fi/fklsdiwhwmi1yekzd6d41/mens-t-shirt-size-chartscason-ss-bt.jpg?rlkey=t5lcejk8dgh7zhw4po33sxndt&amp;dl=0","Click to download SizeChart")</f>
      </c>
      <c r="C829" s="0" t="inlineStr">
        <is>
          <t>Cason Men's Tri-Blend T-Shirt</t>
        </is>
      </c>
      <c r="D829" s="0" t="inlineStr">
        <is>
          <t>127730</t>
        </is>
      </c>
      <c r="E829" s="0" t="inlineStr">
        <is>
          <t>BLANK CASON M NY:127730C-L</t>
        </is>
      </c>
      <c r="F829" s="0" t="inlineStr">
        <is>
          <t>899127730064</t>
        </is>
      </c>
      <c r="G829" s="0" t="inlineStr">
        <is>
          <t>MENS</t>
        </is>
      </c>
      <c r="H829" s="0" t="inlineStr">
        <is>
          <t>L</t>
        </is>
      </c>
      <c r="I829" s="0">
        <v>14.99</v>
      </c>
      <c r="J829" s="0">
        <v>85</v>
      </c>
    </row>
    <row r="830" spans="1:10" customHeight="0">
      <c r="A830" s="0">
        <f>HYPERLINK("https://dl.dropboxusercontent.com/scl/fi/23iydfdjtuc7f2coc04x8/127730f.jpg?rlkey=22xxjymrky9cclvsc5q3gkoxt&amp;dl=0","Click to download Image")</f>
      </c>
      <c r="B830" s="0">
        <f>HYPERLINK("https://dl.dropboxusercontent.com/scl/fi/fklsdiwhwmi1yekzd6d41/mens-t-shirt-size-chartscason-ss-bt.jpg?rlkey=t5lcejk8dgh7zhw4po33sxndt&amp;dl=0","Click to download SizeChart")</f>
      </c>
      <c r="C830" s="0" t="inlineStr">
        <is>
          <t>Cason Men's Tri-Blend T-Shirt</t>
        </is>
      </c>
      <c r="D830" s="0" t="inlineStr">
        <is>
          <t>127730</t>
        </is>
      </c>
      <c r="E830" s="0" t="inlineStr">
        <is>
          <t>BLANK CASON M NY:127730D-XL</t>
        </is>
      </c>
      <c r="F830" s="0" t="inlineStr">
        <is>
          <t>899127730071</t>
        </is>
      </c>
      <c r="G830" s="0" t="inlineStr">
        <is>
          <t>MENS</t>
        </is>
      </c>
      <c r="H830" s="0" t="inlineStr">
        <is>
          <t>XL</t>
        </is>
      </c>
      <c r="I830" s="0">
        <v>14.99</v>
      </c>
      <c r="J830" s="0">
        <v>94</v>
      </c>
    </row>
    <row r="831" spans="1:10" customHeight="0">
      <c r="A831" s="0">
        <f>HYPERLINK("https://dl.dropboxusercontent.com/scl/fi/23iydfdjtuc7f2coc04x8/127730f.jpg?rlkey=22xxjymrky9cclvsc5q3gkoxt&amp;dl=0","Click to download Image")</f>
      </c>
      <c r="B831" s="0">
        <f>HYPERLINK("https://dl.dropboxusercontent.com/scl/fi/fklsdiwhwmi1yekzd6d41/mens-t-shirt-size-chartscason-ss-bt.jpg?rlkey=t5lcejk8dgh7zhw4po33sxndt&amp;dl=0","Click to download SizeChart")</f>
      </c>
      <c r="C831" s="0" t="inlineStr">
        <is>
          <t>Cason Men's Tri-Blend T-Shirt</t>
        </is>
      </c>
      <c r="D831" s="0" t="inlineStr">
        <is>
          <t>127730</t>
        </is>
      </c>
      <c r="E831" s="0" t="inlineStr">
        <is>
          <t>BLANK CASON M NY:127730E-2XL</t>
        </is>
      </c>
      <c r="F831" s="0" t="inlineStr">
        <is>
          <t>899127730088</t>
        </is>
      </c>
      <c r="G831" s="0" t="inlineStr">
        <is>
          <t>MENS</t>
        </is>
      </c>
      <c r="H831" s="0" t="inlineStr">
        <is>
          <t>2XL</t>
        </is>
      </c>
      <c r="I831" s="0">
        <v>16.99</v>
      </c>
      <c r="J831" s="0">
        <v>65</v>
      </c>
    </row>
    <row r="832" spans="1:10" customHeight="0">
      <c r="A832" s="0">
        <f>HYPERLINK("https://dl.dropboxusercontent.com/scl/fi/23iydfdjtuc7f2coc04x8/127730f.jpg?rlkey=22xxjymrky9cclvsc5q3gkoxt&amp;dl=0","Click to download Image")</f>
      </c>
      <c r="B832" s="0">
        <f>HYPERLINK("https://dl.dropboxusercontent.com/scl/fi/fklsdiwhwmi1yekzd6d41/mens-t-shirt-size-chartscason-ss-bt.jpg?rlkey=t5lcejk8dgh7zhw4po33sxndt&amp;dl=0","Click to download SizeChart")</f>
      </c>
      <c r="C832" s="0" t="inlineStr">
        <is>
          <t>Cason Men's Tri-Blend T-Shirt</t>
        </is>
      </c>
      <c r="D832" s="0" t="inlineStr">
        <is>
          <t>127730</t>
        </is>
      </c>
      <c r="E832" s="0" t="inlineStr">
        <is>
          <t>BLANK CASON M NY:133574EB-2XL BIG</t>
        </is>
      </c>
      <c r="F832" s="0" t="inlineStr">
        <is>
          <t>899133574454</t>
        </is>
      </c>
      <c r="G832" s="0" t="inlineStr">
        <is>
          <t>MENS</t>
        </is>
      </c>
      <c r="H832" s="0" t="inlineStr">
        <is>
          <t>2XL BIG</t>
        </is>
      </c>
      <c r="I832" s="0">
        <v>14.99</v>
      </c>
      <c r="J832" s="0">
        <v>24</v>
      </c>
    </row>
    <row r="833" spans="1:10" customHeight="0">
      <c r="A833" s="0">
        <f>HYPERLINK("https://dl.dropboxusercontent.com/scl/fi/23iydfdjtuc7f2coc04x8/127730f.jpg?rlkey=22xxjymrky9cclvsc5q3gkoxt&amp;dl=0","Click to download Image")</f>
      </c>
      <c r="B833" s="0">
        <f>HYPERLINK("https://dl.dropboxusercontent.com/scl/fi/fklsdiwhwmi1yekzd6d41/mens-t-shirt-size-chartscason-ss-bt.jpg?rlkey=t5lcejk8dgh7zhw4po33sxndt&amp;dl=0","Click to download SizeChart")</f>
      </c>
      <c r="C833" s="0" t="inlineStr">
        <is>
          <t>Cason Men's Tri-Blend T-Shirt</t>
        </is>
      </c>
      <c r="D833" s="0" t="inlineStr">
        <is>
          <t>127730</t>
        </is>
      </c>
      <c r="E833" s="0" t="inlineStr">
        <is>
          <t>BLANK CASON M NY:133574ET-2XL TALL</t>
        </is>
      </c>
      <c r="F833" s="0" t="inlineStr">
        <is>
          <t>899133574188</t>
        </is>
      </c>
      <c r="G833" s="0" t="inlineStr">
        <is>
          <t>MENS</t>
        </is>
      </c>
      <c r="H833" s="0" t="inlineStr">
        <is>
          <t>2XL TALL</t>
        </is>
      </c>
      <c r="I833" s="0">
        <v>14.99</v>
      </c>
      <c r="J833" s="0">
        <v>24</v>
      </c>
    </row>
    <row r="834" spans="1:10" customHeight="0">
      <c r="A834" s="0">
        <f>HYPERLINK("https://dl.dropboxusercontent.com/scl/fi/23iydfdjtuc7f2coc04x8/127730f.jpg?rlkey=22xxjymrky9cclvsc5q3gkoxt&amp;dl=0","Click to download Image")</f>
      </c>
      <c r="B834" s="0">
        <f>HYPERLINK("https://dl.dropboxusercontent.com/scl/fi/fklsdiwhwmi1yekzd6d41/mens-t-shirt-size-chartscason-ss-bt.jpg?rlkey=t5lcejk8dgh7zhw4po33sxndt&amp;dl=0","Click to download SizeChart")</f>
      </c>
      <c r="C834" s="0" t="inlineStr">
        <is>
          <t>Cason Men's Tri-Blend T-Shirt</t>
        </is>
      </c>
      <c r="D834" s="0" t="inlineStr">
        <is>
          <t>127730</t>
        </is>
      </c>
      <c r="E834" s="0" t="inlineStr">
        <is>
          <t>BLANK CASON M NY:127730F-3XL</t>
        </is>
      </c>
      <c r="F834" s="0" t="inlineStr">
        <is>
          <t>899127730095</t>
        </is>
      </c>
      <c r="G834" s="0" t="inlineStr">
        <is>
          <t>MENS</t>
        </is>
      </c>
      <c r="H834" s="0" t="inlineStr">
        <is>
          <t>3XL</t>
        </is>
      </c>
      <c r="I834" s="0">
        <v>16.99</v>
      </c>
      <c r="J834" s="0">
        <v>31</v>
      </c>
    </row>
    <row r="835" spans="1:10" customHeight="0">
      <c r="A835" s="0">
        <f>HYPERLINK("https://dl.dropboxusercontent.com/scl/fi/23iydfdjtuc7f2coc04x8/127730f.jpg?rlkey=22xxjymrky9cclvsc5q3gkoxt&amp;dl=0","Click to download Image")</f>
      </c>
      <c r="B835" s="0">
        <f>HYPERLINK("https://dl.dropboxusercontent.com/scl/fi/fklsdiwhwmi1yekzd6d41/mens-t-shirt-size-chartscason-ss-bt.jpg?rlkey=t5lcejk8dgh7zhw4po33sxndt&amp;dl=0","Click to download SizeChart")</f>
      </c>
      <c r="C835" s="0" t="inlineStr">
        <is>
          <t>Cason Men's Tri-Blend T-Shirt</t>
        </is>
      </c>
      <c r="D835" s="0" t="inlineStr">
        <is>
          <t>127730</t>
        </is>
      </c>
      <c r="E835" s="0" t="inlineStr">
        <is>
          <t>BLANK CASON M NY:133574FB-3XL BIG</t>
        </is>
      </c>
      <c r="F835" s="0" t="inlineStr">
        <is>
          <t>899133574270</t>
        </is>
      </c>
      <c r="G835" s="0" t="inlineStr">
        <is>
          <t>MENS</t>
        </is>
      </c>
      <c r="H835" s="0" t="inlineStr">
        <is>
          <t>3XL BIG</t>
        </is>
      </c>
      <c r="I835" s="0">
        <v>14.99</v>
      </c>
      <c r="J835" s="0">
        <v>24</v>
      </c>
    </row>
    <row r="836" spans="1:10" customHeight="0">
      <c r="A836" s="0">
        <f>HYPERLINK("https://dl.dropboxusercontent.com/scl/fi/23iydfdjtuc7f2coc04x8/127730f.jpg?rlkey=22xxjymrky9cclvsc5q3gkoxt&amp;dl=0","Click to download Image")</f>
      </c>
      <c r="B836" s="0">
        <f>HYPERLINK("https://dl.dropboxusercontent.com/scl/fi/fklsdiwhwmi1yekzd6d41/mens-t-shirt-size-chartscason-ss-bt.jpg?rlkey=t5lcejk8dgh7zhw4po33sxndt&amp;dl=0","Click to download SizeChart")</f>
      </c>
      <c r="C836" s="0" t="inlineStr">
        <is>
          <t>Cason Men's Tri-Blend T-Shirt</t>
        </is>
      </c>
      <c r="D836" s="0" t="inlineStr">
        <is>
          <t>127730</t>
        </is>
      </c>
      <c r="E836" s="0" t="inlineStr">
        <is>
          <t>BLANK CASON M NY:133574FT-3XL TALL</t>
        </is>
      </c>
      <c r="F836" s="0" t="inlineStr">
        <is>
          <t>899133574195</t>
        </is>
      </c>
      <c r="G836" s="0" t="inlineStr">
        <is>
          <t>MENS</t>
        </is>
      </c>
      <c r="H836" s="0" t="inlineStr">
        <is>
          <t>3XL TALL</t>
        </is>
      </c>
      <c r="I836" s="0">
        <v>14.99</v>
      </c>
      <c r="J836" s="0">
        <v>24</v>
      </c>
    </row>
    <row r="837" spans="1:10" customHeight="0">
      <c r="A837" s="0">
        <f>HYPERLINK("https://dl.dropboxusercontent.com/scl/fi/23iydfdjtuc7f2coc04x8/127730f.jpg?rlkey=22xxjymrky9cclvsc5q3gkoxt&amp;dl=0","Click to download Image")</f>
      </c>
      <c r="B837" s="0">
        <f>HYPERLINK("https://dl.dropboxusercontent.com/scl/fi/fklsdiwhwmi1yekzd6d41/mens-t-shirt-size-chartscason-ss-bt.jpg?rlkey=t5lcejk8dgh7zhw4po33sxndt&amp;dl=0","Click to download SizeChart")</f>
      </c>
      <c r="C837" s="0" t="inlineStr">
        <is>
          <t>Cason Men's Tri-Blend T-Shirt</t>
        </is>
      </c>
      <c r="D837" s="0" t="inlineStr">
        <is>
          <t>127730</t>
        </is>
      </c>
      <c r="E837" s="0" t="inlineStr">
        <is>
          <t>BLANK CASON M NY:133574GB-4XL BIG</t>
        </is>
      </c>
      <c r="F837" s="0" t="inlineStr">
        <is>
          <t>899133574287</t>
        </is>
      </c>
      <c r="G837" s="0" t="inlineStr">
        <is>
          <t>MENS</t>
        </is>
      </c>
      <c r="H837" s="0" t="inlineStr">
        <is>
          <t>4XL BIG</t>
        </is>
      </c>
      <c r="I837" s="0">
        <v>14.99</v>
      </c>
      <c r="J837" s="0">
        <v>24</v>
      </c>
    </row>
    <row r="838" spans="1:10" customHeight="0">
      <c r="A838" s="0">
        <f>HYPERLINK("https://dl.dropboxusercontent.com/scl/fi/23iydfdjtuc7f2coc04x8/127730f.jpg?rlkey=22xxjymrky9cclvsc5q3gkoxt&amp;dl=0","Click to download Image")</f>
      </c>
      <c r="B838" s="0">
        <f>HYPERLINK("https://dl.dropboxusercontent.com/scl/fi/fklsdiwhwmi1yekzd6d41/mens-t-shirt-size-chartscason-ss-bt.jpg?rlkey=t5lcejk8dgh7zhw4po33sxndt&amp;dl=0","Click to download SizeChart")</f>
      </c>
      <c r="C838" s="0" t="inlineStr">
        <is>
          <t>Cason Men's Tri-Blend T-Shirt</t>
        </is>
      </c>
      <c r="D838" s="0" t="inlineStr">
        <is>
          <t>127730</t>
        </is>
      </c>
      <c r="E838" s="0" t="inlineStr">
        <is>
          <t>BLANK CASON M NY:133574HB-5XL BIG</t>
        </is>
      </c>
      <c r="F838" s="0" t="inlineStr">
        <is>
          <t>899133574294</t>
        </is>
      </c>
      <c r="G838" s="0" t="inlineStr">
        <is>
          <t>MENS</t>
        </is>
      </c>
      <c r="H838" s="0" t="inlineStr">
        <is>
          <t>5XL BIG</t>
        </is>
      </c>
      <c r="I838" s="0">
        <v>14.99</v>
      </c>
      <c r="J838" s="0">
        <v>12</v>
      </c>
    </row>
    <row r="839" spans="1:10" customHeight="0">
      <c r="A839" s="0">
        <f>HYPERLINK("https://dl.dropboxusercontent.com/scl/fi/23iydfdjtuc7f2coc04x8/127730f.jpg?rlkey=22xxjymrky9cclvsc5q3gkoxt&amp;dl=0","Click to download Image")</f>
      </c>
      <c r="B839" s="0">
        <f>HYPERLINK("https://dl.dropboxusercontent.com/scl/fi/fklsdiwhwmi1yekzd6d41/mens-t-shirt-size-chartscason-ss-bt.jpg?rlkey=t5lcejk8dgh7zhw4po33sxndt&amp;dl=0","Click to download SizeChart")</f>
      </c>
      <c r="C839" s="0" t="inlineStr">
        <is>
          <t>Cason Men's Tri-Blend T-Shirt</t>
        </is>
      </c>
      <c r="D839" s="0" t="inlineStr">
        <is>
          <t>127730</t>
        </is>
      </c>
      <c r="E839" s="0" t="inlineStr">
        <is>
          <t>BLANK CASON M NY:133574IB-6XL BIG</t>
        </is>
      </c>
      <c r="F839" s="0" t="inlineStr">
        <is>
          <t>899133574317</t>
        </is>
      </c>
      <c r="G839" s="0" t="inlineStr">
        <is>
          <t>MENS</t>
        </is>
      </c>
      <c r="H839" s="0" t="inlineStr">
        <is>
          <t>6XL BIG</t>
        </is>
      </c>
      <c r="I839" s="0">
        <v>14.99</v>
      </c>
      <c r="J839" s="0">
        <v>12</v>
      </c>
    </row>
    <row r="840" spans="1:10" customHeight="0">
      <c r="A840" s="0">
        <f>HYPERLINK("https://dl.dropboxusercontent.com/scl/fi/4wbxwzwjd97x413vvvuav/emryn-123344-f.jpg?rlkey=nkzptpmsfk4kmas0ypy8lcjq1&amp;dl=0","Click to download Image")</f>
      </c>
      <c r="B840" s="0">
        <f>HYPERLINK("https://dl.dropboxusercontent.com/scl/fi/fklsdiwhwmi1yekzd6d41/mens-t-shirt-size-chartscason-ss-bt.jpg?rlkey=t5lcejk8dgh7zhw4po33sxndt&amp;dl=0","Click to download SizeChart")</f>
      </c>
      <c r="C840" s="0" t="inlineStr">
        <is>
          <t>Cason Men's Tri-Blend T-Shirt</t>
        </is>
      </c>
      <c r="D840" s="0" t="inlineStr">
        <is>
          <t>123344</t>
        </is>
      </c>
      <c r="E840" s="0" t="inlineStr">
        <is>
          <t>BLANK M EMRYN PK:123344A-S</t>
        </is>
      </c>
      <c r="F840" s="0" t="inlineStr">
        <is>
          <t>899123344043</t>
        </is>
      </c>
      <c r="G840" s="0" t="inlineStr">
        <is>
          <t>MENS</t>
        </is>
      </c>
      <c r="H840" s="0" t="inlineStr">
        <is>
          <t>S</t>
        </is>
      </c>
      <c r="I840" s="0">
        <v>14.99</v>
      </c>
      <c r="J840" s="0">
        <v>0</v>
      </c>
    </row>
    <row r="841" spans="1:10" customHeight="0">
      <c r="A841" s="0">
        <f>HYPERLINK("https://dl.dropboxusercontent.com/scl/fi/4wbxwzwjd97x413vvvuav/emryn-123344-f.jpg?rlkey=nkzptpmsfk4kmas0ypy8lcjq1&amp;dl=0","Click to download Image")</f>
      </c>
      <c r="B841" s="0">
        <f>HYPERLINK("https://dl.dropboxusercontent.com/scl/fi/fklsdiwhwmi1yekzd6d41/mens-t-shirt-size-chartscason-ss-bt.jpg?rlkey=t5lcejk8dgh7zhw4po33sxndt&amp;dl=0","Click to download SizeChart")</f>
      </c>
      <c r="C841" s="0" t="inlineStr">
        <is>
          <t>Cason Men's Tri-Blend T-Shirt</t>
        </is>
      </c>
      <c r="D841" s="0" t="inlineStr">
        <is>
          <t>123344</t>
        </is>
      </c>
      <c r="E841" s="0" t="inlineStr">
        <is>
          <t>BLANK M EMRYN PK:123344B-M</t>
        </is>
      </c>
      <c r="F841" s="0" t="inlineStr">
        <is>
          <t>899123344050</t>
        </is>
      </c>
      <c r="G841" s="0" t="inlineStr">
        <is>
          <t>MENS</t>
        </is>
      </c>
      <c r="H841" s="0" t="inlineStr">
        <is>
          <t>M</t>
        </is>
      </c>
      <c r="I841" s="0">
        <v>14.99</v>
      </c>
      <c r="J841" s="0">
        <v>1</v>
      </c>
    </row>
    <row r="842" spans="1:10" customHeight="0">
      <c r="A842" s="0">
        <f>HYPERLINK("https://dl.dropboxusercontent.com/scl/fi/4wbxwzwjd97x413vvvuav/emryn-123344-f.jpg?rlkey=nkzptpmsfk4kmas0ypy8lcjq1&amp;dl=0","Click to download Image")</f>
      </c>
      <c r="B842" s="0">
        <f>HYPERLINK("https://dl.dropboxusercontent.com/scl/fi/fklsdiwhwmi1yekzd6d41/mens-t-shirt-size-chartscason-ss-bt.jpg?rlkey=t5lcejk8dgh7zhw4po33sxndt&amp;dl=0","Click to download SizeChart")</f>
      </c>
      <c r="C842" s="0" t="inlineStr">
        <is>
          <t>Cason Men's Tri-Blend T-Shirt</t>
        </is>
      </c>
      <c r="D842" s="0" t="inlineStr">
        <is>
          <t>123344</t>
        </is>
      </c>
      <c r="E842" s="0" t="inlineStr">
        <is>
          <t>BLANK M EMRYN PK:123344C-L</t>
        </is>
      </c>
      <c r="F842" s="0" t="inlineStr">
        <is>
          <t>899123344067</t>
        </is>
      </c>
      <c r="G842" s="0" t="inlineStr">
        <is>
          <t>MENS</t>
        </is>
      </c>
      <c r="H842" s="0" t="inlineStr">
        <is>
          <t>L</t>
        </is>
      </c>
      <c r="I842" s="0">
        <v>14.99</v>
      </c>
      <c r="J842" s="0">
        <v>0</v>
      </c>
    </row>
    <row r="843" spans="1:10" customHeight="0">
      <c r="A843" s="0">
        <f>HYPERLINK("https://dl.dropboxusercontent.com/scl/fi/4wbxwzwjd97x413vvvuav/emryn-123344-f.jpg?rlkey=nkzptpmsfk4kmas0ypy8lcjq1&amp;dl=0","Click to download Image")</f>
      </c>
      <c r="B843" s="0">
        <f>HYPERLINK("https://dl.dropboxusercontent.com/scl/fi/fklsdiwhwmi1yekzd6d41/mens-t-shirt-size-chartscason-ss-bt.jpg?rlkey=t5lcejk8dgh7zhw4po33sxndt&amp;dl=0","Click to download SizeChart")</f>
      </c>
      <c r="C843" s="0" t="inlineStr">
        <is>
          <t>Cason Men's Tri-Blend T-Shirt</t>
        </is>
      </c>
      <c r="D843" s="0" t="inlineStr">
        <is>
          <t>123344</t>
        </is>
      </c>
      <c r="E843" s="0" t="inlineStr">
        <is>
          <t>BLANK M EMRYN PK:123344D-XL</t>
        </is>
      </c>
      <c r="F843" s="0" t="inlineStr">
        <is>
          <t>899123344074</t>
        </is>
      </c>
      <c r="G843" s="0" t="inlineStr">
        <is>
          <t>MENS</t>
        </is>
      </c>
      <c r="H843" s="0" t="inlineStr">
        <is>
          <t>XL</t>
        </is>
      </c>
      <c r="I843" s="0">
        <v>14.99</v>
      </c>
      <c r="J843" s="0">
        <v>0</v>
      </c>
    </row>
    <row r="844" spans="1:10" customHeight="0">
      <c r="A844" s="0">
        <f>HYPERLINK("https://dl.dropboxusercontent.com/scl/fi/4wbxwzwjd97x413vvvuav/emryn-123344-f.jpg?rlkey=nkzptpmsfk4kmas0ypy8lcjq1&amp;dl=0","Click to download Image")</f>
      </c>
      <c r="B844" s="0">
        <f>HYPERLINK("https://dl.dropboxusercontent.com/scl/fi/fklsdiwhwmi1yekzd6d41/mens-t-shirt-size-chartscason-ss-bt.jpg?rlkey=t5lcejk8dgh7zhw4po33sxndt&amp;dl=0","Click to download SizeChart")</f>
      </c>
      <c r="C844" s="0" t="inlineStr">
        <is>
          <t>Cason Men's Tri-Blend T-Shirt</t>
        </is>
      </c>
      <c r="D844" s="0" t="inlineStr">
        <is>
          <t>123344</t>
        </is>
      </c>
      <c r="E844" s="0" t="inlineStr">
        <is>
          <t>BLANK M EMRYN PK:123344E-2XL</t>
        </is>
      </c>
      <c r="F844" s="0" t="inlineStr">
        <is>
          <t>899123344081</t>
        </is>
      </c>
      <c r="G844" s="0" t="inlineStr">
        <is>
          <t>MENS</t>
        </is>
      </c>
      <c r="H844" s="0" t="inlineStr">
        <is>
          <t>2XL</t>
        </is>
      </c>
      <c r="I844" s="0">
        <v>16.99</v>
      </c>
      <c r="J844" s="0">
        <v>59</v>
      </c>
    </row>
    <row r="845" spans="1:10" customHeight="0">
      <c r="A845" s="0">
        <f>HYPERLINK("https://dl.dropboxusercontent.com/scl/fi/4wbxwzwjd97x413vvvuav/emryn-123344-f.jpg?rlkey=nkzptpmsfk4kmas0ypy8lcjq1&amp;dl=0","Click to download Image")</f>
      </c>
      <c r="B845" s="0">
        <f>HYPERLINK("https://dl.dropboxusercontent.com/scl/fi/fklsdiwhwmi1yekzd6d41/mens-t-shirt-size-chartscason-ss-bt.jpg?rlkey=t5lcejk8dgh7zhw4po33sxndt&amp;dl=0","Click to download SizeChart")</f>
      </c>
      <c r="C845" s="0" t="inlineStr">
        <is>
          <t>Cason Men's Tri-Blend T-Shirt</t>
        </is>
      </c>
      <c r="D845" s="0" t="inlineStr">
        <is>
          <t>123344</t>
        </is>
      </c>
      <c r="E845" s="0" t="inlineStr">
        <is>
          <t>BLANK M EMRYN PK:123344F-3XL</t>
        </is>
      </c>
      <c r="F845" s="0" t="inlineStr">
        <is>
          <t>899123344098</t>
        </is>
      </c>
      <c r="G845" s="0" t="inlineStr">
        <is>
          <t>MENS</t>
        </is>
      </c>
      <c r="H845" s="0" t="inlineStr">
        <is>
          <t>3XL</t>
        </is>
      </c>
      <c r="I845" s="0">
        <v>16.99</v>
      </c>
      <c r="J845" s="0">
        <v>32</v>
      </c>
    </row>
    <row r="846" spans="1:10" customHeight="0">
      <c r="A846" s="0">
        <f>HYPERLINK("https://dl.dropboxusercontent.com/scl/fi/nuw4kq7beqsay9no2ewuu/cason-152230-af.jpg?rlkey=qr8op0zcf1ax7n7suhl6c9sb8&amp;dl=0","Click to download Image")</f>
      </c>
      <c r="B846" s="0">
        <f>HYPERLINK("https://dl.dropboxusercontent.com/scl/fi/fklsdiwhwmi1yekzd6d41/mens-t-shirt-size-chartscason-ss-bt.jpg?rlkey=t5lcejk8dgh7zhw4po33sxndt&amp;dl=0","Click to download SizeChart")</f>
      </c>
      <c r="C846" s="0" t="inlineStr">
        <is>
          <t>Cason Men's Tri-Blend T-Shirt</t>
        </is>
      </c>
      <c r="D846" s="0" t="inlineStr">
        <is>
          <t>152230</t>
        </is>
      </c>
      <c r="E846" s="0" t="inlineStr">
        <is>
          <t>BLANK CASON M DP:152230A-S</t>
        </is>
      </c>
      <c r="F846" s="0" t="inlineStr">
        <is>
          <t>899152230041</t>
        </is>
      </c>
      <c r="G846" s="0" t="inlineStr">
        <is>
          <t>MENS</t>
        </is>
      </c>
      <c r="H846" s="0" t="inlineStr">
        <is>
          <t>S</t>
        </is>
      </c>
      <c r="I846" s="0">
        <v>14.99</v>
      </c>
      <c r="J846" s="0">
        <v>24</v>
      </c>
    </row>
    <row r="847" spans="1:10" customHeight="0">
      <c r="A847" s="0">
        <f>HYPERLINK("https://dl.dropboxusercontent.com/scl/fi/nuw4kq7beqsay9no2ewuu/cason-152230-af.jpg?rlkey=qr8op0zcf1ax7n7suhl6c9sb8&amp;dl=0","Click to download Image")</f>
      </c>
      <c r="B847" s="0">
        <f>HYPERLINK("https://dl.dropboxusercontent.com/scl/fi/fklsdiwhwmi1yekzd6d41/mens-t-shirt-size-chartscason-ss-bt.jpg?rlkey=t5lcejk8dgh7zhw4po33sxndt&amp;dl=0","Click to download SizeChart")</f>
      </c>
      <c r="C847" s="0" t="inlineStr">
        <is>
          <t>Cason Men's Tri-Blend T-Shirt</t>
        </is>
      </c>
      <c r="D847" s="0" t="inlineStr">
        <is>
          <t>152230</t>
        </is>
      </c>
      <c r="E847" s="0" t="inlineStr">
        <is>
          <t>BLANK CASON M DP:152230B-M</t>
        </is>
      </c>
      <c r="F847" s="0" t="inlineStr">
        <is>
          <t>899152230058</t>
        </is>
      </c>
      <c r="G847" s="0" t="inlineStr">
        <is>
          <t>MENS</t>
        </is>
      </c>
      <c r="H847" s="0" t="inlineStr">
        <is>
          <t>M</t>
        </is>
      </c>
      <c r="I847" s="0">
        <v>14.99</v>
      </c>
      <c r="J847" s="0">
        <v>48</v>
      </c>
    </row>
    <row r="848" spans="1:10" customHeight="0">
      <c r="A848" s="0">
        <f>HYPERLINK("https://dl.dropboxusercontent.com/scl/fi/nuw4kq7beqsay9no2ewuu/cason-152230-af.jpg?rlkey=qr8op0zcf1ax7n7suhl6c9sb8&amp;dl=0","Click to download Image")</f>
      </c>
      <c r="B848" s="0">
        <f>HYPERLINK("https://dl.dropboxusercontent.com/scl/fi/fklsdiwhwmi1yekzd6d41/mens-t-shirt-size-chartscason-ss-bt.jpg?rlkey=t5lcejk8dgh7zhw4po33sxndt&amp;dl=0","Click to download SizeChart")</f>
      </c>
      <c r="C848" s="0" t="inlineStr">
        <is>
          <t>Cason Men's Tri-Blend T-Shirt</t>
        </is>
      </c>
      <c r="D848" s="0" t="inlineStr">
        <is>
          <t>152230</t>
        </is>
      </c>
      <c r="E848" s="0" t="inlineStr">
        <is>
          <t>BLANK CASON M DP:152230C-L</t>
        </is>
      </c>
      <c r="F848" s="0" t="inlineStr">
        <is>
          <t>899152230065</t>
        </is>
      </c>
      <c r="G848" s="0" t="inlineStr">
        <is>
          <t>MENS</t>
        </is>
      </c>
      <c r="H848" s="0" t="inlineStr">
        <is>
          <t>L</t>
        </is>
      </c>
      <c r="I848" s="0">
        <v>14.99</v>
      </c>
      <c r="J848" s="0">
        <v>61</v>
      </c>
    </row>
    <row r="849" spans="1:10" customHeight="0">
      <c r="A849" s="0">
        <f>HYPERLINK("https://dl.dropboxusercontent.com/scl/fi/nuw4kq7beqsay9no2ewuu/cason-152230-af.jpg?rlkey=qr8op0zcf1ax7n7suhl6c9sb8&amp;dl=0","Click to download Image")</f>
      </c>
      <c r="B849" s="0">
        <f>HYPERLINK("https://dl.dropboxusercontent.com/scl/fi/fklsdiwhwmi1yekzd6d41/mens-t-shirt-size-chartscason-ss-bt.jpg?rlkey=t5lcejk8dgh7zhw4po33sxndt&amp;dl=0","Click to download SizeChart")</f>
      </c>
      <c r="C849" s="0" t="inlineStr">
        <is>
          <t>Cason Men's Tri-Blend T-Shirt</t>
        </is>
      </c>
      <c r="D849" s="0" t="inlineStr">
        <is>
          <t>152230</t>
        </is>
      </c>
      <c r="E849" s="0" t="inlineStr">
        <is>
          <t>BLANK CASON M DP:152230D-XL</t>
        </is>
      </c>
      <c r="F849" s="0" t="inlineStr">
        <is>
          <t>899152230072</t>
        </is>
      </c>
      <c r="G849" s="0" t="inlineStr">
        <is>
          <t>MENS</t>
        </is>
      </c>
      <c r="H849" s="0" t="inlineStr">
        <is>
          <t>XL</t>
        </is>
      </c>
      <c r="I849" s="0">
        <v>14.99</v>
      </c>
      <c r="J849" s="0">
        <v>80</v>
      </c>
    </row>
    <row r="850" spans="1:10" customHeight="0">
      <c r="A850" s="0">
        <f>HYPERLINK("https://dl.dropboxusercontent.com/scl/fi/nuw4kq7beqsay9no2ewuu/cason-152230-af.jpg?rlkey=qr8op0zcf1ax7n7suhl6c9sb8&amp;dl=0","Click to download Image")</f>
      </c>
      <c r="B850" s="0">
        <f>HYPERLINK("https://dl.dropboxusercontent.com/scl/fi/fklsdiwhwmi1yekzd6d41/mens-t-shirt-size-chartscason-ss-bt.jpg?rlkey=t5lcejk8dgh7zhw4po33sxndt&amp;dl=0","Click to download SizeChart")</f>
      </c>
      <c r="C850" s="0" t="inlineStr">
        <is>
          <t>Cason Men's Tri-Blend T-Shirt</t>
        </is>
      </c>
      <c r="D850" s="0" t="inlineStr">
        <is>
          <t>152230</t>
        </is>
      </c>
      <c r="E850" s="0" t="inlineStr">
        <is>
          <t>BLANK CASON M DP:152230E-2XL</t>
        </is>
      </c>
      <c r="F850" s="0" t="inlineStr">
        <is>
          <t>899152230089</t>
        </is>
      </c>
      <c r="G850" s="0" t="inlineStr">
        <is>
          <t>MENS</t>
        </is>
      </c>
      <c r="H850" s="0" t="inlineStr">
        <is>
          <t>2XL</t>
        </is>
      </c>
      <c r="I850" s="0">
        <v>16.99</v>
      </c>
      <c r="J850" s="0">
        <v>48</v>
      </c>
    </row>
    <row r="851" spans="1:10" customHeight="0">
      <c r="A851" s="0">
        <f>HYPERLINK("https://dl.dropboxusercontent.com/scl/fi/nuw4kq7beqsay9no2ewuu/cason-152230-af.jpg?rlkey=qr8op0zcf1ax7n7suhl6c9sb8&amp;dl=0","Click to download Image")</f>
      </c>
      <c r="B851" s="0">
        <f>HYPERLINK("https://dl.dropboxusercontent.com/scl/fi/fklsdiwhwmi1yekzd6d41/mens-t-shirt-size-chartscason-ss-bt.jpg?rlkey=t5lcejk8dgh7zhw4po33sxndt&amp;dl=0","Click to download SizeChart")</f>
      </c>
      <c r="C851" s="0" t="inlineStr">
        <is>
          <t>Cason Men's Tri-Blend T-Shirt</t>
        </is>
      </c>
      <c r="D851" s="0" t="inlineStr">
        <is>
          <t>152230</t>
        </is>
      </c>
      <c r="E851" s="0" t="inlineStr">
        <is>
          <t>BLANK CASON M DP:152230F-3XL</t>
        </is>
      </c>
      <c r="F851" s="0" t="inlineStr">
        <is>
          <t>899152230096</t>
        </is>
      </c>
      <c r="G851" s="0" t="inlineStr">
        <is>
          <t>MENS</t>
        </is>
      </c>
      <c r="H851" s="0" t="inlineStr">
        <is>
          <t>3XL</t>
        </is>
      </c>
      <c r="I851" s="0">
        <v>14.99</v>
      </c>
      <c r="J851" s="0">
        <v>36</v>
      </c>
    </row>
    <row r="852" spans="1:10" customHeight="0">
      <c r="A852" s="0">
        <f>HYPERLINK("https://dl.dropboxusercontent.com/scl/fi/0w6z3ej4gg8v6p4aaoxqq/cason-127799-f.jpg?rlkey=dsvlmo7buk4a8tg17sf0jo7kp&amp;dl=0","Click to download Image")</f>
      </c>
      <c r="B852" s="0">
        <f>HYPERLINK("https://dl.dropboxusercontent.com/scl/fi/fklsdiwhwmi1yekzd6d41/mens-t-shirt-size-chartscason-ss-bt.jpg?rlkey=t5lcejk8dgh7zhw4po33sxndt&amp;dl=0","Click to download SizeChart")</f>
      </c>
      <c r="C852" s="0" t="inlineStr">
        <is>
          <t>Cason Men's Tri-Blend T-Shirt</t>
        </is>
      </c>
      <c r="D852" s="0" t="inlineStr">
        <is>
          <t>127799</t>
        </is>
      </c>
      <c r="E852" s="0" t="inlineStr">
        <is>
          <t>BLANK CASON M PE:127799A-S</t>
        </is>
      </c>
      <c r="F852" s="0" t="inlineStr">
        <is>
          <t>899127799047</t>
        </is>
      </c>
      <c r="G852" s="0" t="inlineStr">
        <is>
          <t>MENS</t>
        </is>
      </c>
      <c r="H852" s="0" t="inlineStr">
        <is>
          <t>S</t>
        </is>
      </c>
      <c r="I852" s="0">
        <v>14.99</v>
      </c>
      <c r="J852" s="0">
        <v>66</v>
      </c>
    </row>
    <row r="853" spans="1:10" customHeight="0">
      <c r="A853" s="0">
        <f>HYPERLINK("https://dl.dropboxusercontent.com/scl/fi/0w6z3ej4gg8v6p4aaoxqq/cason-127799-f.jpg?rlkey=dsvlmo7buk4a8tg17sf0jo7kp&amp;dl=0","Click to download Image")</f>
      </c>
      <c r="B853" s="0">
        <f>HYPERLINK("https://dl.dropboxusercontent.com/scl/fi/fklsdiwhwmi1yekzd6d41/mens-t-shirt-size-chartscason-ss-bt.jpg?rlkey=t5lcejk8dgh7zhw4po33sxndt&amp;dl=0","Click to download SizeChart")</f>
      </c>
      <c r="C853" s="0" t="inlineStr">
        <is>
          <t>Cason Men's Tri-Blend T-Shirt</t>
        </is>
      </c>
      <c r="D853" s="0" t="inlineStr">
        <is>
          <t>127799</t>
        </is>
      </c>
      <c r="E853" s="0" t="inlineStr">
        <is>
          <t>BLANK CASON M PE:127799B-M</t>
        </is>
      </c>
      <c r="F853" s="0" t="inlineStr">
        <is>
          <t>899127799054</t>
        </is>
      </c>
      <c r="G853" s="0" t="inlineStr">
        <is>
          <t>MENS</t>
        </is>
      </c>
      <c r="H853" s="0" t="inlineStr">
        <is>
          <t>M</t>
        </is>
      </c>
      <c r="I853" s="0">
        <v>14.99</v>
      </c>
      <c r="J853" s="0">
        <v>97</v>
      </c>
    </row>
    <row r="854" spans="1:10" customHeight="0">
      <c r="A854" s="0">
        <f>HYPERLINK("https://dl.dropboxusercontent.com/scl/fi/0w6z3ej4gg8v6p4aaoxqq/cason-127799-f.jpg?rlkey=dsvlmo7buk4a8tg17sf0jo7kp&amp;dl=0","Click to download Image")</f>
      </c>
      <c r="B854" s="0">
        <f>HYPERLINK("https://dl.dropboxusercontent.com/scl/fi/fklsdiwhwmi1yekzd6d41/mens-t-shirt-size-chartscason-ss-bt.jpg?rlkey=t5lcejk8dgh7zhw4po33sxndt&amp;dl=0","Click to download SizeChart")</f>
      </c>
      <c r="C854" s="0" t="inlineStr">
        <is>
          <t>Cason Men's Tri-Blend T-Shirt</t>
        </is>
      </c>
      <c r="D854" s="0" t="inlineStr">
        <is>
          <t>127799</t>
        </is>
      </c>
      <c r="E854" s="0" t="inlineStr">
        <is>
          <t>BLANK CASON M PE:127799C-L</t>
        </is>
      </c>
      <c r="F854" s="0" t="inlineStr">
        <is>
          <t>899127799061</t>
        </is>
      </c>
      <c r="G854" s="0" t="inlineStr">
        <is>
          <t>MENS</t>
        </is>
      </c>
      <c r="H854" s="0" t="inlineStr">
        <is>
          <t>L</t>
        </is>
      </c>
      <c r="I854" s="0">
        <v>14.99</v>
      </c>
      <c r="J854" s="0">
        <v>0</v>
      </c>
    </row>
    <row r="855" spans="1:10" customHeight="0">
      <c r="A855" s="0">
        <f>HYPERLINK("https://dl.dropboxusercontent.com/scl/fi/0w6z3ej4gg8v6p4aaoxqq/cason-127799-f.jpg?rlkey=dsvlmo7buk4a8tg17sf0jo7kp&amp;dl=0","Click to download Image")</f>
      </c>
      <c r="B855" s="0">
        <f>HYPERLINK("https://dl.dropboxusercontent.com/scl/fi/fklsdiwhwmi1yekzd6d41/mens-t-shirt-size-chartscason-ss-bt.jpg?rlkey=t5lcejk8dgh7zhw4po33sxndt&amp;dl=0","Click to download SizeChart")</f>
      </c>
      <c r="C855" s="0" t="inlineStr">
        <is>
          <t>Cason Men's Tri-Blend T-Shirt</t>
        </is>
      </c>
      <c r="D855" s="0" t="inlineStr">
        <is>
          <t>127799</t>
        </is>
      </c>
      <c r="E855" s="0" t="inlineStr">
        <is>
          <t>BLANK CASON M PE:127799D-XL</t>
        </is>
      </c>
      <c r="F855" s="0" t="inlineStr">
        <is>
          <t>899127799078</t>
        </is>
      </c>
      <c r="G855" s="0" t="inlineStr">
        <is>
          <t>MENS</t>
        </is>
      </c>
      <c r="H855" s="0" t="inlineStr">
        <is>
          <t>XL</t>
        </is>
      </c>
      <c r="I855" s="0">
        <v>14.99</v>
      </c>
      <c r="J855" s="0">
        <v>0</v>
      </c>
    </row>
    <row r="856" spans="1:10" customHeight="0">
      <c r="A856" s="0">
        <f>HYPERLINK("https://dl.dropboxusercontent.com/scl/fi/0w6z3ej4gg8v6p4aaoxqq/cason-127799-f.jpg?rlkey=dsvlmo7buk4a8tg17sf0jo7kp&amp;dl=0","Click to download Image")</f>
      </c>
      <c r="B856" s="0">
        <f>HYPERLINK("https://dl.dropboxusercontent.com/scl/fi/fklsdiwhwmi1yekzd6d41/mens-t-shirt-size-chartscason-ss-bt.jpg?rlkey=t5lcejk8dgh7zhw4po33sxndt&amp;dl=0","Click to download SizeChart")</f>
      </c>
      <c r="C856" s="0" t="inlineStr">
        <is>
          <t>Cason Men's Tri-Blend T-Shirt</t>
        </is>
      </c>
      <c r="D856" s="0" t="inlineStr">
        <is>
          <t>127799</t>
        </is>
      </c>
      <c r="E856" s="0" t="inlineStr">
        <is>
          <t>BLANK CASON M PE:127799E-2XL</t>
        </is>
      </c>
      <c r="F856" s="0" t="inlineStr">
        <is>
          <t>899127799085</t>
        </is>
      </c>
      <c r="G856" s="0" t="inlineStr">
        <is>
          <t>MENS</t>
        </is>
      </c>
      <c r="H856" s="0" t="inlineStr">
        <is>
          <t>2XL</t>
        </is>
      </c>
      <c r="I856" s="0">
        <v>14.99</v>
      </c>
      <c r="J856" s="0">
        <v>0</v>
      </c>
    </row>
    <row r="857" spans="1:10" customHeight="0">
      <c r="A857" s="0">
        <f>HYPERLINK("https://dl.dropboxusercontent.com/scl/fi/0w6z3ej4gg8v6p4aaoxqq/cason-127799-f.jpg?rlkey=dsvlmo7buk4a8tg17sf0jo7kp&amp;dl=0","Click to download Image")</f>
      </c>
      <c r="B857" s="0">
        <f>HYPERLINK("https://dl.dropboxusercontent.com/scl/fi/fklsdiwhwmi1yekzd6d41/mens-t-shirt-size-chartscason-ss-bt.jpg?rlkey=t5lcejk8dgh7zhw4po33sxndt&amp;dl=0","Click to download SizeChart")</f>
      </c>
      <c r="C857" s="0" t="inlineStr">
        <is>
          <t>Cason Men's Tri-Blend T-Shirt</t>
        </is>
      </c>
      <c r="D857" s="0" t="inlineStr">
        <is>
          <t>127799</t>
        </is>
      </c>
      <c r="E857" s="0" t="inlineStr">
        <is>
          <t>BLANK CASON M PE:133575EB-2XL BIG</t>
        </is>
      </c>
      <c r="F857" s="0" t="inlineStr">
        <is>
          <t>899133575451</t>
        </is>
      </c>
      <c r="G857" s="0" t="inlineStr">
        <is>
          <t>MENS</t>
        </is>
      </c>
      <c r="H857" s="0" t="inlineStr">
        <is>
          <t>2XL BIG</t>
        </is>
      </c>
      <c r="I857" s="0">
        <v>14.99</v>
      </c>
      <c r="J857" s="0">
        <v>24</v>
      </c>
    </row>
    <row r="858" spans="1:10" customHeight="0">
      <c r="A858" s="0">
        <f>HYPERLINK("https://dl.dropboxusercontent.com/scl/fi/0w6z3ej4gg8v6p4aaoxqq/cason-127799-f.jpg?rlkey=dsvlmo7buk4a8tg17sf0jo7kp&amp;dl=0","Click to download Image")</f>
      </c>
      <c r="B858" s="0">
        <f>HYPERLINK("https://dl.dropboxusercontent.com/scl/fi/fklsdiwhwmi1yekzd6d41/mens-t-shirt-size-chartscason-ss-bt.jpg?rlkey=t5lcejk8dgh7zhw4po33sxndt&amp;dl=0","Click to download SizeChart")</f>
      </c>
      <c r="C858" s="0" t="inlineStr">
        <is>
          <t>Cason Men's Tri-Blend T-Shirt</t>
        </is>
      </c>
      <c r="D858" s="0" t="inlineStr">
        <is>
          <t>127799</t>
        </is>
      </c>
      <c r="E858" s="0" t="inlineStr">
        <is>
          <t>BLANK CASON M PE:133575ET-2XL TALL</t>
        </is>
      </c>
      <c r="F858" s="0" t="inlineStr">
        <is>
          <t>899133575185</t>
        </is>
      </c>
      <c r="G858" s="0" t="inlineStr">
        <is>
          <t>MENS</t>
        </is>
      </c>
      <c r="H858" s="0" t="inlineStr">
        <is>
          <t>2XL TALL</t>
        </is>
      </c>
      <c r="I858" s="0">
        <v>14.99</v>
      </c>
      <c r="J858" s="0">
        <v>24</v>
      </c>
    </row>
    <row r="859" spans="1:10" customHeight="0">
      <c r="A859" s="0">
        <f>HYPERLINK("https://dl.dropboxusercontent.com/scl/fi/0w6z3ej4gg8v6p4aaoxqq/cason-127799-f.jpg?rlkey=dsvlmo7buk4a8tg17sf0jo7kp&amp;dl=0","Click to download Image")</f>
      </c>
      <c r="B859" s="0">
        <f>HYPERLINK("https://dl.dropboxusercontent.com/scl/fi/fklsdiwhwmi1yekzd6d41/mens-t-shirt-size-chartscason-ss-bt.jpg?rlkey=t5lcejk8dgh7zhw4po33sxndt&amp;dl=0","Click to download SizeChart")</f>
      </c>
      <c r="C859" s="0" t="inlineStr">
        <is>
          <t>Cason Men's Tri-Blend T-Shirt</t>
        </is>
      </c>
      <c r="D859" s="0" t="inlineStr">
        <is>
          <t>127799</t>
        </is>
      </c>
      <c r="E859" s="0" t="inlineStr">
        <is>
          <t>BLANK CASON M PE:127799F-3XL</t>
        </is>
      </c>
      <c r="F859" s="0" t="inlineStr">
        <is>
          <t>899127799092</t>
        </is>
      </c>
      <c r="G859" s="0" t="inlineStr">
        <is>
          <t>MENS</t>
        </is>
      </c>
      <c r="H859" s="0" t="inlineStr">
        <is>
          <t>3XL</t>
        </is>
      </c>
      <c r="I859" s="0">
        <v>14.99</v>
      </c>
      <c r="J859" s="0">
        <v>43</v>
      </c>
    </row>
    <row r="860" spans="1:10" customHeight="0">
      <c r="A860" s="0">
        <f>HYPERLINK("https://dl.dropboxusercontent.com/scl/fi/0w6z3ej4gg8v6p4aaoxqq/cason-127799-f.jpg?rlkey=dsvlmo7buk4a8tg17sf0jo7kp&amp;dl=0","Click to download Image")</f>
      </c>
      <c r="B860" s="0">
        <f>HYPERLINK("https://dl.dropboxusercontent.com/scl/fi/fklsdiwhwmi1yekzd6d41/mens-t-shirt-size-chartscason-ss-bt.jpg?rlkey=t5lcejk8dgh7zhw4po33sxndt&amp;dl=0","Click to download SizeChart")</f>
      </c>
      <c r="C860" s="0" t="inlineStr">
        <is>
          <t>Cason Men's Tri-Blend T-Shirt</t>
        </is>
      </c>
      <c r="D860" s="0" t="inlineStr">
        <is>
          <t>127799</t>
        </is>
      </c>
      <c r="E860" s="0" t="inlineStr">
        <is>
          <t>BLANK CASON M PE:133575FB-3XL BIG</t>
        </is>
      </c>
      <c r="F860" s="0" t="inlineStr">
        <is>
          <t>899133575277</t>
        </is>
      </c>
      <c r="G860" s="0" t="inlineStr">
        <is>
          <t>MENS</t>
        </is>
      </c>
      <c r="H860" s="0" t="inlineStr">
        <is>
          <t>3XL BIG</t>
        </is>
      </c>
      <c r="I860" s="0">
        <v>14.99</v>
      </c>
      <c r="J860" s="0">
        <v>24</v>
      </c>
    </row>
    <row r="861" spans="1:10" customHeight="0">
      <c r="A861" s="0">
        <f>HYPERLINK("https://dl.dropboxusercontent.com/scl/fi/0w6z3ej4gg8v6p4aaoxqq/cason-127799-f.jpg?rlkey=dsvlmo7buk4a8tg17sf0jo7kp&amp;dl=0","Click to download Image")</f>
      </c>
      <c r="B861" s="0">
        <f>HYPERLINK("https://dl.dropboxusercontent.com/scl/fi/fklsdiwhwmi1yekzd6d41/mens-t-shirt-size-chartscason-ss-bt.jpg?rlkey=t5lcejk8dgh7zhw4po33sxndt&amp;dl=0","Click to download SizeChart")</f>
      </c>
      <c r="C861" s="0" t="inlineStr">
        <is>
          <t>Cason Men's Tri-Blend T-Shirt</t>
        </is>
      </c>
      <c r="D861" s="0" t="inlineStr">
        <is>
          <t>127799</t>
        </is>
      </c>
      <c r="E861" s="0" t="inlineStr">
        <is>
          <t>BLANK CASON M PE:133575FT-3XL TALL</t>
        </is>
      </c>
      <c r="F861" s="0" t="inlineStr">
        <is>
          <t>899133575192</t>
        </is>
      </c>
      <c r="G861" s="0" t="inlineStr">
        <is>
          <t>MENS</t>
        </is>
      </c>
      <c r="H861" s="0" t="inlineStr">
        <is>
          <t>3XL TALL</t>
        </is>
      </c>
      <c r="I861" s="0">
        <v>14.99</v>
      </c>
      <c r="J861" s="0">
        <v>24</v>
      </c>
    </row>
    <row r="862" spans="1:10" customHeight="0">
      <c r="A862" s="0">
        <f>HYPERLINK("https://dl.dropboxusercontent.com/scl/fi/0w6z3ej4gg8v6p4aaoxqq/cason-127799-f.jpg?rlkey=dsvlmo7buk4a8tg17sf0jo7kp&amp;dl=0","Click to download Image")</f>
      </c>
      <c r="B862" s="0">
        <f>HYPERLINK("https://dl.dropboxusercontent.com/scl/fi/fklsdiwhwmi1yekzd6d41/mens-t-shirt-size-chartscason-ss-bt.jpg?rlkey=t5lcejk8dgh7zhw4po33sxndt&amp;dl=0","Click to download SizeChart")</f>
      </c>
      <c r="C862" s="0" t="inlineStr">
        <is>
          <t>Cason Men's Tri-Blend T-Shirt</t>
        </is>
      </c>
      <c r="D862" s="0" t="inlineStr">
        <is>
          <t>127799</t>
        </is>
      </c>
      <c r="E862" s="0" t="inlineStr">
        <is>
          <t>BLANK CASON M PE:133575GB-4XL BIG</t>
        </is>
      </c>
      <c r="F862" s="0" t="inlineStr">
        <is>
          <t>899133575284</t>
        </is>
      </c>
      <c r="G862" s="0" t="inlineStr">
        <is>
          <t>MENS</t>
        </is>
      </c>
      <c r="H862" s="0" t="inlineStr">
        <is>
          <t>4XL BIG</t>
        </is>
      </c>
      <c r="I862" s="0">
        <v>14.99</v>
      </c>
      <c r="J862" s="0">
        <v>24</v>
      </c>
    </row>
    <row r="863" spans="1:10" customHeight="0">
      <c r="A863" s="0">
        <f>HYPERLINK("https://dl.dropboxusercontent.com/scl/fi/0w6z3ej4gg8v6p4aaoxqq/cason-127799-f.jpg?rlkey=dsvlmo7buk4a8tg17sf0jo7kp&amp;dl=0","Click to download Image")</f>
      </c>
      <c r="B863" s="0">
        <f>HYPERLINK("https://dl.dropboxusercontent.com/scl/fi/fklsdiwhwmi1yekzd6d41/mens-t-shirt-size-chartscason-ss-bt.jpg?rlkey=t5lcejk8dgh7zhw4po33sxndt&amp;dl=0","Click to download SizeChart")</f>
      </c>
      <c r="C863" s="0" t="inlineStr">
        <is>
          <t>Cason Men's Tri-Blend T-Shirt</t>
        </is>
      </c>
      <c r="D863" s="0" t="inlineStr">
        <is>
          <t>127799</t>
        </is>
      </c>
      <c r="E863" s="0" t="inlineStr">
        <is>
          <t>BLANK CASON M PE:133575HB-5XL BIG</t>
        </is>
      </c>
      <c r="F863" s="0" t="inlineStr">
        <is>
          <t>899133575291</t>
        </is>
      </c>
      <c r="G863" s="0" t="inlineStr">
        <is>
          <t>MENS</t>
        </is>
      </c>
      <c r="H863" s="0" t="inlineStr">
        <is>
          <t>5XL BIG</t>
        </is>
      </c>
      <c r="I863" s="0">
        <v>14.99</v>
      </c>
      <c r="J863" s="0">
        <v>12</v>
      </c>
    </row>
    <row r="864" spans="1:10" customHeight="0">
      <c r="A864" s="0">
        <f>HYPERLINK("https://dl.dropboxusercontent.com/scl/fi/0w6z3ej4gg8v6p4aaoxqq/cason-127799-f.jpg?rlkey=dsvlmo7buk4a8tg17sf0jo7kp&amp;dl=0","Click to download Image")</f>
      </c>
      <c r="B864" s="0">
        <f>HYPERLINK("https://dl.dropboxusercontent.com/scl/fi/fklsdiwhwmi1yekzd6d41/mens-t-shirt-size-chartscason-ss-bt.jpg?rlkey=t5lcejk8dgh7zhw4po33sxndt&amp;dl=0","Click to download SizeChart")</f>
      </c>
      <c r="C864" s="0" t="inlineStr">
        <is>
          <t>Cason Men's Tri-Blend T-Shirt</t>
        </is>
      </c>
      <c r="D864" s="0" t="inlineStr">
        <is>
          <t>127799</t>
        </is>
      </c>
      <c r="E864" s="0" t="inlineStr">
        <is>
          <t>BLANK CASON M PE:133575IB-6XL BIG</t>
        </is>
      </c>
      <c r="F864" s="0" t="inlineStr">
        <is>
          <t>899133575314</t>
        </is>
      </c>
      <c r="G864" s="0" t="inlineStr">
        <is>
          <t>MENS</t>
        </is>
      </c>
      <c r="H864" s="0" t="inlineStr">
        <is>
          <t>6XL BIG</t>
        </is>
      </c>
      <c r="I864" s="0">
        <v>14.99</v>
      </c>
      <c r="J864" s="0">
        <v>12</v>
      </c>
    </row>
    <row r="865" spans="1:10" customHeight="0">
      <c r="A865" s="0">
        <f>HYPERLINK("https://dl.dropboxusercontent.com/scl/fi/r0jeoj1sjz10dajxxzb2h/123251f.jpg?rlkey=jagqb5c1jpm8og336zyc733fo&amp;dl=0","Click to download Image")</f>
      </c>
      <c r="B865" s="0">
        <f>HYPERLINK("https://dl.dropboxusercontent.com/scl/fi/fklsdiwhwmi1yekzd6d41/mens-t-shirt-size-chartscason-ss-bt.jpg?rlkey=t5lcejk8dgh7zhw4po33sxndt&amp;dl=0","Click to download SizeChart")</f>
      </c>
      <c r="C865" s="0" t="inlineStr">
        <is>
          <t>Cason Men's Tri-Blend T-Shirt</t>
        </is>
      </c>
      <c r="D865" s="0" t="inlineStr">
        <is>
          <t>123251</t>
        </is>
      </c>
      <c r="E865" s="0" t="inlineStr">
        <is>
          <t>BLANK CASON M WE:123251A-S</t>
        </is>
      </c>
      <c r="F865" s="0" t="inlineStr">
        <is>
          <t>899123251044</t>
        </is>
      </c>
      <c r="G865" s="0" t="inlineStr">
        <is>
          <t>MENS</t>
        </is>
      </c>
      <c r="H865" s="0" t="inlineStr">
        <is>
          <t>S</t>
        </is>
      </c>
      <c r="I865" s="0">
        <v>14.99</v>
      </c>
      <c r="J865" s="0">
        <v>0</v>
      </c>
    </row>
    <row r="866" spans="1:10" customHeight="0">
      <c r="A866" s="0">
        <f>HYPERLINK("https://dl.dropboxusercontent.com/scl/fi/r0jeoj1sjz10dajxxzb2h/123251f.jpg?rlkey=jagqb5c1jpm8og336zyc733fo&amp;dl=0","Click to download Image")</f>
      </c>
      <c r="B866" s="0">
        <f>HYPERLINK("https://dl.dropboxusercontent.com/scl/fi/fklsdiwhwmi1yekzd6d41/mens-t-shirt-size-chartscason-ss-bt.jpg?rlkey=t5lcejk8dgh7zhw4po33sxndt&amp;dl=0","Click to download SizeChart")</f>
      </c>
      <c r="C866" s="0" t="inlineStr">
        <is>
          <t>Cason Men's Tri-Blend T-Shirt</t>
        </is>
      </c>
      <c r="D866" s="0" t="inlineStr">
        <is>
          <t>123251</t>
        </is>
      </c>
      <c r="E866" s="0" t="inlineStr">
        <is>
          <t>BLANK CASON M WE:123251B-M</t>
        </is>
      </c>
      <c r="F866" s="0" t="inlineStr">
        <is>
          <t>899123251051</t>
        </is>
      </c>
      <c r="G866" s="0" t="inlineStr">
        <is>
          <t>MENS</t>
        </is>
      </c>
      <c r="H866" s="0" t="inlineStr">
        <is>
          <t>M</t>
        </is>
      </c>
      <c r="I866" s="0">
        <v>14.99</v>
      </c>
      <c r="J866" s="0">
        <v>0</v>
      </c>
    </row>
    <row r="867" spans="1:10" customHeight="0">
      <c r="A867" s="0">
        <f>HYPERLINK("https://dl.dropboxusercontent.com/scl/fi/r0jeoj1sjz10dajxxzb2h/123251f.jpg?rlkey=jagqb5c1jpm8og336zyc733fo&amp;dl=0","Click to download Image")</f>
      </c>
      <c r="B867" s="0">
        <f>HYPERLINK("https://dl.dropboxusercontent.com/scl/fi/fklsdiwhwmi1yekzd6d41/mens-t-shirt-size-chartscason-ss-bt.jpg?rlkey=t5lcejk8dgh7zhw4po33sxndt&amp;dl=0","Click to download SizeChart")</f>
      </c>
      <c r="C867" s="0" t="inlineStr">
        <is>
          <t>Cason Men's Tri-Blend T-Shirt</t>
        </is>
      </c>
      <c r="D867" s="0" t="inlineStr">
        <is>
          <t>123251</t>
        </is>
      </c>
      <c r="E867" s="0" t="inlineStr">
        <is>
          <t>BLANK CASON M WE:123251C-L</t>
        </is>
      </c>
      <c r="F867" s="0" t="inlineStr">
        <is>
          <t>899123251068</t>
        </is>
      </c>
      <c r="G867" s="0" t="inlineStr">
        <is>
          <t>MENS</t>
        </is>
      </c>
      <c r="H867" s="0" t="inlineStr">
        <is>
          <t>L</t>
        </is>
      </c>
      <c r="I867" s="0">
        <v>14.99</v>
      </c>
      <c r="J867" s="0">
        <v>80</v>
      </c>
    </row>
    <row r="868" spans="1:10" customHeight="0">
      <c r="A868" s="0">
        <f>HYPERLINK("https://dl.dropboxusercontent.com/scl/fi/r0jeoj1sjz10dajxxzb2h/123251f.jpg?rlkey=jagqb5c1jpm8og336zyc733fo&amp;dl=0","Click to download Image")</f>
      </c>
      <c r="B868" s="0">
        <f>HYPERLINK("https://dl.dropboxusercontent.com/scl/fi/fklsdiwhwmi1yekzd6d41/mens-t-shirt-size-chartscason-ss-bt.jpg?rlkey=t5lcejk8dgh7zhw4po33sxndt&amp;dl=0","Click to download SizeChart")</f>
      </c>
      <c r="C868" s="0" t="inlineStr">
        <is>
          <t>Cason Men's Tri-Blend T-Shirt</t>
        </is>
      </c>
      <c r="D868" s="0" t="inlineStr">
        <is>
          <t>123251</t>
        </is>
      </c>
      <c r="E868" s="0" t="inlineStr">
        <is>
          <t>BLANK CASON M WE:123251D-XL</t>
        </is>
      </c>
      <c r="F868" s="0" t="inlineStr">
        <is>
          <t>899123251075</t>
        </is>
      </c>
      <c r="G868" s="0" t="inlineStr">
        <is>
          <t>MENS</t>
        </is>
      </c>
      <c r="H868" s="0" t="inlineStr">
        <is>
          <t>XL</t>
        </is>
      </c>
      <c r="I868" s="0">
        <v>14.99</v>
      </c>
      <c r="J868" s="0">
        <v>16</v>
      </c>
    </row>
    <row r="869" spans="1:10" customHeight="0">
      <c r="A869" s="0">
        <f>HYPERLINK("https://dl.dropboxusercontent.com/scl/fi/r0jeoj1sjz10dajxxzb2h/123251f.jpg?rlkey=jagqb5c1jpm8og336zyc733fo&amp;dl=0","Click to download Image")</f>
      </c>
      <c r="B869" s="0">
        <f>HYPERLINK("https://dl.dropboxusercontent.com/scl/fi/fklsdiwhwmi1yekzd6d41/mens-t-shirt-size-chartscason-ss-bt.jpg?rlkey=t5lcejk8dgh7zhw4po33sxndt&amp;dl=0","Click to download SizeChart")</f>
      </c>
      <c r="C869" s="0" t="inlineStr">
        <is>
          <t>Cason Men's Tri-Blend T-Shirt</t>
        </is>
      </c>
      <c r="D869" s="0" t="inlineStr">
        <is>
          <t>123251</t>
        </is>
      </c>
      <c r="E869" s="0" t="inlineStr">
        <is>
          <t>BLANK CASON M WE:123251E-2XL</t>
        </is>
      </c>
      <c r="F869" s="0" t="inlineStr">
        <is>
          <t>899123251082</t>
        </is>
      </c>
      <c r="G869" s="0" t="inlineStr">
        <is>
          <t>MENS</t>
        </is>
      </c>
      <c r="H869" s="0" t="inlineStr">
        <is>
          <t>2XL</t>
        </is>
      </c>
      <c r="I869" s="0">
        <v>14.99</v>
      </c>
      <c r="J869" s="0">
        <v>265</v>
      </c>
    </row>
    <row r="870" spans="1:10" customHeight="0">
      <c r="A870" s="0">
        <f>HYPERLINK("https://dl.dropboxusercontent.com/scl/fi/r0jeoj1sjz10dajxxzb2h/123251f.jpg?rlkey=jagqb5c1jpm8og336zyc733fo&amp;dl=0","Click to download Image")</f>
      </c>
      <c r="B870" s="0">
        <f>HYPERLINK("https://dl.dropboxusercontent.com/scl/fi/fklsdiwhwmi1yekzd6d41/mens-t-shirt-size-chartscason-ss-bt.jpg?rlkey=t5lcejk8dgh7zhw4po33sxndt&amp;dl=0","Click to download SizeChart")</f>
      </c>
      <c r="C870" s="0" t="inlineStr">
        <is>
          <t>Cason Men's Tri-Blend T-Shirt</t>
        </is>
      </c>
      <c r="D870" s="0" t="inlineStr">
        <is>
          <t>123251</t>
        </is>
      </c>
      <c r="E870" s="0" t="inlineStr">
        <is>
          <t>BLANK CASON M WE:123251F-3XL</t>
        </is>
      </c>
      <c r="F870" s="0" t="inlineStr">
        <is>
          <t>899123251099</t>
        </is>
      </c>
      <c r="G870" s="0" t="inlineStr">
        <is>
          <t>MENS</t>
        </is>
      </c>
      <c r="H870" s="0" t="inlineStr">
        <is>
          <t>3XL</t>
        </is>
      </c>
      <c r="I870" s="0">
        <v>14.99</v>
      </c>
      <c r="J870" s="0">
        <v>124</v>
      </c>
    </row>
    <row r="871" spans="1:10" customHeight="0">
      <c r="A871" s="0">
        <f>HYPERLINK("https://dl.dropboxusercontent.com/scl/fi/zhnd3oq0jqe5tyawoligw/131855f.jpg?rlkey=4hsk4zanhj4iv9jhic79e0y0b&amp;dl=0","Click to download Image")</f>
      </c>
      <c r="B871" s="0">
        <f>HYPERLINK("https://dl.dropboxusercontent.com/scl/fi/4pkjspba7v3c2m1qci1uf/mens-t-shirt-size-chartsslate-ls.jpg?rlkey=jf3qt7l7kis9vgctzhe5g5z5j&amp;dl=0","Click to download SizeChart")</f>
      </c>
      <c r="C871" s="0" t="inlineStr">
        <is>
          <t>Cason Men's Tri-Blend Long Sleeve</t>
        </is>
      </c>
      <c r="D871" s="0" t="inlineStr">
        <is>
          <t>131855</t>
        </is>
      </c>
      <c r="E871" s="0" t="inlineStr">
        <is>
          <t>BLANK CASLS M GY:131855A-S</t>
        </is>
      </c>
      <c r="F871" s="0" t="inlineStr">
        <is>
          <t>899131855043</t>
        </is>
      </c>
      <c r="G871" s="0" t="inlineStr">
        <is>
          <t>MENS</t>
        </is>
      </c>
      <c r="H871" s="0" t="inlineStr">
        <is>
          <t>S</t>
        </is>
      </c>
      <c r="I871" s="0">
        <v>16.99</v>
      </c>
      <c r="J871" s="0">
        <v>10</v>
      </c>
    </row>
    <row r="872" spans="1:10" customHeight="0">
      <c r="A872" s="0">
        <f>HYPERLINK("https://dl.dropboxusercontent.com/scl/fi/zhnd3oq0jqe5tyawoligw/131855f.jpg?rlkey=4hsk4zanhj4iv9jhic79e0y0b&amp;dl=0","Click to download Image")</f>
      </c>
      <c r="B872" s="0">
        <f>HYPERLINK("https://dl.dropboxusercontent.com/scl/fi/4pkjspba7v3c2m1qci1uf/mens-t-shirt-size-chartsslate-ls.jpg?rlkey=jf3qt7l7kis9vgctzhe5g5z5j&amp;dl=0","Click to download SizeChart")</f>
      </c>
      <c r="C872" s="0" t="inlineStr">
        <is>
          <t>Cason Men's Tri-Blend Long Sleeve</t>
        </is>
      </c>
      <c r="D872" s="0" t="inlineStr">
        <is>
          <t>131855</t>
        </is>
      </c>
      <c r="E872" s="0" t="inlineStr">
        <is>
          <t>BLANK CASLS M GY:131855B-M</t>
        </is>
      </c>
      <c r="F872" s="0" t="inlineStr">
        <is>
          <t>899131855050</t>
        </is>
      </c>
      <c r="G872" s="0" t="inlineStr">
        <is>
          <t>MENS</t>
        </is>
      </c>
      <c r="H872" s="0" t="inlineStr">
        <is>
          <t>M</t>
        </is>
      </c>
      <c r="I872" s="0">
        <v>16.99</v>
      </c>
      <c r="J872" s="0">
        <v>0</v>
      </c>
    </row>
    <row r="873" spans="1:10" customHeight="0">
      <c r="A873" s="0">
        <f>HYPERLINK("https://dl.dropboxusercontent.com/scl/fi/zhnd3oq0jqe5tyawoligw/131855f.jpg?rlkey=4hsk4zanhj4iv9jhic79e0y0b&amp;dl=0","Click to download Image")</f>
      </c>
      <c r="B873" s="0">
        <f>HYPERLINK("https://dl.dropboxusercontent.com/scl/fi/4pkjspba7v3c2m1qci1uf/mens-t-shirt-size-chartsslate-ls.jpg?rlkey=jf3qt7l7kis9vgctzhe5g5z5j&amp;dl=0","Click to download SizeChart")</f>
      </c>
      <c r="C873" s="0" t="inlineStr">
        <is>
          <t>Cason Men's Tri-Blend Long Sleeve</t>
        </is>
      </c>
      <c r="D873" s="0" t="inlineStr">
        <is>
          <t>131855</t>
        </is>
      </c>
      <c r="E873" s="0" t="inlineStr">
        <is>
          <t>BLANK CASLS M GY:131855C-L</t>
        </is>
      </c>
      <c r="F873" s="0" t="inlineStr">
        <is>
          <t>899131855067</t>
        </is>
      </c>
      <c r="G873" s="0" t="inlineStr">
        <is>
          <t>MENS</t>
        </is>
      </c>
      <c r="H873" s="0" t="inlineStr">
        <is>
          <t>L</t>
        </is>
      </c>
      <c r="I873" s="0">
        <v>16.99</v>
      </c>
      <c r="J873" s="0">
        <v>0</v>
      </c>
    </row>
    <row r="874" spans="1:10" customHeight="0">
      <c r="A874" s="0">
        <f>HYPERLINK("https://dl.dropboxusercontent.com/scl/fi/zhnd3oq0jqe5tyawoligw/131855f.jpg?rlkey=4hsk4zanhj4iv9jhic79e0y0b&amp;dl=0","Click to download Image")</f>
      </c>
      <c r="B874" s="0">
        <f>HYPERLINK("https://dl.dropboxusercontent.com/scl/fi/4pkjspba7v3c2m1qci1uf/mens-t-shirt-size-chartsslate-ls.jpg?rlkey=jf3qt7l7kis9vgctzhe5g5z5j&amp;dl=0","Click to download SizeChart")</f>
      </c>
      <c r="C874" s="0" t="inlineStr">
        <is>
          <t>Cason Men's Tri-Blend Long Sleeve</t>
        </is>
      </c>
      <c r="D874" s="0" t="inlineStr">
        <is>
          <t>131855</t>
        </is>
      </c>
      <c r="E874" s="0" t="inlineStr">
        <is>
          <t>BLANK CASLS M GY:131855D-XL</t>
        </is>
      </c>
      <c r="F874" s="0" t="inlineStr">
        <is>
          <t>899131855074</t>
        </is>
      </c>
      <c r="G874" s="0" t="inlineStr">
        <is>
          <t>MENS</t>
        </is>
      </c>
      <c r="H874" s="0" t="inlineStr">
        <is>
          <t>XL</t>
        </is>
      </c>
      <c r="I874" s="0">
        <v>16.99</v>
      </c>
      <c r="J874" s="0">
        <v>9</v>
      </c>
    </row>
    <row r="875" spans="1:10" customHeight="0">
      <c r="A875" s="0">
        <f>HYPERLINK("https://dl.dropboxusercontent.com/scl/fi/zhnd3oq0jqe5tyawoligw/131855f.jpg?rlkey=4hsk4zanhj4iv9jhic79e0y0b&amp;dl=0","Click to download Image")</f>
      </c>
      <c r="B875" s="0">
        <f>HYPERLINK("https://dl.dropboxusercontent.com/scl/fi/4pkjspba7v3c2m1qci1uf/mens-t-shirt-size-chartsslate-ls.jpg?rlkey=jf3qt7l7kis9vgctzhe5g5z5j&amp;dl=0","Click to download SizeChart")</f>
      </c>
      <c r="C875" s="0" t="inlineStr">
        <is>
          <t>Cason Men's Tri-Blend Long Sleeve</t>
        </is>
      </c>
      <c r="D875" s="0" t="inlineStr">
        <is>
          <t>131855</t>
        </is>
      </c>
      <c r="E875" s="0" t="inlineStr">
        <is>
          <t>BLANK CASLS M GY:131855E-2XL</t>
        </is>
      </c>
      <c r="F875" s="0" t="inlineStr">
        <is>
          <t>899131855081</t>
        </is>
      </c>
      <c r="G875" s="0" t="inlineStr">
        <is>
          <t>MENS</t>
        </is>
      </c>
      <c r="H875" s="0" t="inlineStr">
        <is>
          <t>2XL</t>
        </is>
      </c>
      <c r="I875" s="0">
        <v>18.99</v>
      </c>
      <c r="J875" s="0">
        <v>22</v>
      </c>
    </row>
    <row r="876" spans="1:10" customHeight="0">
      <c r="A876" s="0">
        <f>HYPERLINK("https://dl.dropboxusercontent.com/scl/fi/zhnd3oq0jqe5tyawoligw/131855f.jpg?rlkey=4hsk4zanhj4iv9jhic79e0y0b&amp;dl=0","Click to download Image")</f>
      </c>
      <c r="B876" s="0">
        <f>HYPERLINK("https://dl.dropboxusercontent.com/scl/fi/4pkjspba7v3c2m1qci1uf/mens-t-shirt-size-chartsslate-ls.jpg?rlkey=jf3qt7l7kis9vgctzhe5g5z5j&amp;dl=0","Click to download SizeChart")</f>
      </c>
      <c r="C876" s="0" t="inlineStr">
        <is>
          <t>Cason Men's Tri-Blend Long Sleeve</t>
        </is>
      </c>
      <c r="D876" s="0" t="inlineStr">
        <is>
          <t>131855</t>
        </is>
      </c>
      <c r="E876" s="0" t="inlineStr">
        <is>
          <t>BLANK CASLS M GY:131855F-3XL</t>
        </is>
      </c>
      <c r="F876" s="0" t="inlineStr">
        <is>
          <t>899131855098</t>
        </is>
      </c>
      <c r="G876" s="0" t="inlineStr">
        <is>
          <t>MENS</t>
        </is>
      </c>
      <c r="H876" s="0" t="inlineStr">
        <is>
          <t>3XL</t>
        </is>
      </c>
      <c r="I876" s="0">
        <v>18.99</v>
      </c>
      <c r="J876" s="0">
        <v>18</v>
      </c>
    </row>
    <row r="877" spans="1:10" customHeight="0">
      <c r="A877" s="0">
        <f>HYPERLINK("https://dl.dropboxusercontent.com/scl/fi/7z8mu5geweo09qpdn5mw6/cason-138442-f.jpg?rlkey=epey1o00ts3pwfkbcpoopl0jc&amp;dl=0","Click to download Image")</f>
      </c>
      <c r="B877" s="0">
        <f>HYPERLINK("https://dl.dropboxusercontent.com/scl/fi/4pkjspba7v3c2m1qci1uf/mens-t-shirt-size-chartsslate-ls.jpg?rlkey=jf3qt7l7kis9vgctzhe5g5z5j&amp;dl=0","Click to download SizeChart")</f>
      </c>
      <c r="C877" s="0" t="inlineStr">
        <is>
          <t>Cason Men's Tri-Blend Long Sleeve</t>
        </is>
      </c>
      <c r="D877" s="0" t="inlineStr">
        <is>
          <t>138442</t>
        </is>
      </c>
      <c r="E877" s="0" t="inlineStr">
        <is>
          <t>BLANK CASLS M CL:138442A-S</t>
        </is>
      </c>
      <c r="F877" s="0" t="inlineStr">
        <is>
          <t>899138442048</t>
        </is>
      </c>
      <c r="G877" s="0" t="inlineStr">
        <is>
          <t>MENS</t>
        </is>
      </c>
      <c r="H877" s="0" t="inlineStr">
        <is>
          <t>S</t>
        </is>
      </c>
      <c r="I877" s="0">
        <v>16.99</v>
      </c>
      <c r="J877" s="0">
        <v>15</v>
      </c>
    </row>
    <row r="878" spans="1:10" customHeight="0">
      <c r="A878" s="0">
        <f>HYPERLINK("https://dl.dropboxusercontent.com/scl/fi/7z8mu5geweo09qpdn5mw6/cason-138442-f.jpg?rlkey=epey1o00ts3pwfkbcpoopl0jc&amp;dl=0","Click to download Image")</f>
      </c>
      <c r="B878" s="0">
        <f>HYPERLINK("https://dl.dropboxusercontent.com/scl/fi/4pkjspba7v3c2m1qci1uf/mens-t-shirt-size-chartsslate-ls.jpg?rlkey=jf3qt7l7kis9vgctzhe5g5z5j&amp;dl=0","Click to download SizeChart")</f>
      </c>
      <c r="C878" s="0" t="inlineStr">
        <is>
          <t>Cason Men's Tri-Blend Long Sleeve</t>
        </is>
      </c>
      <c r="D878" s="0" t="inlineStr">
        <is>
          <t>138442</t>
        </is>
      </c>
      <c r="E878" s="0" t="inlineStr">
        <is>
          <t>BLANK CASLS M CL:138442B-M</t>
        </is>
      </c>
      <c r="F878" s="0" t="inlineStr">
        <is>
          <t>899138442055</t>
        </is>
      </c>
      <c r="G878" s="0" t="inlineStr">
        <is>
          <t>MENS</t>
        </is>
      </c>
      <c r="H878" s="0" t="inlineStr">
        <is>
          <t>M</t>
        </is>
      </c>
      <c r="I878" s="0">
        <v>16.99</v>
      </c>
      <c r="J878" s="0">
        <v>34</v>
      </c>
    </row>
    <row r="879" spans="1:10" customHeight="0">
      <c r="A879" s="0">
        <f>HYPERLINK("https://dl.dropboxusercontent.com/scl/fi/7z8mu5geweo09qpdn5mw6/cason-138442-f.jpg?rlkey=epey1o00ts3pwfkbcpoopl0jc&amp;dl=0","Click to download Image")</f>
      </c>
      <c r="B879" s="0">
        <f>HYPERLINK("https://dl.dropboxusercontent.com/scl/fi/4pkjspba7v3c2m1qci1uf/mens-t-shirt-size-chartsslate-ls.jpg?rlkey=jf3qt7l7kis9vgctzhe5g5z5j&amp;dl=0","Click to download SizeChart")</f>
      </c>
      <c r="C879" s="0" t="inlineStr">
        <is>
          <t>Cason Men's Tri-Blend Long Sleeve</t>
        </is>
      </c>
      <c r="D879" s="0" t="inlineStr">
        <is>
          <t>138442</t>
        </is>
      </c>
      <c r="E879" s="0" t="inlineStr">
        <is>
          <t>BLANK CASLS M CL:138442C-L</t>
        </is>
      </c>
      <c r="F879" s="0" t="inlineStr">
        <is>
          <t>899138442062</t>
        </is>
      </c>
      <c r="G879" s="0" t="inlineStr">
        <is>
          <t>MENS</t>
        </is>
      </c>
      <c r="H879" s="0" t="inlineStr">
        <is>
          <t>L</t>
        </is>
      </c>
      <c r="I879" s="0">
        <v>16.99</v>
      </c>
      <c r="J879" s="0">
        <v>50</v>
      </c>
    </row>
    <row r="880" spans="1:10" customHeight="0">
      <c r="A880" s="0">
        <f>HYPERLINK("https://dl.dropboxusercontent.com/scl/fi/7z8mu5geweo09qpdn5mw6/cason-138442-f.jpg?rlkey=epey1o00ts3pwfkbcpoopl0jc&amp;dl=0","Click to download Image")</f>
      </c>
      <c r="B880" s="0">
        <f>HYPERLINK("https://dl.dropboxusercontent.com/scl/fi/4pkjspba7v3c2m1qci1uf/mens-t-shirt-size-chartsslate-ls.jpg?rlkey=jf3qt7l7kis9vgctzhe5g5z5j&amp;dl=0","Click to download SizeChart")</f>
      </c>
      <c r="C880" s="0" t="inlineStr">
        <is>
          <t>Cason Men's Tri-Blend Long Sleeve</t>
        </is>
      </c>
      <c r="D880" s="0" t="inlineStr">
        <is>
          <t>138442</t>
        </is>
      </c>
      <c r="E880" s="0" t="inlineStr">
        <is>
          <t>BLANK CASLS M CL:138442D-XL</t>
        </is>
      </c>
      <c r="F880" s="0" t="inlineStr">
        <is>
          <t>899138442079</t>
        </is>
      </c>
      <c r="G880" s="0" t="inlineStr">
        <is>
          <t>MENS</t>
        </is>
      </c>
      <c r="H880" s="0" t="inlineStr">
        <is>
          <t>XL</t>
        </is>
      </c>
      <c r="I880" s="0">
        <v>16.99</v>
      </c>
      <c r="J880" s="0">
        <v>52</v>
      </c>
    </row>
    <row r="881" spans="1:10" customHeight="0">
      <c r="A881" s="0">
        <f>HYPERLINK("https://dl.dropboxusercontent.com/scl/fi/7z8mu5geweo09qpdn5mw6/cason-138442-f.jpg?rlkey=epey1o00ts3pwfkbcpoopl0jc&amp;dl=0","Click to download Image")</f>
      </c>
      <c r="B881" s="0">
        <f>HYPERLINK("https://dl.dropboxusercontent.com/scl/fi/4pkjspba7v3c2m1qci1uf/mens-t-shirt-size-chartsslate-ls.jpg?rlkey=jf3qt7l7kis9vgctzhe5g5z5j&amp;dl=0","Click to download SizeChart")</f>
      </c>
      <c r="C881" s="0" t="inlineStr">
        <is>
          <t>Cason Men's Tri-Blend Long Sleeve</t>
        </is>
      </c>
      <c r="D881" s="0" t="inlineStr">
        <is>
          <t>138442</t>
        </is>
      </c>
      <c r="E881" s="0" t="inlineStr">
        <is>
          <t>BLANK CASLS M CL:138442E-2XL</t>
        </is>
      </c>
      <c r="F881" s="0" t="inlineStr">
        <is>
          <t>899138442086</t>
        </is>
      </c>
      <c r="G881" s="0" t="inlineStr">
        <is>
          <t>MENS</t>
        </is>
      </c>
      <c r="H881" s="0" t="inlineStr">
        <is>
          <t>2XL</t>
        </is>
      </c>
      <c r="I881" s="0">
        <v>18.99</v>
      </c>
      <c r="J881" s="0">
        <v>36</v>
      </c>
    </row>
    <row r="882" spans="1:10" customHeight="0">
      <c r="A882" s="0">
        <f>HYPERLINK("https://dl.dropboxusercontent.com/scl/fi/7z8mu5geweo09qpdn5mw6/cason-138442-f.jpg?rlkey=epey1o00ts3pwfkbcpoopl0jc&amp;dl=0","Click to download Image")</f>
      </c>
      <c r="B882" s="0">
        <f>HYPERLINK("https://dl.dropboxusercontent.com/scl/fi/4pkjspba7v3c2m1qci1uf/mens-t-shirt-size-chartsslate-ls.jpg?rlkey=jf3qt7l7kis9vgctzhe5g5z5j&amp;dl=0","Click to download SizeChart")</f>
      </c>
      <c r="C882" s="0" t="inlineStr">
        <is>
          <t>Cason Men's Tri-Blend Long Sleeve</t>
        </is>
      </c>
      <c r="D882" s="0" t="inlineStr">
        <is>
          <t>138442</t>
        </is>
      </c>
      <c r="E882" s="0" t="inlineStr">
        <is>
          <t>BLANK CASLS M CL:138442F-3XL</t>
        </is>
      </c>
      <c r="F882" s="0" t="inlineStr">
        <is>
          <t>899138442093</t>
        </is>
      </c>
      <c r="G882" s="0" t="inlineStr">
        <is>
          <t>MENS</t>
        </is>
      </c>
      <c r="H882" s="0" t="inlineStr">
        <is>
          <t>3XL</t>
        </is>
      </c>
      <c r="I882" s="0">
        <v>18.99</v>
      </c>
      <c r="J882" s="0">
        <v>18</v>
      </c>
    </row>
    <row r="883" spans="1:10" customHeight="0">
      <c r="A883" s="0">
        <f>HYPERLINK("https://dl.dropboxusercontent.com/scl/fi/7cnt3ddestm1exi7qrosu/cason-138443-f.jpg?rlkey=wbrrdgu4htzkp1ob5e72qi2cf&amp;dl=0","Click to download Image")</f>
      </c>
      <c r="B883" s="0">
        <f>HYPERLINK("https://dl.dropboxusercontent.com/scl/fi/4pkjspba7v3c2m1qci1uf/mens-t-shirt-size-chartsslate-ls.jpg?rlkey=jf3qt7l7kis9vgctzhe5g5z5j&amp;dl=0","Click to download SizeChart")</f>
      </c>
      <c r="C883" s="0" t="inlineStr">
        <is>
          <t>Cason Men's Tri-Blend Long Sleeve</t>
        </is>
      </c>
      <c r="D883" s="0" t="inlineStr">
        <is>
          <t>138443</t>
        </is>
      </c>
      <c r="E883" s="0" t="inlineStr">
        <is>
          <t>BLANK CASLS M GD:138443A-S</t>
        </is>
      </c>
      <c r="F883" s="0" t="inlineStr">
        <is>
          <t>899138443045</t>
        </is>
      </c>
      <c r="G883" s="0" t="inlineStr">
        <is>
          <t>MENS</t>
        </is>
      </c>
      <c r="H883" s="0" t="inlineStr">
        <is>
          <t>S</t>
        </is>
      </c>
      <c r="I883" s="0">
        <v>16.99</v>
      </c>
      <c r="J883" s="0">
        <v>7</v>
      </c>
    </row>
    <row r="884" spans="1:10" customHeight="0">
      <c r="A884" s="0">
        <f>HYPERLINK("https://dl.dropboxusercontent.com/scl/fi/7cnt3ddestm1exi7qrosu/cason-138443-f.jpg?rlkey=wbrrdgu4htzkp1ob5e72qi2cf&amp;dl=0","Click to download Image")</f>
      </c>
      <c r="B884" s="0">
        <f>HYPERLINK("https://dl.dropboxusercontent.com/scl/fi/4pkjspba7v3c2m1qci1uf/mens-t-shirt-size-chartsslate-ls.jpg?rlkey=jf3qt7l7kis9vgctzhe5g5z5j&amp;dl=0","Click to download SizeChart")</f>
      </c>
      <c r="C884" s="0" t="inlineStr">
        <is>
          <t>Cason Men's Tri-Blend Long Sleeve</t>
        </is>
      </c>
      <c r="D884" s="0" t="inlineStr">
        <is>
          <t>138443</t>
        </is>
      </c>
      <c r="E884" s="0" t="inlineStr">
        <is>
          <t>BLANK CASLS M GD:138443B-M</t>
        </is>
      </c>
      <c r="F884" s="0" t="inlineStr">
        <is>
          <t>899138443052</t>
        </is>
      </c>
      <c r="G884" s="0" t="inlineStr">
        <is>
          <t>MENS</t>
        </is>
      </c>
      <c r="H884" s="0" t="inlineStr">
        <is>
          <t>M</t>
        </is>
      </c>
      <c r="I884" s="0">
        <v>16.99</v>
      </c>
      <c r="J884" s="0">
        <v>19</v>
      </c>
    </row>
    <row r="885" spans="1:10" customHeight="0">
      <c r="A885" s="0">
        <f>HYPERLINK("https://dl.dropboxusercontent.com/scl/fi/7cnt3ddestm1exi7qrosu/cason-138443-f.jpg?rlkey=wbrrdgu4htzkp1ob5e72qi2cf&amp;dl=0","Click to download Image")</f>
      </c>
      <c r="B885" s="0">
        <f>HYPERLINK("https://dl.dropboxusercontent.com/scl/fi/4pkjspba7v3c2m1qci1uf/mens-t-shirt-size-chartsslate-ls.jpg?rlkey=jf3qt7l7kis9vgctzhe5g5z5j&amp;dl=0","Click to download SizeChart")</f>
      </c>
      <c r="C885" s="0" t="inlineStr">
        <is>
          <t>Cason Men's Tri-Blend Long Sleeve</t>
        </is>
      </c>
      <c r="D885" s="0" t="inlineStr">
        <is>
          <t>138443</t>
        </is>
      </c>
      <c r="E885" s="0" t="inlineStr">
        <is>
          <t>BLANK CASLS M GD:138443C-L</t>
        </is>
      </c>
      <c r="F885" s="0" t="inlineStr">
        <is>
          <t>899138443069</t>
        </is>
      </c>
      <c r="G885" s="0" t="inlineStr">
        <is>
          <t>MENS</t>
        </is>
      </c>
      <c r="H885" s="0" t="inlineStr">
        <is>
          <t>L</t>
        </is>
      </c>
      <c r="I885" s="0">
        <v>16.99</v>
      </c>
      <c r="J885" s="0">
        <v>20</v>
      </c>
    </row>
    <row r="886" spans="1:10" customHeight="0">
      <c r="A886" s="0">
        <f>HYPERLINK("https://dl.dropboxusercontent.com/scl/fi/7cnt3ddestm1exi7qrosu/cason-138443-f.jpg?rlkey=wbrrdgu4htzkp1ob5e72qi2cf&amp;dl=0","Click to download Image")</f>
      </c>
      <c r="B886" s="0">
        <f>HYPERLINK("https://dl.dropboxusercontent.com/scl/fi/4pkjspba7v3c2m1qci1uf/mens-t-shirt-size-chartsslate-ls.jpg?rlkey=jf3qt7l7kis9vgctzhe5g5z5j&amp;dl=0","Click to download SizeChart")</f>
      </c>
      <c r="C886" s="0" t="inlineStr">
        <is>
          <t>Cason Men's Tri-Blend Long Sleeve</t>
        </is>
      </c>
      <c r="D886" s="0" t="inlineStr">
        <is>
          <t>138443</t>
        </is>
      </c>
      <c r="E886" s="0" t="inlineStr">
        <is>
          <t>BLANK CASLS M GD:138443D-XL</t>
        </is>
      </c>
      <c r="F886" s="0" t="inlineStr">
        <is>
          <t>899138443076</t>
        </is>
      </c>
      <c r="G886" s="0" t="inlineStr">
        <is>
          <t>MENS</t>
        </is>
      </c>
      <c r="H886" s="0" t="inlineStr">
        <is>
          <t>XL</t>
        </is>
      </c>
      <c r="I886" s="0">
        <v>16.99</v>
      </c>
      <c r="J886" s="0">
        <v>21</v>
      </c>
    </row>
    <row r="887" spans="1:10" customHeight="0">
      <c r="A887" s="0">
        <f>HYPERLINK("https://dl.dropboxusercontent.com/scl/fi/7cnt3ddestm1exi7qrosu/cason-138443-f.jpg?rlkey=wbrrdgu4htzkp1ob5e72qi2cf&amp;dl=0","Click to download Image")</f>
      </c>
      <c r="B887" s="0">
        <f>HYPERLINK("https://dl.dropboxusercontent.com/scl/fi/4pkjspba7v3c2m1qci1uf/mens-t-shirt-size-chartsslate-ls.jpg?rlkey=jf3qt7l7kis9vgctzhe5g5z5j&amp;dl=0","Click to download SizeChart")</f>
      </c>
      <c r="C887" s="0" t="inlineStr">
        <is>
          <t>Cason Men's Tri-Blend Long Sleeve</t>
        </is>
      </c>
      <c r="D887" s="0" t="inlineStr">
        <is>
          <t>138443</t>
        </is>
      </c>
      <c r="E887" s="0" t="inlineStr">
        <is>
          <t>BLANK CASLS M GD:138443E-2XL</t>
        </is>
      </c>
      <c r="F887" s="0" t="inlineStr">
        <is>
          <t>899138443083</t>
        </is>
      </c>
      <c r="G887" s="0" t="inlineStr">
        <is>
          <t>MENS</t>
        </is>
      </c>
      <c r="H887" s="0" t="inlineStr">
        <is>
          <t>2XL</t>
        </is>
      </c>
      <c r="I887" s="0">
        <v>18.99</v>
      </c>
      <c r="J887" s="0">
        <v>18</v>
      </c>
    </row>
    <row r="888" spans="1:10" customHeight="0">
      <c r="A888" s="0">
        <f>HYPERLINK("https://dl.dropboxusercontent.com/scl/fi/7cnt3ddestm1exi7qrosu/cason-138443-f.jpg?rlkey=wbrrdgu4htzkp1ob5e72qi2cf&amp;dl=0","Click to download Image")</f>
      </c>
      <c r="B888" s="0">
        <f>HYPERLINK("https://dl.dropboxusercontent.com/scl/fi/4pkjspba7v3c2m1qci1uf/mens-t-shirt-size-chartsslate-ls.jpg?rlkey=jf3qt7l7kis9vgctzhe5g5z5j&amp;dl=0","Click to download SizeChart")</f>
      </c>
      <c r="C888" s="0" t="inlineStr">
        <is>
          <t>Cason Men's Tri-Blend Long Sleeve</t>
        </is>
      </c>
      <c r="D888" s="0" t="inlineStr">
        <is>
          <t>138443</t>
        </is>
      </c>
      <c r="E888" s="0" t="inlineStr">
        <is>
          <t>BLANK CASLS M GD:138443F-3XL</t>
        </is>
      </c>
      <c r="F888" s="0" t="inlineStr">
        <is>
          <t>899138443090</t>
        </is>
      </c>
      <c r="G888" s="0" t="inlineStr">
        <is>
          <t>MENS</t>
        </is>
      </c>
      <c r="H888" s="0" t="inlineStr">
        <is>
          <t>3XL</t>
        </is>
      </c>
      <c r="I888" s="0">
        <v>18.99</v>
      </c>
      <c r="J888" s="0">
        <v>12</v>
      </c>
    </row>
    <row r="889" spans="1:10" customHeight="0">
      <c r="A889" s="0">
        <f>HYPERLINK("https://dl.dropboxusercontent.com/scl/fi/af4r87o2i4jxqm0i3d352/cason-138444-f.jpg?rlkey=v6tlnyo0e8c905jkdlnlfqi27&amp;dl=0","Click to download Image")</f>
      </c>
      <c r="B889" s="0">
        <f>HYPERLINK("https://dl.dropboxusercontent.com/scl/fi/4pkjspba7v3c2m1qci1uf/mens-t-shirt-size-chartsslate-ls.jpg?rlkey=jf3qt7l7kis9vgctzhe5g5z5j&amp;dl=0","Click to download SizeChart")</f>
      </c>
      <c r="C889" s="0" t="inlineStr">
        <is>
          <t>Cason Men's Tri-Blend Long Sleeve</t>
        </is>
      </c>
      <c r="D889" s="0" t="inlineStr">
        <is>
          <t>138444</t>
        </is>
      </c>
      <c r="E889" s="0" t="inlineStr">
        <is>
          <t>BLANK CASLS M RL:138444A-S</t>
        </is>
      </c>
      <c r="F889" s="0" t="inlineStr">
        <is>
          <t>899138444042</t>
        </is>
      </c>
      <c r="G889" s="0" t="inlineStr">
        <is>
          <t>MENS</t>
        </is>
      </c>
      <c r="H889" s="0" t="inlineStr">
        <is>
          <t>S</t>
        </is>
      </c>
      <c r="I889" s="0">
        <v>16.99</v>
      </c>
      <c r="J889" s="0">
        <v>49</v>
      </c>
    </row>
    <row r="890" spans="1:10" customHeight="0">
      <c r="A890" s="0">
        <f>HYPERLINK("https://dl.dropboxusercontent.com/scl/fi/af4r87o2i4jxqm0i3d352/cason-138444-f.jpg?rlkey=v6tlnyo0e8c905jkdlnlfqi27&amp;dl=0","Click to download Image")</f>
      </c>
      <c r="B890" s="0">
        <f>HYPERLINK("https://dl.dropboxusercontent.com/scl/fi/4pkjspba7v3c2m1qci1uf/mens-t-shirt-size-chartsslate-ls.jpg?rlkey=jf3qt7l7kis9vgctzhe5g5z5j&amp;dl=0","Click to download SizeChart")</f>
      </c>
      <c r="C890" s="0" t="inlineStr">
        <is>
          <t>Cason Men's Tri-Blend Long Sleeve</t>
        </is>
      </c>
      <c r="D890" s="0" t="inlineStr">
        <is>
          <t>138444</t>
        </is>
      </c>
      <c r="E890" s="0" t="inlineStr">
        <is>
          <t>BLANK CASLS M RL:138444B-M</t>
        </is>
      </c>
      <c r="F890" s="0" t="inlineStr">
        <is>
          <t>899138444059</t>
        </is>
      </c>
      <c r="G890" s="0" t="inlineStr">
        <is>
          <t>MENS</t>
        </is>
      </c>
      <c r="H890" s="0" t="inlineStr">
        <is>
          <t>M</t>
        </is>
      </c>
      <c r="I890" s="0">
        <v>16.99</v>
      </c>
      <c r="J890" s="0">
        <v>93</v>
      </c>
    </row>
    <row r="891" spans="1:10" customHeight="0">
      <c r="A891" s="0">
        <f>HYPERLINK("https://dl.dropboxusercontent.com/scl/fi/af4r87o2i4jxqm0i3d352/cason-138444-f.jpg?rlkey=v6tlnyo0e8c905jkdlnlfqi27&amp;dl=0","Click to download Image")</f>
      </c>
      <c r="B891" s="0">
        <f>HYPERLINK("https://dl.dropboxusercontent.com/scl/fi/4pkjspba7v3c2m1qci1uf/mens-t-shirt-size-chartsslate-ls.jpg?rlkey=jf3qt7l7kis9vgctzhe5g5z5j&amp;dl=0","Click to download SizeChart")</f>
      </c>
      <c r="C891" s="0" t="inlineStr">
        <is>
          <t>Cason Men's Tri-Blend Long Sleeve</t>
        </is>
      </c>
      <c r="D891" s="0" t="inlineStr">
        <is>
          <t>138444</t>
        </is>
      </c>
      <c r="E891" s="0" t="inlineStr">
        <is>
          <t>BLANK CASLS M RL:138444C-L</t>
        </is>
      </c>
      <c r="F891" s="0" t="inlineStr">
        <is>
          <t>899138444066</t>
        </is>
      </c>
      <c r="G891" s="0" t="inlineStr">
        <is>
          <t>MENS</t>
        </is>
      </c>
      <c r="H891" s="0" t="inlineStr">
        <is>
          <t>L</t>
        </is>
      </c>
      <c r="I891" s="0">
        <v>16.99</v>
      </c>
      <c r="J891" s="0">
        <v>172</v>
      </c>
    </row>
    <row r="892" spans="1:10" customHeight="0">
      <c r="A892" s="0">
        <f>HYPERLINK("https://dl.dropboxusercontent.com/scl/fi/af4r87o2i4jxqm0i3d352/cason-138444-f.jpg?rlkey=v6tlnyo0e8c905jkdlnlfqi27&amp;dl=0","Click to download Image")</f>
      </c>
      <c r="B892" s="0">
        <f>HYPERLINK("https://dl.dropboxusercontent.com/scl/fi/4pkjspba7v3c2m1qci1uf/mens-t-shirt-size-chartsslate-ls.jpg?rlkey=jf3qt7l7kis9vgctzhe5g5z5j&amp;dl=0","Click to download SizeChart")</f>
      </c>
      <c r="C892" s="0" t="inlineStr">
        <is>
          <t>Cason Men's Tri-Blend Long Sleeve</t>
        </is>
      </c>
      <c r="D892" s="0" t="inlineStr">
        <is>
          <t>138444</t>
        </is>
      </c>
      <c r="E892" s="0" t="inlineStr">
        <is>
          <t>BLANK CASLS M RL:138444D-XL</t>
        </is>
      </c>
      <c r="F892" s="0" t="inlineStr">
        <is>
          <t>899138444073</t>
        </is>
      </c>
      <c r="G892" s="0" t="inlineStr">
        <is>
          <t>MENS</t>
        </is>
      </c>
      <c r="H892" s="0" t="inlineStr">
        <is>
          <t>XL</t>
        </is>
      </c>
      <c r="I892" s="0">
        <v>16.99</v>
      </c>
      <c r="J892" s="0">
        <v>212</v>
      </c>
    </row>
    <row r="893" spans="1:10" customHeight="0">
      <c r="A893" s="0">
        <f>HYPERLINK("https://dl.dropboxusercontent.com/scl/fi/af4r87o2i4jxqm0i3d352/cason-138444-f.jpg?rlkey=v6tlnyo0e8c905jkdlnlfqi27&amp;dl=0","Click to download Image")</f>
      </c>
      <c r="B893" s="0">
        <f>HYPERLINK("https://dl.dropboxusercontent.com/scl/fi/4pkjspba7v3c2m1qci1uf/mens-t-shirt-size-chartsslate-ls.jpg?rlkey=jf3qt7l7kis9vgctzhe5g5z5j&amp;dl=0","Click to download SizeChart")</f>
      </c>
      <c r="C893" s="0" t="inlineStr">
        <is>
          <t>Cason Men's Tri-Blend Long Sleeve</t>
        </is>
      </c>
      <c r="D893" s="0" t="inlineStr">
        <is>
          <t>138444</t>
        </is>
      </c>
      <c r="E893" s="0" t="inlineStr">
        <is>
          <t>BLANK CASLS M RL:138444E-2XL</t>
        </is>
      </c>
      <c r="F893" s="0" t="inlineStr">
        <is>
          <t>899138444080</t>
        </is>
      </c>
      <c r="G893" s="0" t="inlineStr">
        <is>
          <t>MENS</t>
        </is>
      </c>
      <c r="H893" s="0" t="inlineStr">
        <is>
          <t>2XL</t>
        </is>
      </c>
      <c r="I893" s="0">
        <v>18.99</v>
      </c>
      <c r="J893" s="0">
        <v>139</v>
      </c>
    </row>
    <row r="894" spans="1:10" customHeight="0">
      <c r="A894" s="0">
        <f>HYPERLINK("https://dl.dropboxusercontent.com/scl/fi/af4r87o2i4jxqm0i3d352/cason-138444-f.jpg?rlkey=v6tlnyo0e8c905jkdlnlfqi27&amp;dl=0","Click to download Image")</f>
      </c>
      <c r="B894" s="0">
        <f>HYPERLINK("https://dl.dropboxusercontent.com/scl/fi/4pkjspba7v3c2m1qci1uf/mens-t-shirt-size-chartsslate-ls.jpg?rlkey=jf3qt7l7kis9vgctzhe5g5z5j&amp;dl=0","Click to download SizeChart")</f>
      </c>
      <c r="C894" s="0" t="inlineStr">
        <is>
          <t>Cason Men's Tri-Blend Long Sleeve</t>
        </is>
      </c>
      <c r="D894" s="0" t="inlineStr">
        <is>
          <t>138444</t>
        </is>
      </c>
      <c r="E894" s="0" t="inlineStr">
        <is>
          <t>BLANK CASLS M RL:138444F-3XL</t>
        </is>
      </c>
      <c r="F894" s="0" t="inlineStr">
        <is>
          <t>899138444097</t>
        </is>
      </c>
      <c r="G894" s="0" t="inlineStr">
        <is>
          <t>MENS</t>
        </is>
      </c>
      <c r="H894" s="0" t="inlineStr">
        <is>
          <t>3XL</t>
        </is>
      </c>
      <c r="I894" s="0">
        <v>18.99</v>
      </c>
      <c r="J894" s="0">
        <v>70</v>
      </c>
    </row>
    <row r="895" spans="1:10" customHeight="0">
      <c r="A895" s="0">
        <f>HYPERLINK("https://dl.dropboxusercontent.com/scl/fi/ddv3iqrkqw8yguuoi0u7b/cason-131856-f.jpg?rlkey=9mvsy1fc6og45gt8v3ir16u0q&amp;dl=0","Click to download Image")</f>
      </c>
      <c r="B895" s="0">
        <f>HYPERLINK("https://dl.dropboxusercontent.com/scl/fi/4pkjspba7v3c2m1qci1uf/mens-t-shirt-size-chartsslate-ls.jpg?rlkey=jf3qt7l7kis9vgctzhe5g5z5j&amp;dl=0","Click to download SizeChart")</f>
      </c>
      <c r="C895" s="0" t="inlineStr">
        <is>
          <t>Cason Men's Tri-Blend Long Sleeve</t>
        </is>
      </c>
      <c r="D895" s="0" t="inlineStr">
        <is>
          <t>131856</t>
        </is>
      </c>
      <c r="E895" s="0" t="inlineStr">
        <is>
          <t>BLANK CASLS M NY:131856A-S</t>
        </is>
      </c>
      <c r="F895" s="0" t="inlineStr">
        <is>
          <t>899131856040</t>
        </is>
      </c>
      <c r="G895" s="0" t="inlineStr">
        <is>
          <t>MENS</t>
        </is>
      </c>
      <c r="H895" s="0" t="inlineStr">
        <is>
          <t>S</t>
        </is>
      </c>
      <c r="I895" s="0">
        <v>16.99</v>
      </c>
      <c r="J895" s="0">
        <v>23</v>
      </c>
    </row>
    <row r="896" spans="1:10" customHeight="0">
      <c r="A896" s="0">
        <f>HYPERLINK("https://dl.dropboxusercontent.com/scl/fi/ddv3iqrkqw8yguuoi0u7b/cason-131856-f.jpg?rlkey=9mvsy1fc6og45gt8v3ir16u0q&amp;dl=0","Click to download Image")</f>
      </c>
      <c r="B896" s="0">
        <f>HYPERLINK("https://dl.dropboxusercontent.com/scl/fi/4pkjspba7v3c2m1qci1uf/mens-t-shirt-size-chartsslate-ls.jpg?rlkey=jf3qt7l7kis9vgctzhe5g5z5j&amp;dl=0","Click to download SizeChart")</f>
      </c>
      <c r="C896" s="0" t="inlineStr">
        <is>
          <t>Cason Men's Tri-Blend Long Sleeve</t>
        </is>
      </c>
      <c r="D896" s="0" t="inlineStr">
        <is>
          <t>131856</t>
        </is>
      </c>
      <c r="E896" s="0" t="inlineStr">
        <is>
          <t>BLANK CASLS M NY:131856B-M</t>
        </is>
      </c>
      <c r="F896" s="0" t="inlineStr">
        <is>
          <t>899131856057</t>
        </is>
      </c>
      <c r="G896" s="0" t="inlineStr">
        <is>
          <t>MENS</t>
        </is>
      </c>
      <c r="H896" s="0" t="inlineStr">
        <is>
          <t>M</t>
        </is>
      </c>
      <c r="I896" s="0">
        <v>16.99</v>
      </c>
      <c r="J896" s="0">
        <v>45</v>
      </c>
    </row>
    <row r="897" spans="1:10" customHeight="0">
      <c r="A897" s="0">
        <f>HYPERLINK("https://dl.dropboxusercontent.com/scl/fi/ddv3iqrkqw8yguuoi0u7b/cason-131856-f.jpg?rlkey=9mvsy1fc6og45gt8v3ir16u0q&amp;dl=0","Click to download Image")</f>
      </c>
      <c r="B897" s="0">
        <f>HYPERLINK("https://dl.dropboxusercontent.com/scl/fi/4pkjspba7v3c2m1qci1uf/mens-t-shirt-size-chartsslate-ls.jpg?rlkey=jf3qt7l7kis9vgctzhe5g5z5j&amp;dl=0","Click to download SizeChart")</f>
      </c>
      <c r="C897" s="0" t="inlineStr">
        <is>
          <t>Cason Men's Tri-Blend Long Sleeve</t>
        </is>
      </c>
      <c r="D897" s="0" t="inlineStr">
        <is>
          <t>131856</t>
        </is>
      </c>
      <c r="E897" s="0" t="inlineStr">
        <is>
          <t>BLANK CASLS M NY:131856C-L</t>
        </is>
      </c>
      <c r="F897" s="0" t="inlineStr">
        <is>
          <t>899131856064</t>
        </is>
      </c>
      <c r="G897" s="0" t="inlineStr">
        <is>
          <t>MENS</t>
        </is>
      </c>
      <c r="H897" s="0" t="inlineStr">
        <is>
          <t>L</t>
        </is>
      </c>
      <c r="I897" s="0">
        <v>16.99</v>
      </c>
      <c r="J897" s="0">
        <v>63</v>
      </c>
    </row>
    <row r="898" spans="1:10" customHeight="0">
      <c r="A898" s="0">
        <f>HYPERLINK("https://dl.dropboxusercontent.com/scl/fi/ddv3iqrkqw8yguuoi0u7b/cason-131856-f.jpg?rlkey=9mvsy1fc6og45gt8v3ir16u0q&amp;dl=0","Click to download Image")</f>
      </c>
      <c r="B898" s="0">
        <f>HYPERLINK("https://dl.dropboxusercontent.com/scl/fi/4pkjspba7v3c2m1qci1uf/mens-t-shirt-size-chartsslate-ls.jpg?rlkey=jf3qt7l7kis9vgctzhe5g5z5j&amp;dl=0","Click to download SizeChart")</f>
      </c>
      <c r="C898" s="0" t="inlineStr">
        <is>
          <t>Cason Men's Tri-Blend Long Sleeve</t>
        </is>
      </c>
      <c r="D898" s="0" t="inlineStr">
        <is>
          <t>131856</t>
        </is>
      </c>
      <c r="E898" s="0" t="inlineStr">
        <is>
          <t>BLANK CASLS M NY:131856D-XL</t>
        </is>
      </c>
      <c r="F898" s="0" t="inlineStr">
        <is>
          <t>899131856071</t>
        </is>
      </c>
      <c r="G898" s="0" t="inlineStr">
        <is>
          <t>MENS</t>
        </is>
      </c>
      <c r="H898" s="0" t="inlineStr">
        <is>
          <t>XL</t>
        </is>
      </c>
      <c r="I898" s="0">
        <v>16.99</v>
      </c>
      <c r="J898" s="0">
        <v>66</v>
      </c>
    </row>
    <row r="899" spans="1:10" customHeight="0">
      <c r="A899" s="0">
        <f>HYPERLINK("https://dl.dropboxusercontent.com/scl/fi/ddv3iqrkqw8yguuoi0u7b/cason-131856-f.jpg?rlkey=9mvsy1fc6og45gt8v3ir16u0q&amp;dl=0","Click to download Image")</f>
      </c>
      <c r="B899" s="0">
        <f>HYPERLINK("https://dl.dropboxusercontent.com/scl/fi/4pkjspba7v3c2m1qci1uf/mens-t-shirt-size-chartsslate-ls.jpg?rlkey=jf3qt7l7kis9vgctzhe5g5z5j&amp;dl=0","Click to download SizeChart")</f>
      </c>
      <c r="C899" s="0" t="inlineStr">
        <is>
          <t>Cason Men's Tri-Blend Long Sleeve</t>
        </is>
      </c>
      <c r="D899" s="0" t="inlineStr">
        <is>
          <t>131856</t>
        </is>
      </c>
      <c r="E899" s="0" t="inlineStr">
        <is>
          <t>BLANK CASLS M NY:131856E-2XL</t>
        </is>
      </c>
      <c r="F899" s="0" t="inlineStr">
        <is>
          <t>899131856088</t>
        </is>
      </c>
      <c r="G899" s="0" t="inlineStr">
        <is>
          <t>MENS</t>
        </is>
      </c>
      <c r="H899" s="0" t="inlineStr">
        <is>
          <t>2XL</t>
        </is>
      </c>
      <c r="I899" s="0">
        <v>18.99</v>
      </c>
      <c r="J899" s="0">
        <v>45</v>
      </c>
    </row>
    <row r="900" spans="1:10" customHeight="0">
      <c r="A900" s="0">
        <f>HYPERLINK("https://dl.dropboxusercontent.com/scl/fi/ddv3iqrkqw8yguuoi0u7b/cason-131856-f.jpg?rlkey=9mvsy1fc6og45gt8v3ir16u0q&amp;dl=0","Click to download Image")</f>
      </c>
      <c r="B900" s="0">
        <f>HYPERLINK("https://dl.dropboxusercontent.com/scl/fi/4pkjspba7v3c2m1qci1uf/mens-t-shirt-size-chartsslate-ls.jpg?rlkey=jf3qt7l7kis9vgctzhe5g5z5j&amp;dl=0","Click to download SizeChart")</f>
      </c>
      <c r="C900" s="0" t="inlineStr">
        <is>
          <t>Cason Men's Tri-Blend Long Sleeve</t>
        </is>
      </c>
      <c r="D900" s="0" t="inlineStr">
        <is>
          <t>131856</t>
        </is>
      </c>
      <c r="E900" s="0" t="inlineStr">
        <is>
          <t>BLANK CASLS M NY:131856F-3XL</t>
        </is>
      </c>
      <c r="F900" s="0" t="inlineStr">
        <is>
          <t>899131856095</t>
        </is>
      </c>
      <c r="G900" s="0" t="inlineStr">
        <is>
          <t>MENS</t>
        </is>
      </c>
      <c r="H900" s="0" t="inlineStr">
        <is>
          <t>3XL</t>
        </is>
      </c>
      <c r="I900" s="0">
        <v>18.99</v>
      </c>
      <c r="J900" s="0">
        <v>23</v>
      </c>
    </row>
    <row r="901" spans="1:10" customHeight="0">
      <c r="A901" s="0">
        <f>HYPERLINK("https://dl.dropboxusercontent.com/scl/fi/cgfnhl37zs3pfrnvdc1jc/cason-131857-f.jpg?rlkey=wxcz965afn26ljv0ajqus7x58&amp;dl=0","Click to download Image")</f>
      </c>
      <c r="B901" s="0">
        <f>HYPERLINK("https://dl.dropboxusercontent.com/scl/fi/4pkjspba7v3c2m1qci1uf/mens-t-shirt-size-chartsslate-ls.jpg?rlkey=jf3qt7l7kis9vgctzhe5g5z5j&amp;dl=0","Click to download SizeChart")</f>
      </c>
      <c r="C901" s="0" t="inlineStr">
        <is>
          <t>Cason Men's Tri-Blend Long Sleeve</t>
        </is>
      </c>
      <c r="D901" s="0" t="inlineStr">
        <is>
          <t>131857</t>
        </is>
      </c>
      <c r="E901" s="0" t="inlineStr">
        <is>
          <t>BLANK CASLS M WE:131857A-S</t>
        </is>
      </c>
      <c r="F901" s="0" t="inlineStr">
        <is>
          <t>899131857047</t>
        </is>
      </c>
      <c r="G901" s="0" t="inlineStr">
        <is>
          <t>MENS</t>
        </is>
      </c>
      <c r="H901" s="0" t="inlineStr">
        <is>
          <t>S</t>
        </is>
      </c>
      <c r="I901" s="0">
        <v>16.99</v>
      </c>
      <c r="J901" s="0">
        <v>2</v>
      </c>
    </row>
    <row r="902" spans="1:10" customHeight="0">
      <c r="A902" s="0">
        <f>HYPERLINK("https://dl.dropboxusercontent.com/scl/fi/cgfnhl37zs3pfrnvdc1jc/cason-131857-f.jpg?rlkey=wxcz965afn26ljv0ajqus7x58&amp;dl=0","Click to download Image")</f>
      </c>
      <c r="B902" s="0">
        <f>HYPERLINK("https://dl.dropboxusercontent.com/scl/fi/4pkjspba7v3c2m1qci1uf/mens-t-shirt-size-chartsslate-ls.jpg?rlkey=jf3qt7l7kis9vgctzhe5g5z5j&amp;dl=0","Click to download SizeChart")</f>
      </c>
      <c r="C902" s="0" t="inlineStr">
        <is>
          <t>Cason Men's Tri-Blend Long Sleeve</t>
        </is>
      </c>
      <c r="D902" s="0" t="inlineStr">
        <is>
          <t>131857</t>
        </is>
      </c>
      <c r="E902" s="0" t="inlineStr">
        <is>
          <t>BLANK CASLS M WE:131857B-M</t>
        </is>
      </c>
      <c r="F902" s="0" t="inlineStr">
        <is>
          <t>899131857054</t>
        </is>
      </c>
      <c r="G902" s="0" t="inlineStr">
        <is>
          <t>MENS</t>
        </is>
      </c>
      <c r="H902" s="0" t="inlineStr">
        <is>
          <t>M</t>
        </is>
      </c>
      <c r="I902" s="0">
        <v>16.99</v>
      </c>
      <c r="J902" s="0">
        <v>8</v>
      </c>
    </row>
    <row r="903" spans="1:10" customHeight="0">
      <c r="A903" s="0">
        <f>HYPERLINK("https://dl.dropboxusercontent.com/scl/fi/cgfnhl37zs3pfrnvdc1jc/cason-131857-f.jpg?rlkey=wxcz965afn26ljv0ajqus7x58&amp;dl=0","Click to download Image")</f>
      </c>
      <c r="B903" s="0">
        <f>HYPERLINK("https://dl.dropboxusercontent.com/scl/fi/4pkjspba7v3c2m1qci1uf/mens-t-shirt-size-chartsslate-ls.jpg?rlkey=jf3qt7l7kis9vgctzhe5g5z5j&amp;dl=0","Click to download SizeChart")</f>
      </c>
      <c r="C903" s="0" t="inlineStr">
        <is>
          <t>Cason Men's Tri-Blend Long Sleeve</t>
        </is>
      </c>
      <c r="D903" s="0" t="inlineStr">
        <is>
          <t>131857</t>
        </is>
      </c>
      <c r="E903" s="0" t="inlineStr">
        <is>
          <t>BLANK CASLS M WE:131857C-L</t>
        </is>
      </c>
      <c r="F903" s="0" t="inlineStr">
        <is>
          <t>899131857061</t>
        </is>
      </c>
      <c r="G903" s="0" t="inlineStr">
        <is>
          <t>MENS</t>
        </is>
      </c>
      <c r="H903" s="0" t="inlineStr">
        <is>
          <t>L</t>
        </is>
      </c>
      <c r="I903" s="0">
        <v>16.99</v>
      </c>
      <c r="J903" s="0">
        <v>32</v>
      </c>
    </row>
    <row r="904" spans="1:10" customHeight="0">
      <c r="A904" s="0">
        <f>HYPERLINK("https://dl.dropboxusercontent.com/scl/fi/cgfnhl37zs3pfrnvdc1jc/cason-131857-f.jpg?rlkey=wxcz965afn26ljv0ajqus7x58&amp;dl=0","Click to download Image")</f>
      </c>
      <c r="B904" s="0">
        <f>HYPERLINK("https://dl.dropboxusercontent.com/scl/fi/4pkjspba7v3c2m1qci1uf/mens-t-shirt-size-chartsslate-ls.jpg?rlkey=jf3qt7l7kis9vgctzhe5g5z5j&amp;dl=0","Click to download SizeChart")</f>
      </c>
      <c r="C904" s="0" t="inlineStr">
        <is>
          <t>Cason Men's Tri-Blend Long Sleeve</t>
        </is>
      </c>
      <c r="D904" s="0" t="inlineStr">
        <is>
          <t>131857</t>
        </is>
      </c>
      <c r="E904" s="0" t="inlineStr">
        <is>
          <t>BLANK CASLS M WE:131857D-XL</t>
        </is>
      </c>
      <c r="F904" s="0" t="inlineStr">
        <is>
          <t>899131857078</t>
        </is>
      </c>
      <c r="G904" s="0" t="inlineStr">
        <is>
          <t>MENS</t>
        </is>
      </c>
      <c r="H904" s="0" t="inlineStr">
        <is>
          <t>XL</t>
        </is>
      </c>
      <c r="I904" s="0">
        <v>16.99</v>
      </c>
      <c r="J904" s="0">
        <v>18</v>
      </c>
    </row>
    <row r="905" spans="1:10" customHeight="0">
      <c r="A905" s="0">
        <f>HYPERLINK("https://dl.dropboxusercontent.com/scl/fi/cgfnhl37zs3pfrnvdc1jc/cason-131857-f.jpg?rlkey=wxcz965afn26ljv0ajqus7x58&amp;dl=0","Click to download Image")</f>
      </c>
      <c r="B905" s="0">
        <f>HYPERLINK("https://dl.dropboxusercontent.com/scl/fi/4pkjspba7v3c2m1qci1uf/mens-t-shirt-size-chartsslate-ls.jpg?rlkey=jf3qt7l7kis9vgctzhe5g5z5j&amp;dl=0","Click to download SizeChart")</f>
      </c>
      <c r="C905" s="0" t="inlineStr">
        <is>
          <t>Cason Men's Tri-Blend Long Sleeve</t>
        </is>
      </c>
      <c r="D905" s="0" t="inlineStr">
        <is>
          <t>131857</t>
        </is>
      </c>
      <c r="E905" s="0" t="inlineStr">
        <is>
          <t>BLANK CASLS M WE:131857E-2XL</t>
        </is>
      </c>
      <c r="F905" s="0" t="inlineStr">
        <is>
          <t>899131857085</t>
        </is>
      </c>
      <c r="G905" s="0" t="inlineStr">
        <is>
          <t>MENS</t>
        </is>
      </c>
      <c r="H905" s="0" t="inlineStr">
        <is>
          <t>2XL</t>
        </is>
      </c>
      <c r="I905" s="0">
        <v>18.99</v>
      </c>
      <c r="J905" s="0">
        <v>46</v>
      </c>
    </row>
    <row r="906" spans="1:10" customHeight="0">
      <c r="A906" s="0">
        <f>HYPERLINK("https://dl.dropboxusercontent.com/scl/fi/cgfnhl37zs3pfrnvdc1jc/cason-131857-f.jpg?rlkey=wxcz965afn26ljv0ajqus7x58&amp;dl=0","Click to download Image")</f>
      </c>
      <c r="B906" s="0">
        <f>HYPERLINK("https://dl.dropboxusercontent.com/scl/fi/4pkjspba7v3c2m1qci1uf/mens-t-shirt-size-chartsslate-ls.jpg?rlkey=jf3qt7l7kis9vgctzhe5g5z5j&amp;dl=0","Click to download SizeChart")</f>
      </c>
      <c r="C906" s="0" t="inlineStr">
        <is>
          <t>Cason Men's Tri-Blend Long Sleeve</t>
        </is>
      </c>
      <c r="D906" s="0" t="inlineStr">
        <is>
          <t>131857</t>
        </is>
      </c>
      <c r="E906" s="0" t="inlineStr">
        <is>
          <t>BLANK CASLS M WE:131857F-3XL</t>
        </is>
      </c>
      <c r="F906" s="0" t="inlineStr">
        <is>
          <t>899131857092</t>
        </is>
      </c>
      <c r="G906" s="0" t="inlineStr">
        <is>
          <t>MENS</t>
        </is>
      </c>
      <c r="H906" s="0" t="inlineStr">
        <is>
          <t>3XL</t>
        </is>
      </c>
      <c r="I906" s="0">
        <v>18.99</v>
      </c>
      <c r="J906" s="0">
        <v>46</v>
      </c>
    </row>
    <row r="907" spans="1:10" customHeight="0">
      <c r="A907" s="0">
        <f>HYPERLINK("https://dl.dropboxusercontent.com/scl/fi/xn3fkt9uxcmuf0bbjc2wa/cason-138445-tn.jpg?rlkey=468dh8kwdmum5fq7iqjcp3h9i&amp;dl=0","Click to download Image")</f>
      </c>
      <c r="B907" s="0">
        <f>HYPERLINK("https://dl.dropboxusercontent.com/scl/fi/4pkjspba7v3c2m1qci1uf/mens-t-shirt-size-chartsslate-ls.jpg?rlkey=jf3qt7l7kis9vgctzhe5g5z5j&amp;dl=0","Click to download SizeChart")</f>
      </c>
      <c r="C907" s="0" t="inlineStr">
        <is>
          <t>Cason Men's Tri-Blend Long Sleeve</t>
        </is>
      </c>
      <c r="D907" s="0" t="inlineStr">
        <is>
          <t>138445</t>
        </is>
      </c>
      <c r="E907" s="0" t="inlineStr">
        <is>
          <t>BLANK CASLS M PE:138445A-S</t>
        </is>
      </c>
      <c r="F907" s="0" t="inlineStr">
        <is>
          <t>899138445049</t>
        </is>
      </c>
      <c r="G907" s="0" t="inlineStr">
        <is>
          <t>MENS</t>
        </is>
      </c>
      <c r="H907" s="0" t="inlineStr">
        <is>
          <t>S</t>
        </is>
      </c>
      <c r="I907" s="0">
        <v>16.99</v>
      </c>
      <c r="J907" s="0">
        <v>63</v>
      </c>
    </row>
    <row r="908" spans="1:10" customHeight="0">
      <c r="A908" s="0">
        <f>HYPERLINK("https://dl.dropboxusercontent.com/scl/fi/xn3fkt9uxcmuf0bbjc2wa/cason-138445-tn.jpg?rlkey=468dh8kwdmum5fq7iqjcp3h9i&amp;dl=0","Click to download Image")</f>
      </c>
      <c r="B908" s="0">
        <f>HYPERLINK("https://dl.dropboxusercontent.com/scl/fi/4pkjspba7v3c2m1qci1uf/mens-t-shirt-size-chartsslate-ls.jpg?rlkey=jf3qt7l7kis9vgctzhe5g5z5j&amp;dl=0","Click to download SizeChart")</f>
      </c>
      <c r="C908" s="0" t="inlineStr">
        <is>
          <t>Cason Men's Tri-Blend Long Sleeve</t>
        </is>
      </c>
      <c r="D908" s="0" t="inlineStr">
        <is>
          <t>138445</t>
        </is>
      </c>
      <c r="E908" s="0" t="inlineStr">
        <is>
          <t>BLANK CASLS M PE:138445B-M</t>
        </is>
      </c>
      <c r="F908" s="0" t="inlineStr">
        <is>
          <t>899138445056</t>
        </is>
      </c>
      <c r="G908" s="0" t="inlineStr">
        <is>
          <t>MENS</t>
        </is>
      </c>
      <c r="H908" s="0" t="inlineStr">
        <is>
          <t>M</t>
        </is>
      </c>
      <c r="I908" s="0">
        <v>16.99</v>
      </c>
      <c r="J908" s="0">
        <v>150</v>
      </c>
    </row>
    <row r="909" spans="1:10" customHeight="0">
      <c r="A909" s="0">
        <f>HYPERLINK("https://dl.dropboxusercontent.com/scl/fi/xn3fkt9uxcmuf0bbjc2wa/cason-138445-tn.jpg?rlkey=468dh8kwdmum5fq7iqjcp3h9i&amp;dl=0","Click to download Image")</f>
      </c>
      <c r="B909" s="0">
        <f>HYPERLINK("https://dl.dropboxusercontent.com/scl/fi/4pkjspba7v3c2m1qci1uf/mens-t-shirt-size-chartsslate-ls.jpg?rlkey=jf3qt7l7kis9vgctzhe5g5z5j&amp;dl=0","Click to download SizeChart")</f>
      </c>
      <c r="C909" s="0" t="inlineStr">
        <is>
          <t>Cason Men's Tri-Blend Long Sleeve</t>
        </is>
      </c>
      <c r="D909" s="0" t="inlineStr">
        <is>
          <t>138445</t>
        </is>
      </c>
      <c r="E909" s="0" t="inlineStr">
        <is>
          <t>BLANK CASLS M PE:138445C-L</t>
        </is>
      </c>
      <c r="F909" s="0" t="inlineStr">
        <is>
          <t>899138445063</t>
        </is>
      </c>
      <c r="G909" s="0" t="inlineStr">
        <is>
          <t>MENS</t>
        </is>
      </c>
      <c r="H909" s="0" t="inlineStr">
        <is>
          <t>L</t>
        </is>
      </c>
      <c r="I909" s="0">
        <v>16.99</v>
      </c>
      <c r="J909" s="0">
        <v>197</v>
      </c>
    </row>
    <row r="910" spans="1:10" customHeight="0">
      <c r="A910" s="0">
        <f>HYPERLINK("https://dl.dropboxusercontent.com/scl/fi/xn3fkt9uxcmuf0bbjc2wa/cason-138445-tn.jpg?rlkey=468dh8kwdmum5fq7iqjcp3h9i&amp;dl=0","Click to download Image")</f>
      </c>
      <c r="B910" s="0">
        <f>HYPERLINK("https://dl.dropboxusercontent.com/scl/fi/4pkjspba7v3c2m1qci1uf/mens-t-shirt-size-chartsslate-ls.jpg?rlkey=jf3qt7l7kis9vgctzhe5g5z5j&amp;dl=0","Click to download SizeChart")</f>
      </c>
      <c r="C910" s="0" t="inlineStr">
        <is>
          <t>Cason Men's Tri-Blend Long Sleeve</t>
        </is>
      </c>
      <c r="D910" s="0" t="inlineStr">
        <is>
          <t>138445</t>
        </is>
      </c>
      <c r="E910" s="0" t="inlineStr">
        <is>
          <t>BLANK CASLS M PE:138445D-XL</t>
        </is>
      </c>
      <c r="F910" s="0" t="inlineStr">
        <is>
          <t>899138445070</t>
        </is>
      </c>
      <c r="G910" s="0" t="inlineStr">
        <is>
          <t>MENS</t>
        </is>
      </c>
      <c r="H910" s="0" t="inlineStr">
        <is>
          <t>XL</t>
        </is>
      </c>
      <c r="I910" s="0">
        <v>16.99</v>
      </c>
      <c r="J910" s="0">
        <v>196</v>
      </c>
    </row>
    <row r="911" spans="1:10" customHeight="0">
      <c r="A911" s="0">
        <f>HYPERLINK("https://dl.dropboxusercontent.com/scl/fi/xn3fkt9uxcmuf0bbjc2wa/cason-138445-tn.jpg?rlkey=468dh8kwdmum5fq7iqjcp3h9i&amp;dl=0","Click to download Image")</f>
      </c>
      <c r="B911" s="0">
        <f>HYPERLINK("https://dl.dropboxusercontent.com/scl/fi/4pkjspba7v3c2m1qci1uf/mens-t-shirt-size-chartsslate-ls.jpg?rlkey=jf3qt7l7kis9vgctzhe5g5z5j&amp;dl=0","Click to download SizeChart")</f>
      </c>
      <c r="C911" s="0" t="inlineStr">
        <is>
          <t>Cason Men's Tri-Blend Long Sleeve</t>
        </is>
      </c>
      <c r="D911" s="0" t="inlineStr">
        <is>
          <t>138445</t>
        </is>
      </c>
      <c r="E911" s="0" t="inlineStr">
        <is>
          <t>BLANK CASLS M PE:138445E-2XL</t>
        </is>
      </c>
      <c r="F911" s="0" t="inlineStr">
        <is>
          <t>899138445087</t>
        </is>
      </c>
      <c r="G911" s="0" t="inlineStr">
        <is>
          <t>MENS</t>
        </is>
      </c>
      <c r="H911" s="0" t="inlineStr">
        <is>
          <t>2XL</t>
        </is>
      </c>
      <c r="I911" s="0">
        <v>18.99</v>
      </c>
      <c r="J911" s="0">
        <v>116</v>
      </c>
    </row>
    <row r="912" spans="1:10" customHeight="0">
      <c r="A912" s="0">
        <f>HYPERLINK("https://dl.dropboxusercontent.com/scl/fi/xn3fkt9uxcmuf0bbjc2wa/cason-138445-tn.jpg?rlkey=468dh8kwdmum5fq7iqjcp3h9i&amp;dl=0","Click to download Image")</f>
      </c>
      <c r="B912" s="0">
        <f>HYPERLINK("https://dl.dropboxusercontent.com/scl/fi/4pkjspba7v3c2m1qci1uf/mens-t-shirt-size-chartsslate-ls.jpg?rlkey=jf3qt7l7kis9vgctzhe5g5z5j&amp;dl=0","Click to download SizeChart")</f>
      </c>
      <c r="C912" s="0" t="inlineStr">
        <is>
          <t>Cason Men's Tri-Blend Long Sleeve</t>
        </is>
      </c>
      <c r="D912" s="0" t="inlineStr">
        <is>
          <t>138445</t>
        </is>
      </c>
      <c r="E912" s="0" t="inlineStr">
        <is>
          <t>BLANK CASLS M PE:138445F-3XL</t>
        </is>
      </c>
      <c r="F912" s="0" t="inlineStr">
        <is>
          <t>899138445094</t>
        </is>
      </c>
      <c r="G912" s="0" t="inlineStr">
        <is>
          <t>MENS</t>
        </is>
      </c>
      <c r="H912" s="0" t="inlineStr">
        <is>
          <t>3XL</t>
        </is>
      </c>
      <c r="I912" s="0">
        <v>18.99</v>
      </c>
      <c r="J912" s="0">
        <v>63</v>
      </c>
    </row>
    <row r="913" spans="1:10" customHeight="0">
      <c r="A913" s="0">
        <f>HYPERLINK("https://dl.dropboxusercontent.com/scl/fi/ffp2xmlw86zoa3dqodgqt/chase-140251-f.jpg?rlkey=v4lx4v9zbshrwmj0arsz7pqzg&amp;dl=0","Click to download Image")</f>
      </c>
      <c r="B913" s="0">
        <f>HYPERLINK("https://dl.dropboxusercontent.com/scl/fi/n3s8q5298isc11tti69ud/mensaxis-chase-kaden-ss.jpg?rlkey=ifag8egd2pls4k8hkpv8uy39i&amp;dl=0","Click to download SizeChart")</f>
      </c>
      <c r="C913" s="0" t="inlineStr">
        <is>
          <t>Chase Men's 4-Way Stretch T-Shirt</t>
        </is>
      </c>
      <c r="D913" s="0" t="inlineStr">
        <is>
          <t>140251</t>
        </is>
      </c>
      <c r="E913" s="0" t="inlineStr">
        <is>
          <t>BLANK CHASE M NY:140251A-S</t>
        </is>
      </c>
      <c r="F913" s="0" t="inlineStr">
        <is>
          <t>899140251041</t>
        </is>
      </c>
      <c r="G913" s="0" t="inlineStr">
        <is>
          <t>MENS</t>
        </is>
      </c>
      <c r="H913" s="0" t="inlineStr">
        <is>
          <t>S</t>
        </is>
      </c>
      <c r="I913" s="0">
        <v>14.99</v>
      </c>
      <c r="J913" s="0">
        <v>13</v>
      </c>
    </row>
    <row r="914" spans="1:10" customHeight="0">
      <c r="A914" s="0">
        <f>HYPERLINK("https://dl.dropboxusercontent.com/scl/fi/ffp2xmlw86zoa3dqodgqt/chase-140251-f.jpg?rlkey=v4lx4v9zbshrwmj0arsz7pqzg&amp;dl=0","Click to download Image")</f>
      </c>
      <c r="B914" s="0">
        <f>HYPERLINK("https://dl.dropboxusercontent.com/scl/fi/n3s8q5298isc11tti69ud/mensaxis-chase-kaden-ss.jpg?rlkey=ifag8egd2pls4k8hkpv8uy39i&amp;dl=0","Click to download SizeChart")</f>
      </c>
      <c r="C914" s="0" t="inlineStr">
        <is>
          <t>Chase Men's 4-Way Stretch T-Shirt</t>
        </is>
      </c>
      <c r="D914" s="0" t="inlineStr">
        <is>
          <t>140251</t>
        </is>
      </c>
      <c r="E914" s="0" t="inlineStr">
        <is>
          <t>BLANK CHASE M NY:140251B-M</t>
        </is>
      </c>
      <c r="F914" s="0" t="inlineStr">
        <is>
          <t>899140251058</t>
        </is>
      </c>
      <c r="G914" s="0" t="inlineStr">
        <is>
          <t>MENS</t>
        </is>
      </c>
      <c r="H914" s="0" t="inlineStr">
        <is>
          <t>M</t>
        </is>
      </c>
      <c r="I914" s="0">
        <v>14.99</v>
      </c>
      <c r="J914" s="0">
        <v>24</v>
      </c>
    </row>
    <row r="915" spans="1:10" customHeight="0">
      <c r="A915" s="0">
        <f>HYPERLINK("https://dl.dropboxusercontent.com/scl/fi/ffp2xmlw86zoa3dqodgqt/chase-140251-f.jpg?rlkey=v4lx4v9zbshrwmj0arsz7pqzg&amp;dl=0","Click to download Image")</f>
      </c>
      <c r="B915" s="0">
        <f>HYPERLINK("https://dl.dropboxusercontent.com/scl/fi/n3s8q5298isc11tti69ud/mensaxis-chase-kaden-ss.jpg?rlkey=ifag8egd2pls4k8hkpv8uy39i&amp;dl=0","Click to download SizeChart")</f>
      </c>
      <c r="C915" s="0" t="inlineStr">
        <is>
          <t>Chase Men's 4-Way Stretch T-Shirt</t>
        </is>
      </c>
      <c r="D915" s="0" t="inlineStr">
        <is>
          <t>140251</t>
        </is>
      </c>
      <c r="E915" s="0" t="inlineStr">
        <is>
          <t>BLANK CHASE M NY:140251C-L</t>
        </is>
      </c>
      <c r="F915" s="0" t="inlineStr">
        <is>
          <t>899140251065</t>
        </is>
      </c>
      <c r="G915" s="0" t="inlineStr">
        <is>
          <t>MENS</t>
        </is>
      </c>
      <c r="H915" s="0" t="inlineStr">
        <is>
          <t>L</t>
        </is>
      </c>
      <c r="I915" s="0">
        <v>14.99</v>
      </c>
      <c r="J915" s="0">
        <v>32</v>
      </c>
    </row>
    <row r="916" spans="1:10" customHeight="0">
      <c r="A916" s="0">
        <f>HYPERLINK("https://dl.dropboxusercontent.com/scl/fi/ffp2xmlw86zoa3dqodgqt/chase-140251-f.jpg?rlkey=v4lx4v9zbshrwmj0arsz7pqzg&amp;dl=0","Click to download Image")</f>
      </c>
      <c r="B916" s="0">
        <f>HYPERLINK("https://dl.dropboxusercontent.com/scl/fi/n3s8q5298isc11tti69ud/mensaxis-chase-kaden-ss.jpg?rlkey=ifag8egd2pls4k8hkpv8uy39i&amp;dl=0","Click to download SizeChart")</f>
      </c>
      <c r="C916" s="0" t="inlineStr">
        <is>
          <t>Chase Men's 4-Way Stretch T-Shirt</t>
        </is>
      </c>
      <c r="D916" s="0" t="inlineStr">
        <is>
          <t>140251</t>
        </is>
      </c>
      <c r="E916" s="0" t="inlineStr">
        <is>
          <t>BLANK CHASE M NY:140251D-XL</t>
        </is>
      </c>
      <c r="F916" s="0" t="inlineStr">
        <is>
          <t>899140251072</t>
        </is>
      </c>
      <c r="G916" s="0" t="inlineStr">
        <is>
          <t>MENS</t>
        </is>
      </c>
      <c r="H916" s="0" t="inlineStr">
        <is>
          <t>XL</t>
        </is>
      </c>
      <c r="I916" s="0">
        <v>14.99</v>
      </c>
      <c r="J916" s="0">
        <v>37</v>
      </c>
    </row>
    <row r="917" spans="1:10" customHeight="0">
      <c r="A917" s="0">
        <f>HYPERLINK("https://dl.dropboxusercontent.com/scl/fi/ffp2xmlw86zoa3dqodgqt/chase-140251-f.jpg?rlkey=v4lx4v9zbshrwmj0arsz7pqzg&amp;dl=0","Click to download Image")</f>
      </c>
      <c r="B917" s="0">
        <f>HYPERLINK("https://dl.dropboxusercontent.com/scl/fi/n3s8q5298isc11tti69ud/mensaxis-chase-kaden-ss.jpg?rlkey=ifag8egd2pls4k8hkpv8uy39i&amp;dl=0","Click to download SizeChart")</f>
      </c>
      <c r="C917" s="0" t="inlineStr">
        <is>
          <t>Chase Men's 4-Way Stretch T-Shirt</t>
        </is>
      </c>
      <c r="D917" s="0" t="inlineStr">
        <is>
          <t>140251</t>
        </is>
      </c>
      <c r="E917" s="0" t="inlineStr">
        <is>
          <t>BLANK CHASE M NY:140251E-2XL</t>
        </is>
      </c>
      <c r="F917" s="0" t="inlineStr">
        <is>
          <t>899140251089</t>
        </is>
      </c>
      <c r="G917" s="0" t="inlineStr">
        <is>
          <t>MENS</t>
        </is>
      </c>
      <c r="H917" s="0" t="inlineStr">
        <is>
          <t>2XL</t>
        </is>
      </c>
      <c r="I917" s="0">
        <v>14.99</v>
      </c>
      <c r="J917" s="0">
        <v>25</v>
      </c>
    </row>
    <row r="918" spans="1:10" customHeight="0">
      <c r="A918" s="0">
        <f>HYPERLINK("https://dl.dropboxusercontent.com/scl/fi/ffp2xmlw86zoa3dqodgqt/chase-140251-f.jpg?rlkey=v4lx4v9zbshrwmj0arsz7pqzg&amp;dl=0","Click to download Image")</f>
      </c>
      <c r="B918" s="0">
        <f>HYPERLINK("https://dl.dropboxusercontent.com/scl/fi/n3s8q5298isc11tti69ud/mensaxis-chase-kaden-ss.jpg?rlkey=ifag8egd2pls4k8hkpv8uy39i&amp;dl=0","Click to download SizeChart")</f>
      </c>
      <c r="C918" s="0" t="inlineStr">
        <is>
          <t>Chase Men's 4-Way Stretch T-Shirt</t>
        </is>
      </c>
      <c r="D918" s="0" t="inlineStr">
        <is>
          <t>140251</t>
        </is>
      </c>
      <c r="E918" s="0" t="inlineStr">
        <is>
          <t>BLANK CHASE M NY:140251F-3XL</t>
        </is>
      </c>
      <c r="F918" s="0" t="inlineStr">
        <is>
          <t>899140251096</t>
        </is>
      </c>
      <c r="G918" s="0" t="inlineStr">
        <is>
          <t>MENS</t>
        </is>
      </c>
      <c r="H918" s="0" t="inlineStr">
        <is>
          <t>3XL</t>
        </is>
      </c>
      <c r="I918" s="0">
        <v>14.99</v>
      </c>
      <c r="J918" s="0">
        <v>13</v>
      </c>
    </row>
    <row r="919" spans="1:10" customHeight="0">
      <c r="A919" s="0">
        <f>HYPERLINK("https://dl.dropboxusercontent.com/scl/fi/djumotaabc9tntzpgppui/121626f.jpg?rlkey=8gk4byrtzmcllk0ee5g33b94z&amp;dl=0","Click to download Image")</f>
      </c>
      <c r="B919" s="0">
        <f>HYPERLINK("https://dl.dropboxusercontent.com/scl/fi/f62aln5l3tc3005o4t74m/mens-t-shirt-size-chartsmack.jpg?rlkey=gld4tm9fd04kxc6uyz40vvz8e&amp;dl=0","Click to download SizeChart")</f>
      </c>
      <c r="C919" s="0" t="inlineStr">
        <is>
          <t>Mack Men's Cotton T-Shirt</t>
        </is>
      </c>
      <c r="D919" s="0" t="inlineStr">
        <is>
          <t>121626</t>
        </is>
      </c>
      <c r="E919" s="0" t="inlineStr">
        <is>
          <t>BLANK MACK M GY:121626A-S</t>
        </is>
      </c>
      <c r="F919" s="0" t="inlineStr">
        <is>
          <t>899121626042</t>
        </is>
      </c>
      <c r="G919" s="0" t="inlineStr">
        <is>
          <t>MENS</t>
        </is>
      </c>
      <c r="H919" s="0" t="inlineStr">
        <is>
          <t>S</t>
        </is>
      </c>
      <c r="I919" s="0">
        <v>19.99</v>
      </c>
      <c r="J919" s="0">
        <v>19</v>
      </c>
    </row>
    <row r="920" spans="1:10" customHeight="0">
      <c r="A920" s="0">
        <f>HYPERLINK("https://dl.dropboxusercontent.com/scl/fi/djumotaabc9tntzpgppui/121626f.jpg?rlkey=8gk4byrtzmcllk0ee5g33b94z&amp;dl=0","Click to download Image")</f>
      </c>
      <c r="B920" s="0">
        <f>HYPERLINK("https://dl.dropboxusercontent.com/scl/fi/f62aln5l3tc3005o4t74m/mens-t-shirt-size-chartsmack.jpg?rlkey=gld4tm9fd04kxc6uyz40vvz8e&amp;dl=0","Click to download SizeChart")</f>
      </c>
      <c r="C920" s="0" t="inlineStr">
        <is>
          <t>Mack Men's Cotton T-Shirt</t>
        </is>
      </c>
      <c r="D920" s="0" t="inlineStr">
        <is>
          <t>121626</t>
        </is>
      </c>
      <c r="E920" s="0" t="inlineStr">
        <is>
          <t>BLANK MACK M GY:121626B-M</t>
        </is>
      </c>
      <c r="F920" s="0" t="inlineStr">
        <is>
          <t>899121626059</t>
        </is>
      </c>
      <c r="G920" s="0" t="inlineStr">
        <is>
          <t>MENS</t>
        </is>
      </c>
      <c r="H920" s="0" t="inlineStr">
        <is>
          <t>M</t>
        </is>
      </c>
      <c r="I920" s="0">
        <v>19.99</v>
      </c>
      <c r="J920" s="0">
        <v>41</v>
      </c>
    </row>
    <row r="921" spans="1:10" customHeight="0">
      <c r="A921" s="0">
        <f>HYPERLINK("https://dl.dropboxusercontent.com/scl/fi/djumotaabc9tntzpgppui/121626f.jpg?rlkey=8gk4byrtzmcllk0ee5g33b94z&amp;dl=0","Click to download Image")</f>
      </c>
      <c r="B921" s="0">
        <f>HYPERLINK("https://dl.dropboxusercontent.com/scl/fi/f62aln5l3tc3005o4t74m/mens-t-shirt-size-chartsmack.jpg?rlkey=gld4tm9fd04kxc6uyz40vvz8e&amp;dl=0","Click to download SizeChart")</f>
      </c>
      <c r="C921" s="0" t="inlineStr">
        <is>
          <t>Mack Men's Cotton T-Shirt</t>
        </is>
      </c>
      <c r="D921" s="0" t="inlineStr">
        <is>
          <t>121626</t>
        </is>
      </c>
      <c r="E921" s="0" t="inlineStr">
        <is>
          <t>BLANK MACK M GY:121626C-L</t>
        </is>
      </c>
      <c r="F921" s="0" t="inlineStr">
        <is>
          <t>899121626066</t>
        </is>
      </c>
      <c r="G921" s="0" t="inlineStr">
        <is>
          <t>MENS</t>
        </is>
      </c>
      <c r="H921" s="0" t="inlineStr">
        <is>
          <t>L</t>
        </is>
      </c>
      <c r="I921" s="0">
        <v>19.99</v>
      </c>
      <c r="J921" s="0">
        <v>54</v>
      </c>
    </row>
    <row r="922" spans="1:10" customHeight="0">
      <c r="A922" s="0">
        <f>HYPERLINK("https://dl.dropboxusercontent.com/scl/fi/djumotaabc9tntzpgppui/121626f.jpg?rlkey=8gk4byrtzmcllk0ee5g33b94z&amp;dl=0","Click to download Image")</f>
      </c>
      <c r="B922" s="0">
        <f>HYPERLINK("https://dl.dropboxusercontent.com/scl/fi/f62aln5l3tc3005o4t74m/mens-t-shirt-size-chartsmack.jpg?rlkey=gld4tm9fd04kxc6uyz40vvz8e&amp;dl=0","Click to download SizeChart")</f>
      </c>
      <c r="C922" s="0" t="inlineStr">
        <is>
          <t>Mack Men's Cotton T-Shirt</t>
        </is>
      </c>
      <c r="D922" s="0" t="inlineStr">
        <is>
          <t>121626</t>
        </is>
      </c>
      <c r="E922" s="0" t="inlineStr">
        <is>
          <t>BLANK MACK M GY:121626D-XL</t>
        </is>
      </c>
      <c r="F922" s="0" t="inlineStr">
        <is>
          <t>899121626073</t>
        </is>
      </c>
      <c r="G922" s="0" t="inlineStr">
        <is>
          <t>MENS</t>
        </is>
      </c>
      <c r="H922" s="0" t="inlineStr">
        <is>
          <t>XL</t>
        </is>
      </c>
      <c r="I922" s="0">
        <v>19.99</v>
      </c>
      <c r="J922" s="0">
        <v>50</v>
      </c>
    </row>
    <row r="923" spans="1:10" customHeight="0">
      <c r="A923" s="0">
        <f>HYPERLINK("https://dl.dropboxusercontent.com/scl/fi/djumotaabc9tntzpgppui/121626f.jpg?rlkey=8gk4byrtzmcllk0ee5g33b94z&amp;dl=0","Click to download Image")</f>
      </c>
      <c r="B923" s="0">
        <f>HYPERLINK("https://dl.dropboxusercontent.com/scl/fi/f62aln5l3tc3005o4t74m/mens-t-shirt-size-chartsmack.jpg?rlkey=gld4tm9fd04kxc6uyz40vvz8e&amp;dl=0","Click to download SizeChart")</f>
      </c>
      <c r="C923" s="0" t="inlineStr">
        <is>
          <t>Mack Men's Cotton T-Shirt</t>
        </is>
      </c>
      <c r="D923" s="0" t="inlineStr">
        <is>
          <t>121626</t>
        </is>
      </c>
      <c r="E923" s="0" t="inlineStr">
        <is>
          <t>BLANK MACK M GY:121626E-2XL</t>
        </is>
      </c>
      <c r="F923" s="0" t="inlineStr">
        <is>
          <t>899121626080</t>
        </is>
      </c>
      <c r="G923" s="0" t="inlineStr">
        <is>
          <t>MENS</t>
        </is>
      </c>
      <c r="H923" s="0" t="inlineStr">
        <is>
          <t>2XL</t>
        </is>
      </c>
      <c r="I923" s="0">
        <v>19.99</v>
      </c>
      <c r="J923" s="0">
        <v>39</v>
      </c>
    </row>
    <row r="924" spans="1:10" customHeight="0">
      <c r="A924" s="0">
        <f>HYPERLINK("https://dl.dropboxusercontent.com/scl/fi/djumotaabc9tntzpgppui/121626f.jpg?rlkey=8gk4byrtzmcllk0ee5g33b94z&amp;dl=0","Click to download Image")</f>
      </c>
      <c r="B924" s="0">
        <f>HYPERLINK("https://dl.dropboxusercontent.com/scl/fi/f62aln5l3tc3005o4t74m/mens-t-shirt-size-chartsmack.jpg?rlkey=gld4tm9fd04kxc6uyz40vvz8e&amp;dl=0","Click to download SizeChart")</f>
      </c>
      <c r="C924" s="0" t="inlineStr">
        <is>
          <t>Mack Men's Cotton T-Shirt</t>
        </is>
      </c>
      <c r="D924" s="0" t="inlineStr">
        <is>
          <t>121626</t>
        </is>
      </c>
      <c r="E924" s="0" t="inlineStr">
        <is>
          <t>BLANK MACK M GY:121626F-3XL</t>
        </is>
      </c>
      <c r="F924" s="0" t="inlineStr">
        <is>
          <t>899121626097</t>
        </is>
      </c>
      <c r="G924" s="0" t="inlineStr">
        <is>
          <t>MENS</t>
        </is>
      </c>
      <c r="H924" s="0" t="inlineStr">
        <is>
          <t>3XL</t>
        </is>
      </c>
      <c r="I924" s="0">
        <v>19.99</v>
      </c>
      <c r="J924" s="0">
        <v>22</v>
      </c>
    </row>
    <row r="925" spans="1:10" customHeight="0">
      <c r="A925" s="0">
        <f>HYPERLINK("https://dl.dropboxusercontent.com/scl/fi/e4tzq73fqt1oiom28r94z/lander-b.jpg?rlkey=jdtt9e9uyjht50aw20rlcbowl&amp;dl=0","Click to download Image")</f>
      </c>
      <c r="B925" s="0">
        <f>HYPERLINK("https://dl.dropboxusercontent.com/scl/fi/psyfld6u5en649tpo6fnm/mens-t-shirt-size-chartsapollo-lander.jpg?rlkey=4suury6ot0ca4lknkvqgutzo8&amp;dl=0","Click to download SizeChart")</f>
      </c>
      <c r="C925" s="0" t="inlineStr">
        <is>
          <t>Lander Men's PE T-Shirt</t>
        </is>
      </c>
      <c r="D925" s="0" t="inlineStr">
        <is>
          <t>112364</t>
        </is>
      </c>
      <c r="E925" s="0" t="inlineStr">
        <is>
          <t>BLANK LANDER GREY:112364A - S</t>
        </is>
      </c>
      <c r="F925" s="0" t="inlineStr">
        <is>
          <t>899112364045</t>
        </is>
      </c>
      <c r="G925" s="0" t="inlineStr">
        <is>
          <t>MENS</t>
        </is>
      </c>
      <c r="H925" s="0" t="inlineStr">
        <is>
          <t>S</t>
        </is>
      </c>
      <c r="I925" s="0">
        <v>19.99</v>
      </c>
      <c r="J925" s="0">
        <v>24</v>
      </c>
    </row>
    <row r="926" spans="1:10" customHeight="0">
      <c r="A926" s="0">
        <f>HYPERLINK("https://dl.dropboxusercontent.com/scl/fi/e4tzq73fqt1oiom28r94z/lander-b.jpg?rlkey=jdtt9e9uyjht50aw20rlcbowl&amp;dl=0","Click to download Image")</f>
      </c>
      <c r="B926" s="0">
        <f>HYPERLINK("https://dl.dropboxusercontent.com/scl/fi/psyfld6u5en649tpo6fnm/mens-t-shirt-size-chartsapollo-lander.jpg?rlkey=4suury6ot0ca4lknkvqgutzo8&amp;dl=0","Click to download SizeChart")</f>
      </c>
      <c r="C926" s="0" t="inlineStr">
        <is>
          <t>Lander Men's PE T-Shirt</t>
        </is>
      </c>
      <c r="D926" s="0" t="inlineStr">
        <is>
          <t>112364</t>
        </is>
      </c>
      <c r="E926" s="0" t="inlineStr">
        <is>
          <t>BLANK LANDER GREY:112364B - M</t>
        </is>
      </c>
      <c r="F926" s="0" t="inlineStr">
        <is>
          <t>899112364052</t>
        </is>
      </c>
      <c r="G926" s="0" t="inlineStr">
        <is>
          <t>MENS</t>
        </is>
      </c>
      <c r="H926" s="0" t="inlineStr">
        <is>
          <t>M</t>
        </is>
      </c>
      <c r="I926" s="0">
        <v>19.99</v>
      </c>
      <c r="J926" s="0">
        <v>47</v>
      </c>
    </row>
    <row r="927" spans="1:10" customHeight="0">
      <c r="A927" s="0">
        <f>HYPERLINK("https://dl.dropboxusercontent.com/scl/fi/e4tzq73fqt1oiom28r94z/lander-b.jpg?rlkey=jdtt9e9uyjht50aw20rlcbowl&amp;dl=0","Click to download Image")</f>
      </c>
      <c r="B927" s="0">
        <f>HYPERLINK("https://dl.dropboxusercontent.com/scl/fi/psyfld6u5en649tpo6fnm/mens-t-shirt-size-chartsapollo-lander.jpg?rlkey=4suury6ot0ca4lknkvqgutzo8&amp;dl=0","Click to download SizeChart")</f>
      </c>
      <c r="C927" s="0" t="inlineStr">
        <is>
          <t>Lander Men's PE T-Shirt</t>
        </is>
      </c>
      <c r="D927" s="0" t="inlineStr">
        <is>
          <t>112364</t>
        </is>
      </c>
      <c r="E927" s="0" t="inlineStr">
        <is>
          <t>BLANK LANDER GREY:112364C - L</t>
        </is>
      </c>
      <c r="F927" s="0" t="inlineStr">
        <is>
          <t>899112364069</t>
        </is>
      </c>
      <c r="G927" s="0" t="inlineStr">
        <is>
          <t>MENS</t>
        </is>
      </c>
      <c r="H927" s="0" t="inlineStr">
        <is>
          <t>L</t>
        </is>
      </c>
      <c r="I927" s="0">
        <v>19.99</v>
      </c>
      <c r="J927" s="0">
        <v>71</v>
      </c>
    </row>
    <row r="928" spans="1:10" customHeight="0">
      <c r="A928" s="0">
        <f>HYPERLINK("https://dl.dropboxusercontent.com/scl/fi/e4tzq73fqt1oiom28r94z/lander-b.jpg?rlkey=jdtt9e9uyjht50aw20rlcbowl&amp;dl=0","Click to download Image")</f>
      </c>
      <c r="B928" s="0">
        <f>HYPERLINK("https://dl.dropboxusercontent.com/scl/fi/psyfld6u5en649tpo6fnm/mens-t-shirt-size-chartsapollo-lander.jpg?rlkey=4suury6ot0ca4lknkvqgutzo8&amp;dl=0","Click to download SizeChart")</f>
      </c>
      <c r="C928" s="0" t="inlineStr">
        <is>
          <t>Lander Men's PE T-Shirt</t>
        </is>
      </c>
      <c r="D928" s="0" t="inlineStr">
        <is>
          <t>112364</t>
        </is>
      </c>
      <c r="E928" s="0" t="inlineStr">
        <is>
          <t>BLANK LANDER GREY:112364D - XL</t>
        </is>
      </c>
      <c r="F928" s="0" t="inlineStr">
        <is>
          <t>899112364076</t>
        </is>
      </c>
      <c r="G928" s="0" t="inlineStr">
        <is>
          <t>MENS</t>
        </is>
      </c>
      <c r="H928" s="0" t="inlineStr">
        <is>
          <t>XL</t>
        </is>
      </c>
      <c r="I928" s="0">
        <v>19.99</v>
      </c>
      <c r="J928" s="0">
        <v>72</v>
      </c>
    </row>
    <row r="929" spans="1:10" customHeight="0">
      <c r="A929" s="0">
        <f>HYPERLINK("https://dl.dropboxusercontent.com/scl/fi/e4tzq73fqt1oiom28r94z/lander-b.jpg?rlkey=jdtt9e9uyjht50aw20rlcbowl&amp;dl=0","Click to download Image")</f>
      </c>
      <c r="B929" s="0">
        <f>HYPERLINK("https://dl.dropboxusercontent.com/scl/fi/psyfld6u5en649tpo6fnm/mens-t-shirt-size-chartsapollo-lander.jpg?rlkey=4suury6ot0ca4lknkvqgutzo8&amp;dl=0","Click to download SizeChart")</f>
      </c>
      <c r="C929" s="0" t="inlineStr">
        <is>
          <t>Lander Men's PE T-Shirt</t>
        </is>
      </c>
      <c r="D929" s="0" t="inlineStr">
        <is>
          <t>112364</t>
        </is>
      </c>
      <c r="E929" s="0" t="inlineStr">
        <is>
          <t>BLANK LANDER GREY:112364E - 2XL</t>
        </is>
      </c>
      <c r="F929" s="0" t="inlineStr">
        <is>
          <t>899112364083</t>
        </is>
      </c>
      <c r="G929" s="0" t="inlineStr">
        <is>
          <t>MENS</t>
        </is>
      </c>
      <c r="H929" s="0" t="inlineStr">
        <is>
          <t>2XL</t>
        </is>
      </c>
      <c r="I929" s="0">
        <v>19.99</v>
      </c>
      <c r="J929" s="0">
        <v>48</v>
      </c>
    </row>
    <row r="930" spans="1:10" customHeight="0">
      <c r="A930" s="0">
        <f>HYPERLINK("https://dl.dropboxusercontent.com/scl/fi/e4tzq73fqt1oiom28r94z/lander-b.jpg?rlkey=jdtt9e9uyjht50aw20rlcbowl&amp;dl=0","Click to download Image")</f>
      </c>
      <c r="B930" s="0">
        <f>HYPERLINK("https://dl.dropboxusercontent.com/scl/fi/psyfld6u5en649tpo6fnm/mens-t-shirt-size-chartsapollo-lander.jpg?rlkey=4suury6ot0ca4lknkvqgutzo8&amp;dl=0","Click to download SizeChart")</f>
      </c>
      <c r="C930" s="0" t="inlineStr">
        <is>
          <t>Lander Men's PE T-Shirt</t>
        </is>
      </c>
      <c r="D930" s="0" t="inlineStr">
        <is>
          <t>112364</t>
        </is>
      </c>
      <c r="E930" s="0" t="inlineStr">
        <is>
          <t>BLANK LANDER GREY:112364F - 3XL</t>
        </is>
      </c>
      <c r="F930" s="0" t="inlineStr">
        <is>
          <t>899112364090</t>
        </is>
      </c>
      <c r="G930" s="0" t="inlineStr">
        <is>
          <t>MENS</t>
        </is>
      </c>
      <c r="H930" s="0" t="inlineStr">
        <is>
          <t>3XL</t>
        </is>
      </c>
      <c r="I930" s="0">
        <v>19.99</v>
      </c>
      <c r="J930" s="0">
        <v>24</v>
      </c>
    </row>
    <row r="931" spans="1:10" customHeight="0">
      <c r="A931" s="0">
        <f>HYPERLINK("https://dl.dropboxusercontent.com/scl/fi/7p8xdh8f6fdih1h7p194d/121617-f.jpg?rlkey=mogi9kijjhb88u1c3yblist9t&amp;dl=0","Click to download Image")</f>
      </c>
      <c r="B931" s="0">
        <f>HYPERLINK("https://dl.dropboxusercontent.com/scl/fi/d7m1p0bbbuh74tby5jm07/mens-jackets-size-chartsheston.jpg?rlkey=h25bfy6hyuxui217shdqteze8&amp;dl=0","Click to download SizeChart")</f>
      </c>
      <c r="C931" s="0" t="inlineStr">
        <is>
          <t>Heston Men's Scuba Full-Zip Jacket</t>
        </is>
      </c>
      <c r="D931" s="0" t="inlineStr">
        <is>
          <t>121617</t>
        </is>
      </c>
      <c r="E931" s="0" t="inlineStr">
        <is>
          <t>BLANK HESTO M BK:121617A-S</t>
        </is>
      </c>
      <c r="F931" s="0" t="inlineStr">
        <is>
          <t>899121617040</t>
        </is>
      </c>
      <c r="G931" s="0" t="inlineStr">
        <is>
          <t>MENS</t>
        </is>
      </c>
      <c r="H931" s="0" t="inlineStr">
        <is>
          <t>S</t>
        </is>
      </c>
      <c r="I931" s="0">
        <v>44.99</v>
      </c>
      <c r="J931" s="0">
        <v>24</v>
      </c>
    </row>
    <row r="932" spans="1:10" customHeight="0">
      <c r="A932" s="0">
        <f>HYPERLINK("https://dl.dropboxusercontent.com/scl/fi/7p8xdh8f6fdih1h7p194d/121617-f.jpg?rlkey=mogi9kijjhb88u1c3yblist9t&amp;dl=0","Click to download Image")</f>
      </c>
      <c r="B932" s="0">
        <f>HYPERLINK("https://dl.dropboxusercontent.com/scl/fi/d7m1p0bbbuh74tby5jm07/mens-jackets-size-chartsheston.jpg?rlkey=h25bfy6hyuxui217shdqteze8&amp;dl=0","Click to download SizeChart")</f>
      </c>
      <c r="C932" s="0" t="inlineStr">
        <is>
          <t>Heston Men's Scuba Full-Zip Jacket</t>
        </is>
      </c>
      <c r="D932" s="0" t="inlineStr">
        <is>
          <t>121617</t>
        </is>
      </c>
      <c r="E932" s="0" t="inlineStr">
        <is>
          <t>BLANK HESTO M BK:121617B-M</t>
        </is>
      </c>
      <c r="F932" s="0" t="inlineStr">
        <is>
          <t>899121617057</t>
        </is>
      </c>
      <c r="G932" s="0" t="inlineStr">
        <is>
          <t>MENS</t>
        </is>
      </c>
      <c r="H932" s="0" t="inlineStr">
        <is>
          <t>M</t>
        </is>
      </c>
      <c r="I932" s="0">
        <v>44.99</v>
      </c>
      <c r="J932" s="0">
        <v>48</v>
      </c>
    </row>
    <row r="933" spans="1:10" customHeight="0">
      <c r="A933" s="0">
        <f>HYPERLINK("https://dl.dropboxusercontent.com/scl/fi/7p8xdh8f6fdih1h7p194d/121617-f.jpg?rlkey=mogi9kijjhb88u1c3yblist9t&amp;dl=0","Click to download Image")</f>
      </c>
      <c r="B933" s="0">
        <f>HYPERLINK("https://dl.dropboxusercontent.com/scl/fi/d7m1p0bbbuh74tby5jm07/mens-jackets-size-chartsheston.jpg?rlkey=h25bfy6hyuxui217shdqteze8&amp;dl=0","Click to download SizeChart")</f>
      </c>
      <c r="C933" s="0" t="inlineStr">
        <is>
          <t>Heston Men's Scuba Full-Zip Jacket</t>
        </is>
      </c>
      <c r="D933" s="0" t="inlineStr">
        <is>
          <t>121617</t>
        </is>
      </c>
      <c r="E933" s="0" t="inlineStr">
        <is>
          <t>BLANK HESTO M BK:121617C-L</t>
        </is>
      </c>
      <c r="F933" s="0" t="inlineStr">
        <is>
          <t>899121617064</t>
        </is>
      </c>
      <c r="G933" s="0" t="inlineStr">
        <is>
          <t>MENS</t>
        </is>
      </c>
      <c r="H933" s="0" t="inlineStr">
        <is>
          <t>L</t>
        </is>
      </c>
      <c r="I933" s="0">
        <v>44.99</v>
      </c>
      <c r="J933" s="0">
        <v>69</v>
      </c>
    </row>
    <row r="934" spans="1:10" customHeight="0">
      <c r="A934" s="0">
        <f>HYPERLINK("https://dl.dropboxusercontent.com/scl/fi/7p8xdh8f6fdih1h7p194d/121617-f.jpg?rlkey=mogi9kijjhb88u1c3yblist9t&amp;dl=0","Click to download Image")</f>
      </c>
      <c r="B934" s="0">
        <f>HYPERLINK("https://dl.dropboxusercontent.com/scl/fi/d7m1p0bbbuh74tby5jm07/mens-jackets-size-chartsheston.jpg?rlkey=h25bfy6hyuxui217shdqteze8&amp;dl=0","Click to download SizeChart")</f>
      </c>
      <c r="C934" s="0" t="inlineStr">
        <is>
          <t>Heston Men's Scuba Full-Zip Jacket</t>
        </is>
      </c>
      <c r="D934" s="0" t="inlineStr">
        <is>
          <t>121617</t>
        </is>
      </c>
      <c r="E934" s="0" t="inlineStr">
        <is>
          <t>BLANK HESTO M BK:121617D-XL</t>
        </is>
      </c>
      <c r="F934" s="0" t="inlineStr">
        <is>
          <t>899121617071</t>
        </is>
      </c>
      <c r="G934" s="0" t="inlineStr">
        <is>
          <t>MENS</t>
        </is>
      </c>
      <c r="H934" s="0" t="inlineStr">
        <is>
          <t>XL</t>
        </is>
      </c>
      <c r="I934" s="0">
        <v>44.99</v>
      </c>
      <c r="J934" s="0">
        <v>70</v>
      </c>
    </row>
    <row r="935" spans="1:10" customHeight="0">
      <c r="A935" s="0">
        <f>HYPERLINK("https://dl.dropboxusercontent.com/scl/fi/7p8xdh8f6fdih1h7p194d/121617-f.jpg?rlkey=mogi9kijjhb88u1c3yblist9t&amp;dl=0","Click to download Image")</f>
      </c>
      <c r="B935" s="0">
        <f>HYPERLINK("https://dl.dropboxusercontent.com/scl/fi/d7m1p0bbbuh74tby5jm07/mens-jackets-size-chartsheston.jpg?rlkey=h25bfy6hyuxui217shdqteze8&amp;dl=0","Click to download SizeChart")</f>
      </c>
      <c r="C935" s="0" t="inlineStr">
        <is>
          <t>Heston Men's Scuba Full-Zip Jacket</t>
        </is>
      </c>
      <c r="D935" s="0" t="inlineStr">
        <is>
          <t>121617</t>
        </is>
      </c>
      <c r="E935" s="0" t="inlineStr">
        <is>
          <t>BLANK HESTO M BK:121617E-2XL</t>
        </is>
      </c>
      <c r="F935" s="0" t="inlineStr">
        <is>
          <t>899121617088</t>
        </is>
      </c>
      <c r="G935" s="0" t="inlineStr">
        <is>
          <t>MENS</t>
        </is>
      </c>
      <c r="H935" s="0" t="inlineStr">
        <is>
          <t>2XL</t>
        </is>
      </c>
      <c r="I935" s="0">
        <v>46.99</v>
      </c>
      <c r="J935" s="0">
        <v>47</v>
      </c>
    </row>
    <row r="936" spans="1:10" customHeight="0">
      <c r="A936" s="0">
        <f>HYPERLINK("https://dl.dropboxusercontent.com/scl/fi/7p8xdh8f6fdih1h7p194d/121617-f.jpg?rlkey=mogi9kijjhb88u1c3yblist9t&amp;dl=0","Click to download Image")</f>
      </c>
      <c r="B936" s="0">
        <f>HYPERLINK("https://dl.dropboxusercontent.com/scl/fi/d7m1p0bbbuh74tby5jm07/mens-jackets-size-chartsheston.jpg?rlkey=h25bfy6hyuxui217shdqteze8&amp;dl=0","Click to download SizeChart")</f>
      </c>
      <c r="C936" s="0" t="inlineStr">
        <is>
          <t>Heston Men's Scuba Full-Zip Jacket</t>
        </is>
      </c>
      <c r="D936" s="0" t="inlineStr">
        <is>
          <t>121617</t>
        </is>
      </c>
      <c r="E936" s="0" t="inlineStr">
        <is>
          <t>BLANK HESTO M BK:121617F-3XL</t>
        </is>
      </c>
      <c r="F936" s="0" t="inlineStr">
        <is>
          <t>899121617095</t>
        </is>
      </c>
      <c r="G936" s="0" t="inlineStr">
        <is>
          <t>MENS</t>
        </is>
      </c>
      <c r="H936" s="0" t="inlineStr">
        <is>
          <t>3XL</t>
        </is>
      </c>
      <c r="I936" s="0">
        <v>46.99</v>
      </c>
      <c r="J936" s="0">
        <v>24</v>
      </c>
    </row>
    <row r="937" spans="1:10" customHeight="0">
      <c r="A937" s="0">
        <f>HYPERLINK("https://dl.dropboxusercontent.com/scl/fi/7oop50z8dh9zbbgal21ao/125275-f.jpg?rlkey=u9p1256ozy395uv4csmfchpcx&amp;dl=0","Click to download Image")</f>
      </c>
      <c r="B937" s="0">
        <f>HYPERLINK("https://dl.dropboxusercontent.com/scl/fi/uiw5e8eh4mcnvklm0jzkm/mens-pullover-size-chartstrevor.jpg?rlkey=3451sdd84lafpx57y8plfkv6e&amp;dl=0","Click to download SizeChart")</f>
      </c>
      <c r="C937" s="0" t="inlineStr">
        <is>
          <t>Trevor Men's 1/4 Zip Pullover</t>
        </is>
      </c>
      <c r="D937" s="0" t="inlineStr">
        <is>
          <t>125275</t>
        </is>
      </c>
      <c r="E937" s="0" t="inlineStr">
        <is>
          <t>BLANK TREVOR M BK:125275A-S</t>
        </is>
      </c>
      <c r="F937" s="0" t="inlineStr">
        <is>
          <t>899125275048</t>
        </is>
      </c>
      <c r="G937" s="0" t="inlineStr">
        <is>
          <t>MENS</t>
        </is>
      </c>
      <c r="H937" s="0" t="inlineStr">
        <is>
          <t>S</t>
        </is>
      </c>
      <c r="I937" s="0">
        <v>36.99</v>
      </c>
      <c r="J937" s="0">
        <v>21</v>
      </c>
    </row>
    <row r="938" spans="1:10" customHeight="0">
      <c r="A938" s="0">
        <f>HYPERLINK("https://dl.dropboxusercontent.com/scl/fi/7oop50z8dh9zbbgal21ao/125275-f.jpg?rlkey=u9p1256ozy395uv4csmfchpcx&amp;dl=0","Click to download Image")</f>
      </c>
      <c r="B938" s="0">
        <f>HYPERLINK("https://dl.dropboxusercontent.com/scl/fi/uiw5e8eh4mcnvklm0jzkm/mens-pullover-size-chartstrevor.jpg?rlkey=3451sdd84lafpx57y8plfkv6e&amp;dl=0","Click to download SizeChart")</f>
      </c>
      <c r="C938" s="0" t="inlineStr">
        <is>
          <t>Trevor Men's 1/4 Zip Pullover</t>
        </is>
      </c>
      <c r="D938" s="0" t="inlineStr">
        <is>
          <t>125275</t>
        </is>
      </c>
      <c r="E938" s="0" t="inlineStr">
        <is>
          <t>BLANK TREVOR M BK:125275B-M</t>
        </is>
      </c>
      <c r="F938" s="0" t="inlineStr">
        <is>
          <t>899125275055</t>
        </is>
      </c>
      <c r="G938" s="0" t="inlineStr">
        <is>
          <t>MENS</t>
        </is>
      </c>
      <c r="H938" s="0" t="inlineStr">
        <is>
          <t>M</t>
        </is>
      </c>
      <c r="I938" s="0">
        <v>36.99</v>
      </c>
      <c r="J938" s="0">
        <v>18</v>
      </c>
    </row>
    <row r="939" spans="1:10" customHeight="0">
      <c r="A939" s="0">
        <f>HYPERLINK("https://dl.dropboxusercontent.com/scl/fi/7oop50z8dh9zbbgal21ao/125275-f.jpg?rlkey=u9p1256ozy395uv4csmfchpcx&amp;dl=0","Click to download Image")</f>
      </c>
      <c r="B939" s="0">
        <f>HYPERLINK("https://dl.dropboxusercontent.com/scl/fi/uiw5e8eh4mcnvklm0jzkm/mens-pullover-size-chartstrevor.jpg?rlkey=3451sdd84lafpx57y8plfkv6e&amp;dl=0","Click to download SizeChart")</f>
      </c>
      <c r="C939" s="0" t="inlineStr">
        <is>
          <t>Trevor Men's 1/4 Zip Pullover</t>
        </is>
      </c>
      <c r="D939" s="0" t="inlineStr">
        <is>
          <t>125275</t>
        </is>
      </c>
      <c r="E939" s="0" t="inlineStr">
        <is>
          <t>BLANK TREVOR M BK:125275C-L</t>
        </is>
      </c>
      <c r="F939" s="0" t="inlineStr">
        <is>
          <t>899125275062</t>
        </is>
      </c>
      <c r="G939" s="0" t="inlineStr">
        <is>
          <t>MENS</t>
        </is>
      </c>
      <c r="H939" s="0" t="inlineStr">
        <is>
          <t>L</t>
        </is>
      </c>
      <c r="I939" s="0">
        <v>36.99</v>
      </c>
      <c r="J939" s="0">
        <v>24</v>
      </c>
    </row>
    <row r="940" spans="1:10" customHeight="0">
      <c r="A940" s="0">
        <f>HYPERLINK("https://dl.dropboxusercontent.com/scl/fi/7oop50z8dh9zbbgal21ao/125275-f.jpg?rlkey=u9p1256ozy395uv4csmfchpcx&amp;dl=0","Click to download Image")</f>
      </c>
      <c r="B940" s="0">
        <f>HYPERLINK("https://dl.dropboxusercontent.com/scl/fi/uiw5e8eh4mcnvklm0jzkm/mens-pullover-size-chartstrevor.jpg?rlkey=3451sdd84lafpx57y8plfkv6e&amp;dl=0","Click to download SizeChart")</f>
      </c>
      <c r="C940" s="0" t="inlineStr">
        <is>
          <t>Trevor Men's 1/4 Zip Pullover</t>
        </is>
      </c>
      <c r="D940" s="0" t="inlineStr">
        <is>
          <t>125275</t>
        </is>
      </c>
      <c r="E940" s="0" t="inlineStr">
        <is>
          <t>BLANK TREVOR M BK:125275D-XL</t>
        </is>
      </c>
      <c r="F940" s="0" t="inlineStr">
        <is>
          <t>899125275079</t>
        </is>
      </c>
      <c r="G940" s="0" t="inlineStr">
        <is>
          <t>MENS</t>
        </is>
      </c>
      <c r="H940" s="0" t="inlineStr">
        <is>
          <t>XL</t>
        </is>
      </c>
      <c r="I940" s="0">
        <v>36.99</v>
      </c>
      <c r="J940" s="0">
        <v>38</v>
      </c>
    </row>
    <row r="941" spans="1:10" customHeight="0">
      <c r="A941" s="0">
        <f>HYPERLINK("https://dl.dropboxusercontent.com/scl/fi/7oop50z8dh9zbbgal21ao/125275-f.jpg?rlkey=u9p1256ozy395uv4csmfchpcx&amp;dl=0","Click to download Image")</f>
      </c>
      <c r="B941" s="0">
        <f>HYPERLINK("https://dl.dropboxusercontent.com/scl/fi/uiw5e8eh4mcnvklm0jzkm/mens-pullover-size-chartstrevor.jpg?rlkey=3451sdd84lafpx57y8plfkv6e&amp;dl=0","Click to download SizeChart")</f>
      </c>
      <c r="C941" s="0" t="inlineStr">
        <is>
          <t>Trevor Men's 1/4 Zip Pullover</t>
        </is>
      </c>
      <c r="D941" s="0" t="inlineStr">
        <is>
          <t>125275</t>
        </is>
      </c>
      <c r="E941" s="0" t="inlineStr">
        <is>
          <t>BLANK TREVOR M BK:125275E-2XL</t>
        </is>
      </c>
      <c r="F941" s="0" t="inlineStr">
        <is>
          <t>899125275086</t>
        </is>
      </c>
      <c r="G941" s="0" t="inlineStr">
        <is>
          <t>MENS</t>
        </is>
      </c>
      <c r="H941" s="0" t="inlineStr">
        <is>
          <t>2XL</t>
        </is>
      </c>
      <c r="I941" s="0">
        <v>36.99</v>
      </c>
      <c r="J941" s="0">
        <v>28</v>
      </c>
    </row>
    <row r="942" spans="1:10" customHeight="0">
      <c r="A942" s="0">
        <f>HYPERLINK("https://dl.dropboxusercontent.com/scl/fi/7oop50z8dh9zbbgal21ao/125275-f.jpg?rlkey=u9p1256ozy395uv4csmfchpcx&amp;dl=0","Click to download Image")</f>
      </c>
      <c r="B942" s="0">
        <f>HYPERLINK("https://dl.dropboxusercontent.com/scl/fi/uiw5e8eh4mcnvklm0jzkm/mens-pullover-size-chartstrevor.jpg?rlkey=3451sdd84lafpx57y8plfkv6e&amp;dl=0","Click to download SizeChart")</f>
      </c>
      <c r="C942" s="0" t="inlineStr">
        <is>
          <t>Trevor Men's 1/4 Zip Pullover</t>
        </is>
      </c>
      <c r="D942" s="0" t="inlineStr">
        <is>
          <t>125275</t>
        </is>
      </c>
      <c r="E942" s="0" t="inlineStr">
        <is>
          <t>BLANK TREVOR M BK:125275F-3XL</t>
        </is>
      </c>
      <c r="F942" s="0" t="inlineStr">
        <is>
          <t>899125275093</t>
        </is>
      </c>
      <c r="G942" s="0" t="inlineStr">
        <is>
          <t>MENS</t>
        </is>
      </c>
      <c r="H942" s="0" t="inlineStr">
        <is>
          <t>3XL</t>
        </is>
      </c>
      <c r="I942" s="0">
        <v>36.99</v>
      </c>
      <c r="J942" s="0">
        <v>11</v>
      </c>
    </row>
    <row r="943" spans="1:10" customHeight="0">
      <c r="A943" s="0">
        <f>HYPERLINK("https://dl.dropboxusercontent.com/scl/fi/ki08d7ur0phe31t9qq5qa/128441-f.jpg?rlkey=ok45h599cvt1vgbpalbz405s0&amp;dl=0","Click to download Image")</f>
      </c>
      <c r="B943" s="0">
        <f>HYPERLINK("https://dl.dropboxusercontent.com/scl/fi/rl5hrstg54df3lsz0hh8j/mens-pullover-size-chartstaft.jpg?rlkey=pof53jek4z2al6hxgnoruz4rq&amp;dl=0","Click to download SizeChart")</f>
      </c>
      <c r="C943" s="0" t="inlineStr">
        <is>
          <t>Taft Men's Button Up Scuba 1/4 Zip</t>
        </is>
      </c>
      <c r="D943" s="0" t="inlineStr">
        <is>
          <t>128441</t>
        </is>
      </c>
      <c r="E943" s="0" t="inlineStr">
        <is>
          <t>BLANK TAFT M BK:128441A-S</t>
        </is>
      </c>
      <c r="F943" s="0" t="inlineStr">
        <is>
          <t>899128441044</t>
        </is>
      </c>
      <c r="G943" s="0" t="inlineStr">
        <is>
          <t>MENS</t>
        </is>
      </c>
      <c r="H943" s="0" t="inlineStr">
        <is>
          <t>S</t>
        </is>
      </c>
      <c r="I943" s="0">
        <v>44.99</v>
      </c>
      <c r="J943" s="0">
        <v>18</v>
      </c>
    </row>
    <row r="944" spans="1:10" customHeight="0">
      <c r="A944" s="0">
        <f>HYPERLINK("https://dl.dropboxusercontent.com/scl/fi/ki08d7ur0phe31t9qq5qa/128441-f.jpg?rlkey=ok45h599cvt1vgbpalbz405s0&amp;dl=0","Click to download Image")</f>
      </c>
      <c r="B944" s="0">
        <f>HYPERLINK("https://dl.dropboxusercontent.com/scl/fi/rl5hrstg54df3lsz0hh8j/mens-pullover-size-chartstaft.jpg?rlkey=pof53jek4z2al6hxgnoruz4rq&amp;dl=0","Click to download SizeChart")</f>
      </c>
      <c r="C944" s="0" t="inlineStr">
        <is>
          <t>Taft Men's Button Up Scuba 1/4 Zip</t>
        </is>
      </c>
      <c r="D944" s="0" t="inlineStr">
        <is>
          <t>128441</t>
        </is>
      </c>
      <c r="E944" s="0" t="inlineStr">
        <is>
          <t>BLANK TAFT M BK:128441B-M</t>
        </is>
      </c>
      <c r="F944" s="0" t="inlineStr">
        <is>
          <t>899128441051</t>
        </is>
      </c>
      <c r="G944" s="0" t="inlineStr">
        <is>
          <t>MENS</t>
        </is>
      </c>
      <c r="H944" s="0" t="inlineStr">
        <is>
          <t>M</t>
        </is>
      </c>
      <c r="I944" s="0">
        <v>44.99</v>
      </c>
      <c r="J944" s="0">
        <v>41</v>
      </c>
    </row>
    <row r="945" spans="1:10" customHeight="0">
      <c r="A945" s="0">
        <f>HYPERLINK("https://dl.dropboxusercontent.com/scl/fi/ki08d7ur0phe31t9qq5qa/128441-f.jpg?rlkey=ok45h599cvt1vgbpalbz405s0&amp;dl=0","Click to download Image")</f>
      </c>
      <c r="B945" s="0">
        <f>HYPERLINK("https://dl.dropboxusercontent.com/scl/fi/rl5hrstg54df3lsz0hh8j/mens-pullover-size-chartstaft.jpg?rlkey=pof53jek4z2al6hxgnoruz4rq&amp;dl=0","Click to download SizeChart")</f>
      </c>
      <c r="C945" s="0" t="inlineStr">
        <is>
          <t>Taft Men's Button Up Scuba 1/4 Zip</t>
        </is>
      </c>
      <c r="D945" s="0" t="inlineStr">
        <is>
          <t>128441</t>
        </is>
      </c>
      <c r="E945" s="0" t="inlineStr">
        <is>
          <t>BLANK TAFT M BK:128441C-L</t>
        </is>
      </c>
      <c r="F945" s="0" t="inlineStr">
        <is>
          <t>899128441068</t>
        </is>
      </c>
      <c r="G945" s="0" t="inlineStr">
        <is>
          <t>MENS</t>
        </is>
      </c>
      <c r="H945" s="0" t="inlineStr">
        <is>
          <t>L</t>
        </is>
      </c>
      <c r="I945" s="0">
        <v>44.99</v>
      </c>
      <c r="J945" s="0">
        <v>59</v>
      </c>
    </row>
    <row r="946" spans="1:10" customHeight="0">
      <c r="A946" s="0">
        <f>HYPERLINK("https://dl.dropboxusercontent.com/scl/fi/ki08d7ur0phe31t9qq5qa/128441-f.jpg?rlkey=ok45h599cvt1vgbpalbz405s0&amp;dl=0","Click to download Image")</f>
      </c>
      <c r="B946" s="0">
        <f>HYPERLINK("https://dl.dropboxusercontent.com/scl/fi/rl5hrstg54df3lsz0hh8j/mens-pullover-size-chartstaft.jpg?rlkey=pof53jek4z2al6hxgnoruz4rq&amp;dl=0","Click to download SizeChart")</f>
      </c>
      <c r="C946" s="0" t="inlineStr">
        <is>
          <t>Taft Men's Button Up Scuba 1/4 Zip</t>
        </is>
      </c>
      <c r="D946" s="0" t="inlineStr">
        <is>
          <t>128441</t>
        </is>
      </c>
      <c r="E946" s="0" t="inlineStr">
        <is>
          <t>BLANK TAFT M BK:128441D-XL</t>
        </is>
      </c>
      <c r="F946" s="0" t="inlineStr">
        <is>
          <t>899128441075</t>
        </is>
      </c>
      <c r="G946" s="0" t="inlineStr">
        <is>
          <t>MENS</t>
        </is>
      </c>
      <c r="H946" s="0" t="inlineStr">
        <is>
          <t>XL</t>
        </is>
      </c>
      <c r="I946" s="0">
        <v>44.99</v>
      </c>
      <c r="J946" s="0">
        <v>60</v>
      </c>
    </row>
    <row r="947" spans="1:10" customHeight="0">
      <c r="A947" s="0">
        <f>HYPERLINK("https://dl.dropboxusercontent.com/scl/fi/ki08d7ur0phe31t9qq5qa/128441-f.jpg?rlkey=ok45h599cvt1vgbpalbz405s0&amp;dl=0","Click to download Image")</f>
      </c>
      <c r="B947" s="0">
        <f>HYPERLINK("https://dl.dropboxusercontent.com/scl/fi/rl5hrstg54df3lsz0hh8j/mens-pullover-size-chartstaft.jpg?rlkey=pof53jek4z2al6hxgnoruz4rq&amp;dl=0","Click to download SizeChart")</f>
      </c>
      <c r="C947" s="0" t="inlineStr">
        <is>
          <t>Taft Men's Button Up Scuba 1/4 Zip</t>
        </is>
      </c>
      <c r="D947" s="0" t="inlineStr">
        <is>
          <t>128441</t>
        </is>
      </c>
      <c r="E947" s="0" t="inlineStr">
        <is>
          <t>BLANK TAFT M BK:128441E-2XL</t>
        </is>
      </c>
      <c r="F947" s="0" t="inlineStr">
        <is>
          <t>899128441082</t>
        </is>
      </c>
      <c r="G947" s="0" t="inlineStr">
        <is>
          <t>MENS</t>
        </is>
      </c>
      <c r="H947" s="0" t="inlineStr">
        <is>
          <t>2XL</t>
        </is>
      </c>
      <c r="I947" s="0">
        <v>44.99</v>
      </c>
      <c r="J947" s="0">
        <v>38</v>
      </c>
    </row>
    <row r="948" spans="1:10" customHeight="0">
      <c r="A948" s="0">
        <f>HYPERLINK("https://dl.dropboxusercontent.com/scl/fi/ki08d7ur0phe31t9qq5qa/128441-f.jpg?rlkey=ok45h599cvt1vgbpalbz405s0&amp;dl=0","Click to download Image")</f>
      </c>
      <c r="B948" s="0">
        <f>HYPERLINK("https://dl.dropboxusercontent.com/scl/fi/rl5hrstg54df3lsz0hh8j/mens-pullover-size-chartstaft.jpg?rlkey=pof53jek4z2al6hxgnoruz4rq&amp;dl=0","Click to download SizeChart")</f>
      </c>
      <c r="C948" s="0" t="inlineStr">
        <is>
          <t>Taft Men's Button Up Scuba 1/4 Zip</t>
        </is>
      </c>
      <c r="D948" s="0" t="inlineStr">
        <is>
          <t>128441</t>
        </is>
      </c>
      <c r="E948" s="0" t="inlineStr">
        <is>
          <t>BLANK TAFT M BK:128441F-3XL</t>
        </is>
      </c>
      <c r="F948" s="0" t="inlineStr">
        <is>
          <t>899128441099</t>
        </is>
      </c>
      <c r="G948" s="0" t="inlineStr">
        <is>
          <t>MENS</t>
        </is>
      </c>
      <c r="H948" s="0" t="inlineStr">
        <is>
          <t>3XL</t>
        </is>
      </c>
      <c r="I948" s="0">
        <v>44.99</v>
      </c>
      <c r="J948" s="0">
        <v>22</v>
      </c>
    </row>
    <row r="949" spans="1:10" customHeight="0">
      <c r="A949" s="0">
        <f>HYPERLINK("https://dl.dropboxusercontent.com/scl/fi/cs0bhp475nr0kvzkj9thw/fleet-152952-f.jpg?rlkey=otekd5p19b748rk4j3o08x8xo&amp;dl=0","Click to download Image")</f>
      </c>
      <c r="B949" s="0">
        <f>HYPERLINK("https://dl.dropboxusercontent.com/scl/fi/hjev2ewdowf54a07ohjwu/mens-polo-size-chartsfleet.jpg?rlkey=pq1iaz5huuc3hldtn57rccvow&amp;dl=0","Click to download SizeChart")</f>
      </c>
      <c r="C949" s="0" t="inlineStr">
        <is>
          <t>Fleet Men's Striped Polo</t>
        </is>
      </c>
      <c r="D949" s="0" t="inlineStr">
        <is>
          <t>152952</t>
        </is>
      </c>
      <c r="E949" s="0" t="inlineStr">
        <is>
          <t>BLANK FLEET M BK:152952A-S</t>
        </is>
      </c>
      <c r="F949" s="0" t="inlineStr">
        <is>
          <t>899152952042</t>
        </is>
      </c>
      <c r="G949" s="0" t="inlineStr">
        <is>
          <t>MENS</t>
        </is>
      </c>
      <c r="H949" s="0" t="inlineStr">
        <is>
          <t>S</t>
        </is>
      </c>
      <c r="I949" s="0">
        <v>39.99</v>
      </c>
      <c r="J949" s="0">
        <v>7</v>
      </c>
    </row>
    <row r="950" spans="1:10" customHeight="0">
      <c r="A950" s="0">
        <f>HYPERLINK("https://dl.dropboxusercontent.com/scl/fi/cs0bhp475nr0kvzkj9thw/fleet-152952-f.jpg?rlkey=otekd5p19b748rk4j3o08x8xo&amp;dl=0","Click to download Image")</f>
      </c>
      <c r="B950" s="0">
        <f>HYPERLINK("https://dl.dropboxusercontent.com/scl/fi/hjev2ewdowf54a07ohjwu/mens-polo-size-chartsfleet.jpg?rlkey=pq1iaz5huuc3hldtn57rccvow&amp;dl=0","Click to download SizeChart")</f>
      </c>
      <c r="C950" s="0" t="inlineStr">
        <is>
          <t>Fleet Men's Striped Polo</t>
        </is>
      </c>
      <c r="D950" s="0" t="inlineStr">
        <is>
          <t>152952</t>
        </is>
      </c>
      <c r="E950" s="0" t="inlineStr">
        <is>
          <t>BLANK FLEET M BK:152952B-M</t>
        </is>
      </c>
      <c r="F950" s="0" t="inlineStr">
        <is>
          <t>899152952059</t>
        </is>
      </c>
      <c r="G950" s="0" t="inlineStr">
        <is>
          <t>MENS</t>
        </is>
      </c>
      <c r="H950" s="0" t="inlineStr">
        <is>
          <t>M</t>
        </is>
      </c>
      <c r="I950" s="0">
        <v>39.99</v>
      </c>
      <c r="J950" s="0">
        <v>13</v>
      </c>
    </row>
    <row r="951" spans="1:10" customHeight="0">
      <c r="A951" s="0">
        <f>HYPERLINK("https://dl.dropboxusercontent.com/scl/fi/cs0bhp475nr0kvzkj9thw/fleet-152952-f.jpg?rlkey=otekd5p19b748rk4j3o08x8xo&amp;dl=0","Click to download Image")</f>
      </c>
      <c r="B951" s="0">
        <f>HYPERLINK("https://dl.dropboxusercontent.com/scl/fi/hjev2ewdowf54a07ohjwu/mens-polo-size-chartsfleet.jpg?rlkey=pq1iaz5huuc3hldtn57rccvow&amp;dl=0","Click to download SizeChart")</f>
      </c>
      <c r="C951" s="0" t="inlineStr">
        <is>
          <t>Fleet Men's Striped Polo</t>
        </is>
      </c>
      <c r="D951" s="0" t="inlineStr">
        <is>
          <t>152952</t>
        </is>
      </c>
      <c r="E951" s="0" t="inlineStr">
        <is>
          <t>BLANK FLEET M BK:152952C-L</t>
        </is>
      </c>
      <c r="F951" s="0" t="inlineStr">
        <is>
          <t>899152952066</t>
        </is>
      </c>
      <c r="G951" s="0" t="inlineStr">
        <is>
          <t>MENS</t>
        </is>
      </c>
      <c r="H951" s="0" t="inlineStr">
        <is>
          <t>L</t>
        </is>
      </c>
      <c r="I951" s="0">
        <v>39.99</v>
      </c>
      <c r="J951" s="0">
        <v>10</v>
      </c>
    </row>
    <row r="952" spans="1:10" customHeight="0">
      <c r="A952" s="0">
        <f>HYPERLINK("https://dl.dropboxusercontent.com/scl/fi/cs0bhp475nr0kvzkj9thw/fleet-152952-f.jpg?rlkey=otekd5p19b748rk4j3o08x8xo&amp;dl=0","Click to download Image")</f>
      </c>
      <c r="B952" s="0">
        <f>HYPERLINK("https://dl.dropboxusercontent.com/scl/fi/hjev2ewdowf54a07ohjwu/mens-polo-size-chartsfleet.jpg?rlkey=pq1iaz5huuc3hldtn57rccvow&amp;dl=0","Click to download SizeChart")</f>
      </c>
      <c r="C952" s="0" t="inlineStr">
        <is>
          <t>Fleet Men's Striped Polo</t>
        </is>
      </c>
      <c r="D952" s="0" t="inlineStr">
        <is>
          <t>152952</t>
        </is>
      </c>
      <c r="E952" s="0" t="inlineStr">
        <is>
          <t>BLANK FLEET M BK:152952D-XL</t>
        </is>
      </c>
      <c r="F952" s="0" t="inlineStr">
        <is>
          <t>899152952073</t>
        </is>
      </c>
      <c r="G952" s="0" t="inlineStr">
        <is>
          <t>MENS</t>
        </is>
      </c>
      <c r="H952" s="0" t="inlineStr">
        <is>
          <t>XL</t>
        </is>
      </c>
      <c r="I952" s="0">
        <v>39.99</v>
      </c>
      <c r="J952" s="0">
        <v>12</v>
      </c>
    </row>
    <row r="953" spans="1:10" customHeight="0">
      <c r="A953" s="0">
        <f>HYPERLINK("https://dl.dropboxusercontent.com/scl/fi/cs0bhp475nr0kvzkj9thw/fleet-152952-f.jpg?rlkey=otekd5p19b748rk4j3o08x8xo&amp;dl=0","Click to download Image")</f>
      </c>
      <c r="B953" s="0">
        <f>HYPERLINK("https://dl.dropboxusercontent.com/scl/fi/hjev2ewdowf54a07ohjwu/mens-polo-size-chartsfleet.jpg?rlkey=pq1iaz5huuc3hldtn57rccvow&amp;dl=0","Click to download SizeChart")</f>
      </c>
      <c r="C953" s="0" t="inlineStr">
        <is>
          <t>Fleet Men's Striped Polo</t>
        </is>
      </c>
      <c r="D953" s="0" t="inlineStr">
        <is>
          <t>152952</t>
        </is>
      </c>
      <c r="E953" s="0" t="inlineStr">
        <is>
          <t>BLANK FLEET M BK:152952E-2XL</t>
        </is>
      </c>
      <c r="F953" s="0" t="inlineStr">
        <is>
          <t>899152952080</t>
        </is>
      </c>
      <c r="G953" s="0" t="inlineStr">
        <is>
          <t>MENS</t>
        </is>
      </c>
      <c r="H953" s="0" t="inlineStr">
        <is>
          <t>2XL</t>
        </is>
      </c>
      <c r="I953" s="0">
        <v>39.99</v>
      </c>
      <c r="J953" s="0">
        <v>15</v>
      </c>
    </row>
    <row r="954" spans="1:10" customHeight="0">
      <c r="A954" s="0">
        <f>HYPERLINK("https://dl.dropboxusercontent.com/scl/fi/cs0bhp475nr0kvzkj9thw/fleet-152952-f.jpg?rlkey=otekd5p19b748rk4j3o08x8xo&amp;dl=0","Click to download Image")</f>
      </c>
      <c r="B954" s="0">
        <f>HYPERLINK("https://dl.dropboxusercontent.com/scl/fi/hjev2ewdowf54a07ohjwu/mens-polo-size-chartsfleet.jpg?rlkey=pq1iaz5huuc3hldtn57rccvow&amp;dl=0","Click to download SizeChart")</f>
      </c>
      <c r="C954" s="0" t="inlineStr">
        <is>
          <t>Fleet Men's Striped Polo</t>
        </is>
      </c>
      <c r="D954" s="0" t="inlineStr">
        <is>
          <t>152952</t>
        </is>
      </c>
      <c r="E954" s="0" t="inlineStr">
        <is>
          <t>BLANK FLEET M BK:152952F-3XL</t>
        </is>
      </c>
      <c r="F954" s="0" t="inlineStr">
        <is>
          <t>899152952097</t>
        </is>
      </c>
      <c r="G954" s="0" t="inlineStr">
        <is>
          <t>MENS</t>
        </is>
      </c>
      <c r="H954" s="0" t="inlineStr">
        <is>
          <t>3XL</t>
        </is>
      </c>
      <c r="I954" s="0">
        <v>39.99</v>
      </c>
      <c r="J954" s="0">
        <v>9</v>
      </c>
    </row>
    <row r="955" spans="1:10" customHeight="0">
      <c r="A955" s="0">
        <f>HYPERLINK("https://dl.dropboxusercontent.com/scl/fi/eqlssk2rfjt64s868jnqv/fleet-152953-f.jpg?rlkey=runhsk192kr1dy77tj3lgg1ew&amp;dl=0","Click to download Image")</f>
      </c>
      <c r="B955" s="0">
        <f>HYPERLINK("https://dl.dropboxusercontent.com/scl/fi/hjev2ewdowf54a07ohjwu/mens-polo-size-chartsfleet.jpg?rlkey=pq1iaz5huuc3hldtn57rccvow&amp;dl=0","Click to download SizeChart")</f>
      </c>
      <c r="C955" s="0" t="inlineStr">
        <is>
          <t>Fleet Men's Striped Polo</t>
        </is>
      </c>
      <c r="D955" s="0" t="inlineStr">
        <is>
          <t>152953</t>
        </is>
      </c>
      <c r="E955" s="0" t="inlineStr">
        <is>
          <t>BLANK FLEET M CL:152953A-S</t>
        </is>
      </c>
      <c r="F955" s="0" t="inlineStr">
        <is>
          <t>899152953049</t>
        </is>
      </c>
      <c r="G955" s="0" t="inlineStr">
        <is>
          <t>MENS</t>
        </is>
      </c>
      <c r="H955" s="0" t="inlineStr">
        <is>
          <t>S</t>
        </is>
      </c>
      <c r="I955" s="0">
        <v>39.99</v>
      </c>
      <c r="J955" s="0">
        <v>6</v>
      </c>
    </row>
    <row r="956" spans="1:10" customHeight="0">
      <c r="A956" s="0">
        <f>HYPERLINK("https://dl.dropboxusercontent.com/scl/fi/eqlssk2rfjt64s868jnqv/fleet-152953-f.jpg?rlkey=runhsk192kr1dy77tj3lgg1ew&amp;dl=0","Click to download Image")</f>
      </c>
      <c r="B956" s="0">
        <f>HYPERLINK("https://dl.dropboxusercontent.com/scl/fi/hjev2ewdowf54a07ohjwu/mens-polo-size-chartsfleet.jpg?rlkey=pq1iaz5huuc3hldtn57rccvow&amp;dl=0","Click to download SizeChart")</f>
      </c>
      <c r="C956" s="0" t="inlineStr">
        <is>
          <t>Fleet Men's Striped Polo</t>
        </is>
      </c>
      <c r="D956" s="0" t="inlineStr">
        <is>
          <t>152953</t>
        </is>
      </c>
      <c r="E956" s="0" t="inlineStr">
        <is>
          <t>BLANK FLEET M CL:152953B-M</t>
        </is>
      </c>
      <c r="F956" s="0" t="inlineStr">
        <is>
          <t>899152953056</t>
        </is>
      </c>
      <c r="G956" s="0" t="inlineStr">
        <is>
          <t>MENS</t>
        </is>
      </c>
      <c r="H956" s="0" t="inlineStr">
        <is>
          <t>M</t>
        </is>
      </c>
      <c r="I956" s="0">
        <v>39.99</v>
      </c>
      <c r="J956" s="0">
        <v>14</v>
      </c>
    </row>
    <row r="957" spans="1:10" customHeight="0">
      <c r="A957" s="0">
        <f>HYPERLINK("https://dl.dropboxusercontent.com/scl/fi/eqlssk2rfjt64s868jnqv/fleet-152953-f.jpg?rlkey=runhsk192kr1dy77tj3lgg1ew&amp;dl=0","Click to download Image")</f>
      </c>
      <c r="B957" s="0">
        <f>HYPERLINK("https://dl.dropboxusercontent.com/scl/fi/hjev2ewdowf54a07ohjwu/mens-polo-size-chartsfleet.jpg?rlkey=pq1iaz5huuc3hldtn57rccvow&amp;dl=0","Click to download SizeChart")</f>
      </c>
      <c r="C957" s="0" t="inlineStr">
        <is>
          <t>Fleet Men's Striped Polo</t>
        </is>
      </c>
      <c r="D957" s="0" t="inlineStr">
        <is>
          <t>152953</t>
        </is>
      </c>
      <c r="E957" s="0" t="inlineStr">
        <is>
          <t>BLANK FLEET M CL:152953C-L</t>
        </is>
      </c>
      <c r="F957" s="0" t="inlineStr">
        <is>
          <t>899152953063</t>
        </is>
      </c>
      <c r="G957" s="0" t="inlineStr">
        <is>
          <t>MENS</t>
        </is>
      </c>
      <c r="H957" s="0" t="inlineStr">
        <is>
          <t>L</t>
        </is>
      </c>
      <c r="I957" s="0">
        <v>39.99</v>
      </c>
      <c r="J957" s="0">
        <v>12</v>
      </c>
    </row>
    <row r="958" spans="1:10" customHeight="0">
      <c r="A958" s="0">
        <f>HYPERLINK("https://dl.dropboxusercontent.com/scl/fi/eqlssk2rfjt64s868jnqv/fleet-152953-f.jpg?rlkey=runhsk192kr1dy77tj3lgg1ew&amp;dl=0","Click to download Image")</f>
      </c>
      <c r="B958" s="0">
        <f>HYPERLINK("https://dl.dropboxusercontent.com/scl/fi/hjev2ewdowf54a07ohjwu/mens-polo-size-chartsfleet.jpg?rlkey=pq1iaz5huuc3hldtn57rccvow&amp;dl=0","Click to download SizeChart")</f>
      </c>
      <c r="C958" s="0" t="inlineStr">
        <is>
          <t>Fleet Men's Striped Polo</t>
        </is>
      </c>
      <c r="D958" s="0" t="inlineStr">
        <is>
          <t>152953</t>
        </is>
      </c>
      <c r="E958" s="0" t="inlineStr">
        <is>
          <t>BLANK FLEET M CL:152953D-XL</t>
        </is>
      </c>
      <c r="F958" s="0" t="inlineStr">
        <is>
          <t>899152953070</t>
        </is>
      </c>
      <c r="G958" s="0" t="inlineStr">
        <is>
          <t>MENS</t>
        </is>
      </c>
      <c r="H958" s="0" t="inlineStr">
        <is>
          <t>XL</t>
        </is>
      </c>
      <c r="I958" s="0">
        <v>39.99</v>
      </c>
      <c r="J958" s="0">
        <v>11</v>
      </c>
    </row>
    <row r="959" spans="1:10" customHeight="0">
      <c r="A959" s="0">
        <f>HYPERLINK("https://dl.dropboxusercontent.com/scl/fi/eqlssk2rfjt64s868jnqv/fleet-152953-f.jpg?rlkey=runhsk192kr1dy77tj3lgg1ew&amp;dl=0","Click to download Image")</f>
      </c>
      <c r="B959" s="0">
        <f>HYPERLINK("https://dl.dropboxusercontent.com/scl/fi/hjev2ewdowf54a07ohjwu/mens-polo-size-chartsfleet.jpg?rlkey=pq1iaz5huuc3hldtn57rccvow&amp;dl=0","Click to download SizeChart")</f>
      </c>
      <c r="C959" s="0" t="inlineStr">
        <is>
          <t>Fleet Men's Striped Polo</t>
        </is>
      </c>
      <c r="D959" s="0" t="inlineStr">
        <is>
          <t>152953</t>
        </is>
      </c>
      <c r="E959" s="0" t="inlineStr">
        <is>
          <t>BLANK FLEET M CL:152953E-2XL</t>
        </is>
      </c>
      <c r="F959" s="0" t="inlineStr">
        <is>
          <t>899152953087</t>
        </is>
      </c>
      <c r="G959" s="0" t="inlineStr">
        <is>
          <t>MENS</t>
        </is>
      </c>
      <c r="H959" s="0" t="inlineStr">
        <is>
          <t>2XL</t>
        </is>
      </c>
      <c r="I959" s="0">
        <v>39.99</v>
      </c>
      <c r="J959" s="0">
        <v>9</v>
      </c>
    </row>
    <row r="960" spans="1:10" customHeight="0">
      <c r="A960" s="0">
        <f>HYPERLINK("https://dl.dropboxusercontent.com/scl/fi/eqlssk2rfjt64s868jnqv/fleet-152953-f.jpg?rlkey=runhsk192kr1dy77tj3lgg1ew&amp;dl=0","Click to download Image")</f>
      </c>
      <c r="B960" s="0">
        <f>HYPERLINK("https://dl.dropboxusercontent.com/scl/fi/hjev2ewdowf54a07ohjwu/mens-polo-size-chartsfleet.jpg?rlkey=pq1iaz5huuc3hldtn57rccvow&amp;dl=0","Click to download SizeChart")</f>
      </c>
      <c r="C960" s="0" t="inlineStr">
        <is>
          <t>Fleet Men's Striped Polo</t>
        </is>
      </c>
      <c r="D960" s="0" t="inlineStr">
        <is>
          <t>152953</t>
        </is>
      </c>
      <c r="E960" s="0" t="inlineStr">
        <is>
          <t>BLANK FLEET M CL:152953F-3XL</t>
        </is>
      </c>
      <c r="F960" s="0" t="inlineStr">
        <is>
          <t>899152953094</t>
        </is>
      </c>
      <c r="G960" s="0" t="inlineStr">
        <is>
          <t>MENS</t>
        </is>
      </c>
      <c r="H960" s="0" t="inlineStr">
        <is>
          <t>3XL</t>
        </is>
      </c>
      <c r="I960" s="0">
        <v>39.99</v>
      </c>
      <c r="J960" s="0">
        <v>6</v>
      </c>
    </row>
    <row r="961" spans="1:10" customHeight="0">
      <c r="A961" s="0">
        <f>HYPERLINK("https://dl.dropboxusercontent.com/scl/fi/8s99lnw99d1oe0w0cq6qb/fleett.jpg?rlkey=ulce5cs7dox1ce4t9mmponr5t&amp;dl=0","Click to download Image")</f>
      </c>
      <c r="B961" s="0">
        <f>HYPERLINK("https://dl.dropboxusercontent.com/scl/fi/hjev2ewdowf54a07ohjwu/mens-polo-size-chartsfleet.jpg?rlkey=pq1iaz5huuc3hldtn57rccvow&amp;dl=0","Click to download SizeChart")</f>
      </c>
      <c r="C961" s="0" t="inlineStr">
        <is>
          <t>Fleet Men's Striped Polo</t>
        </is>
      </c>
      <c r="D961" s="0" t="inlineStr">
        <is>
          <t>152955</t>
        </is>
      </c>
      <c r="E961" s="0" t="inlineStr">
        <is>
          <t>BLANK FLEET M RL:152955A-S</t>
        </is>
      </c>
      <c r="F961" s="0" t="inlineStr">
        <is>
          <t>899152955043</t>
        </is>
      </c>
      <c r="G961" s="0" t="inlineStr">
        <is>
          <t>MENS</t>
        </is>
      </c>
      <c r="H961" s="0" t="inlineStr">
        <is>
          <t>S</t>
        </is>
      </c>
      <c r="I961" s="0">
        <v>39.99</v>
      </c>
      <c r="J961" s="0">
        <v>4</v>
      </c>
    </row>
    <row r="962" spans="1:10" customHeight="0">
      <c r="A962" s="0">
        <f>HYPERLINK("https://dl.dropboxusercontent.com/scl/fi/8s99lnw99d1oe0w0cq6qb/fleett.jpg?rlkey=ulce5cs7dox1ce4t9mmponr5t&amp;dl=0","Click to download Image")</f>
      </c>
      <c r="B962" s="0">
        <f>HYPERLINK("https://dl.dropboxusercontent.com/scl/fi/hjev2ewdowf54a07ohjwu/mens-polo-size-chartsfleet.jpg?rlkey=pq1iaz5huuc3hldtn57rccvow&amp;dl=0","Click to download SizeChart")</f>
      </c>
      <c r="C962" s="0" t="inlineStr">
        <is>
          <t>Fleet Men's Striped Polo</t>
        </is>
      </c>
      <c r="D962" s="0" t="inlineStr">
        <is>
          <t>152955</t>
        </is>
      </c>
      <c r="E962" s="0" t="inlineStr">
        <is>
          <t>BLANK FLEET M RL:152955B-M</t>
        </is>
      </c>
      <c r="F962" s="0" t="inlineStr">
        <is>
          <t>899152955050</t>
        </is>
      </c>
      <c r="G962" s="0" t="inlineStr">
        <is>
          <t>MENS</t>
        </is>
      </c>
      <c r="H962" s="0" t="inlineStr">
        <is>
          <t>M</t>
        </is>
      </c>
      <c r="I962" s="0">
        <v>39.99</v>
      </c>
      <c r="J962" s="0">
        <v>8</v>
      </c>
    </row>
    <row r="963" spans="1:10" customHeight="0">
      <c r="A963" s="0">
        <f>HYPERLINK("https://dl.dropboxusercontent.com/scl/fi/8s99lnw99d1oe0w0cq6qb/fleett.jpg?rlkey=ulce5cs7dox1ce4t9mmponr5t&amp;dl=0","Click to download Image")</f>
      </c>
      <c r="B963" s="0">
        <f>HYPERLINK("https://dl.dropboxusercontent.com/scl/fi/hjev2ewdowf54a07ohjwu/mens-polo-size-chartsfleet.jpg?rlkey=pq1iaz5huuc3hldtn57rccvow&amp;dl=0","Click to download SizeChart")</f>
      </c>
      <c r="C963" s="0" t="inlineStr">
        <is>
          <t>Fleet Men's Striped Polo</t>
        </is>
      </c>
      <c r="D963" s="0" t="inlineStr">
        <is>
          <t>152955</t>
        </is>
      </c>
      <c r="E963" s="0" t="inlineStr">
        <is>
          <t>BLANK FLEET M RL:152955C-L</t>
        </is>
      </c>
      <c r="F963" s="0" t="inlineStr">
        <is>
          <t>899152955067</t>
        </is>
      </c>
      <c r="G963" s="0" t="inlineStr">
        <is>
          <t>MENS</t>
        </is>
      </c>
      <c r="H963" s="0" t="inlineStr">
        <is>
          <t>L</t>
        </is>
      </c>
      <c r="I963" s="0">
        <v>39.99</v>
      </c>
      <c r="J963" s="0">
        <v>10</v>
      </c>
    </row>
    <row r="964" spans="1:10" customHeight="0">
      <c r="A964" s="0">
        <f>HYPERLINK("https://dl.dropboxusercontent.com/scl/fi/8s99lnw99d1oe0w0cq6qb/fleett.jpg?rlkey=ulce5cs7dox1ce4t9mmponr5t&amp;dl=0","Click to download Image")</f>
      </c>
      <c r="B964" s="0">
        <f>HYPERLINK("https://dl.dropboxusercontent.com/scl/fi/hjev2ewdowf54a07ohjwu/mens-polo-size-chartsfleet.jpg?rlkey=pq1iaz5huuc3hldtn57rccvow&amp;dl=0","Click to download SizeChart")</f>
      </c>
      <c r="C964" s="0" t="inlineStr">
        <is>
          <t>Fleet Men's Striped Polo</t>
        </is>
      </c>
      <c r="D964" s="0" t="inlineStr">
        <is>
          <t>152955</t>
        </is>
      </c>
      <c r="E964" s="0" t="inlineStr">
        <is>
          <t>BLANK FLEET M RL:152955D-XL</t>
        </is>
      </c>
      <c r="F964" s="0" t="inlineStr">
        <is>
          <t>899152955074</t>
        </is>
      </c>
      <c r="G964" s="0" t="inlineStr">
        <is>
          <t>MENS</t>
        </is>
      </c>
      <c r="H964" s="0" t="inlineStr">
        <is>
          <t>XL</t>
        </is>
      </c>
      <c r="I964" s="0">
        <v>39.99</v>
      </c>
      <c r="J964" s="0">
        <v>12</v>
      </c>
    </row>
    <row r="965" spans="1:10" customHeight="0">
      <c r="A965" s="0">
        <f>HYPERLINK("https://dl.dropboxusercontent.com/scl/fi/8s99lnw99d1oe0w0cq6qb/fleett.jpg?rlkey=ulce5cs7dox1ce4t9mmponr5t&amp;dl=0","Click to download Image")</f>
      </c>
      <c r="B965" s="0">
        <f>HYPERLINK("https://dl.dropboxusercontent.com/scl/fi/hjev2ewdowf54a07ohjwu/mens-polo-size-chartsfleet.jpg?rlkey=pq1iaz5huuc3hldtn57rccvow&amp;dl=0","Click to download SizeChart")</f>
      </c>
      <c r="C965" s="0" t="inlineStr">
        <is>
          <t>Fleet Men's Striped Polo</t>
        </is>
      </c>
      <c r="D965" s="0" t="inlineStr">
        <is>
          <t>152955</t>
        </is>
      </c>
      <c r="E965" s="0" t="inlineStr">
        <is>
          <t>BLANK FLEET M RL:152955E-2XL</t>
        </is>
      </c>
      <c r="F965" s="0" t="inlineStr">
        <is>
          <t>899152955081</t>
        </is>
      </c>
      <c r="G965" s="0" t="inlineStr">
        <is>
          <t>MENS</t>
        </is>
      </c>
      <c r="H965" s="0" t="inlineStr">
        <is>
          <t>2XL</t>
        </is>
      </c>
      <c r="I965" s="0">
        <v>39.99</v>
      </c>
      <c r="J965" s="0">
        <v>8</v>
      </c>
    </row>
    <row r="966" spans="1:10" customHeight="0">
      <c r="A966" s="0">
        <f>HYPERLINK("https://dl.dropboxusercontent.com/scl/fi/8s99lnw99d1oe0w0cq6qb/fleett.jpg?rlkey=ulce5cs7dox1ce4t9mmponr5t&amp;dl=0","Click to download Image")</f>
      </c>
      <c r="B966" s="0">
        <f>HYPERLINK("https://dl.dropboxusercontent.com/scl/fi/hjev2ewdowf54a07ohjwu/mens-polo-size-chartsfleet.jpg?rlkey=pq1iaz5huuc3hldtn57rccvow&amp;dl=0","Click to download SizeChart")</f>
      </c>
      <c r="C966" s="0" t="inlineStr">
        <is>
          <t>Fleet Men's Striped Polo</t>
        </is>
      </c>
      <c r="D966" s="0" t="inlineStr">
        <is>
          <t>152955</t>
        </is>
      </c>
      <c r="E966" s="0" t="inlineStr">
        <is>
          <t>BLANK FLEET M RL:152955F-3XL</t>
        </is>
      </c>
      <c r="G966" s="0" t="inlineStr">
        <is>
          <t>MENS</t>
        </is>
      </c>
      <c r="H966" s="0" t="inlineStr">
        <is>
          <t>3XL</t>
        </is>
      </c>
      <c r="I966" s="0">
        <v>39.99</v>
      </c>
      <c r="J966" s="0">
        <v>4</v>
      </c>
    </row>
    <row r="967" spans="1:10" customHeight="0">
      <c r="A967" s="0">
        <f>HYPERLINK("https://dl.dropboxusercontent.com/scl/fi/t7c8funv5pczzoexrh0et/fleet-152954-f.jpg?rlkey=6rozoo5w4ekzj2jjf8sq1b2ax&amp;dl=0","Click to download Image")</f>
      </c>
      <c r="B967" s="0">
        <f>HYPERLINK("https://dl.dropboxusercontent.com/scl/fi/hjev2ewdowf54a07ohjwu/mens-polo-size-chartsfleet.jpg?rlkey=pq1iaz5huuc3hldtn57rccvow&amp;dl=0","Click to download SizeChart")</f>
      </c>
      <c r="C967" s="0" t="inlineStr">
        <is>
          <t>Fleet Men's Striped Polo</t>
        </is>
      </c>
      <c r="D967" s="0" t="inlineStr">
        <is>
          <t>152954</t>
        </is>
      </c>
      <c r="E967" s="0" t="inlineStr">
        <is>
          <t>BLANK FLEET M PE:152954A-S</t>
        </is>
      </c>
      <c r="F967" s="0" t="inlineStr">
        <is>
          <t>899152954046</t>
        </is>
      </c>
      <c r="G967" s="0" t="inlineStr">
        <is>
          <t>MENS</t>
        </is>
      </c>
      <c r="H967" s="0" t="inlineStr">
        <is>
          <t>S</t>
        </is>
      </c>
      <c r="I967" s="0">
        <v>39.99</v>
      </c>
      <c r="J967" s="0">
        <v>3</v>
      </c>
    </row>
    <row r="968" spans="1:10" customHeight="0">
      <c r="A968" s="0">
        <f>HYPERLINK("https://dl.dropboxusercontent.com/scl/fi/t7c8funv5pczzoexrh0et/fleet-152954-f.jpg?rlkey=6rozoo5w4ekzj2jjf8sq1b2ax&amp;dl=0","Click to download Image")</f>
      </c>
      <c r="B968" s="0">
        <f>HYPERLINK("https://dl.dropboxusercontent.com/scl/fi/hjev2ewdowf54a07ohjwu/mens-polo-size-chartsfleet.jpg?rlkey=pq1iaz5huuc3hldtn57rccvow&amp;dl=0","Click to download SizeChart")</f>
      </c>
      <c r="C968" s="0" t="inlineStr">
        <is>
          <t>Fleet Men's Striped Polo</t>
        </is>
      </c>
      <c r="D968" s="0" t="inlineStr">
        <is>
          <t>152954</t>
        </is>
      </c>
      <c r="E968" s="0" t="inlineStr">
        <is>
          <t>BLANK FLEET M PE:152954B-M</t>
        </is>
      </c>
      <c r="F968" s="0" t="inlineStr">
        <is>
          <t>899152954053</t>
        </is>
      </c>
      <c r="G968" s="0" t="inlineStr">
        <is>
          <t>MENS</t>
        </is>
      </c>
      <c r="H968" s="0" t="inlineStr">
        <is>
          <t>M</t>
        </is>
      </c>
      <c r="I968" s="0">
        <v>39.99</v>
      </c>
      <c r="J968" s="0">
        <v>6</v>
      </c>
    </row>
    <row r="969" spans="1:10" customHeight="0">
      <c r="A969" s="0">
        <f>HYPERLINK("https://dl.dropboxusercontent.com/scl/fi/t7c8funv5pczzoexrh0et/fleet-152954-f.jpg?rlkey=6rozoo5w4ekzj2jjf8sq1b2ax&amp;dl=0","Click to download Image")</f>
      </c>
      <c r="B969" s="0">
        <f>HYPERLINK("https://dl.dropboxusercontent.com/scl/fi/hjev2ewdowf54a07ohjwu/mens-polo-size-chartsfleet.jpg?rlkey=pq1iaz5huuc3hldtn57rccvow&amp;dl=0","Click to download SizeChart")</f>
      </c>
      <c r="C969" s="0" t="inlineStr">
        <is>
          <t>Fleet Men's Striped Polo</t>
        </is>
      </c>
      <c r="D969" s="0" t="inlineStr">
        <is>
          <t>152954</t>
        </is>
      </c>
      <c r="E969" s="0" t="inlineStr">
        <is>
          <t>BLANK FLEET M PE:152954C-L</t>
        </is>
      </c>
      <c r="F969" s="0" t="inlineStr">
        <is>
          <t>899152954060</t>
        </is>
      </c>
      <c r="G969" s="0" t="inlineStr">
        <is>
          <t>MENS</t>
        </is>
      </c>
      <c r="H969" s="0" t="inlineStr">
        <is>
          <t>L</t>
        </is>
      </c>
      <c r="I969" s="0">
        <v>39.99</v>
      </c>
      <c r="J969" s="0">
        <v>8</v>
      </c>
    </row>
    <row r="970" spans="1:10" customHeight="0">
      <c r="A970" s="0">
        <f>HYPERLINK("https://dl.dropboxusercontent.com/scl/fi/t7c8funv5pczzoexrh0et/fleet-152954-f.jpg?rlkey=6rozoo5w4ekzj2jjf8sq1b2ax&amp;dl=0","Click to download Image")</f>
      </c>
      <c r="B970" s="0">
        <f>HYPERLINK("https://dl.dropboxusercontent.com/scl/fi/hjev2ewdowf54a07ohjwu/mens-polo-size-chartsfleet.jpg?rlkey=pq1iaz5huuc3hldtn57rccvow&amp;dl=0","Click to download SizeChart")</f>
      </c>
      <c r="C970" s="0" t="inlineStr">
        <is>
          <t>Fleet Men's Striped Polo</t>
        </is>
      </c>
      <c r="D970" s="0" t="inlineStr">
        <is>
          <t>152954</t>
        </is>
      </c>
      <c r="E970" s="0" t="inlineStr">
        <is>
          <t>BLANK FLEET M PE:152954D-XL</t>
        </is>
      </c>
      <c r="F970" s="0" t="inlineStr">
        <is>
          <t>899152954077</t>
        </is>
      </c>
      <c r="G970" s="0" t="inlineStr">
        <is>
          <t>MENS</t>
        </is>
      </c>
      <c r="H970" s="0" t="inlineStr">
        <is>
          <t>XL</t>
        </is>
      </c>
      <c r="I970" s="0">
        <v>39.99</v>
      </c>
      <c r="J970" s="0">
        <v>9</v>
      </c>
    </row>
    <row r="971" spans="1:10" customHeight="0">
      <c r="A971" s="0">
        <f>HYPERLINK("https://dl.dropboxusercontent.com/scl/fi/t7c8funv5pczzoexrh0et/fleet-152954-f.jpg?rlkey=6rozoo5w4ekzj2jjf8sq1b2ax&amp;dl=0","Click to download Image")</f>
      </c>
      <c r="B971" s="0">
        <f>HYPERLINK("https://dl.dropboxusercontent.com/scl/fi/hjev2ewdowf54a07ohjwu/mens-polo-size-chartsfleet.jpg?rlkey=pq1iaz5huuc3hldtn57rccvow&amp;dl=0","Click to download SizeChart")</f>
      </c>
      <c r="C971" s="0" t="inlineStr">
        <is>
          <t>Fleet Men's Striped Polo</t>
        </is>
      </c>
      <c r="D971" s="0" t="inlineStr">
        <is>
          <t>152954</t>
        </is>
      </c>
      <c r="E971" s="0" t="inlineStr">
        <is>
          <t>BLANK FLEET M PE:152954E-2XL</t>
        </is>
      </c>
      <c r="F971" s="0" t="inlineStr">
        <is>
          <t>899152954084</t>
        </is>
      </c>
      <c r="G971" s="0" t="inlineStr">
        <is>
          <t>MENS</t>
        </is>
      </c>
      <c r="H971" s="0" t="inlineStr">
        <is>
          <t>2XL</t>
        </is>
      </c>
      <c r="I971" s="0">
        <v>39.99</v>
      </c>
      <c r="J971" s="0">
        <v>6</v>
      </c>
    </row>
    <row r="972" spans="1:10" customHeight="0">
      <c r="A972" s="0">
        <f>HYPERLINK("https://dl.dropboxusercontent.com/scl/fi/t7c8funv5pczzoexrh0et/fleet-152954-f.jpg?rlkey=6rozoo5w4ekzj2jjf8sq1b2ax&amp;dl=0","Click to download Image")</f>
      </c>
      <c r="B972" s="0">
        <f>HYPERLINK("https://dl.dropboxusercontent.com/scl/fi/hjev2ewdowf54a07ohjwu/mens-polo-size-chartsfleet.jpg?rlkey=pq1iaz5huuc3hldtn57rccvow&amp;dl=0","Click to download SizeChart")</f>
      </c>
      <c r="C972" s="0" t="inlineStr">
        <is>
          <t>Fleet Men's Striped Polo</t>
        </is>
      </c>
      <c r="D972" s="0" t="inlineStr">
        <is>
          <t>152954</t>
        </is>
      </c>
      <c r="E972" s="0" t="inlineStr">
        <is>
          <t>BLANK FLEET M PE:152954F-3XL</t>
        </is>
      </c>
      <c r="F972" s="0" t="inlineStr">
        <is>
          <t>899152954091</t>
        </is>
      </c>
      <c r="G972" s="0" t="inlineStr">
        <is>
          <t>MENS</t>
        </is>
      </c>
      <c r="H972" s="0" t="inlineStr">
        <is>
          <t>3XL</t>
        </is>
      </c>
      <c r="I972" s="0">
        <v>39.99</v>
      </c>
      <c r="J972" s="0">
        <v>3</v>
      </c>
    </row>
    <row r="973" spans="1:10" customHeight="0">
      <c r="A973" s="0">
        <f>HYPERLINK("https://dl.dropboxusercontent.com/scl/fi/55snhj0v627quvr0p9ycu/black-fleet.jpg?rlkey=7wl0mvn3u0u0agyt20g2skram&amp;dl=0","Click to download Image")</f>
      </c>
      <c r="B973" s="0">
        <f>HYPERLINK("https://dl.dropboxusercontent.com/scl/fi/pp8vo8pqte3whkjpda3au/mens-polo-size-chartsfleet.jpg?rlkey=alg6o72q0bw4v3sc6ddrmsbdj&amp;dl=0","Click to download SizeChart")</f>
      </c>
      <c r="C973" s="0" t="inlineStr">
        <is>
          <t>Fleet Men's Plaid Polo</t>
        </is>
      </c>
      <c r="D973" s="0" t="inlineStr">
        <is>
          <t>141523</t>
        </is>
      </c>
      <c r="E973" s="0" t="inlineStr">
        <is>
          <t>BLANK FLEET M BK:141523A-S</t>
        </is>
      </c>
      <c r="F973" s="0" t="inlineStr">
        <is>
          <t>899141523048</t>
        </is>
      </c>
      <c r="G973" s="0" t="inlineStr">
        <is>
          <t>MENS</t>
        </is>
      </c>
      <c r="H973" s="0" t="inlineStr">
        <is>
          <t>S</t>
        </is>
      </c>
      <c r="I973" s="0">
        <v>39.99</v>
      </c>
      <c r="J973" s="0">
        <v>7</v>
      </c>
    </row>
    <row r="974" spans="1:10" customHeight="0">
      <c r="A974" s="0">
        <f>HYPERLINK("https://dl.dropboxusercontent.com/scl/fi/55snhj0v627quvr0p9ycu/black-fleet.jpg?rlkey=7wl0mvn3u0u0agyt20g2skram&amp;dl=0","Click to download Image")</f>
      </c>
      <c r="B974" s="0">
        <f>HYPERLINK("https://dl.dropboxusercontent.com/scl/fi/pp8vo8pqte3whkjpda3au/mens-polo-size-chartsfleet.jpg?rlkey=alg6o72q0bw4v3sc6ddrmsbdj&amp;dl=0","Click to download SizeChart")</f>
      </c>
      <c r="C974" s="0" t="inlineStr">
        <is>
          <t>Fleet Men's Plaid Polo</t>
        </is>
      </c>
      <c r="D974" s="0" t="inlineStr">
        <is>
          <t>141523</t>
        </is>
      </c>
      <c r="E974" s="0" t="inlineStr">
        <is>
          <t>BLANK FLEET M BK:141523B-M</t>
        </is>
      </c>
      <c r="F974" s="0" t="inlineStr">
        <is>
          <t>899141523055</t>
        </is>
      </c>
      <c r="G974" s="0" t="inlineStr">
        <is>
          <t>MENS</t>
        </is>
      </c>
      <c r="H974" s="0" t="inlineStr">
        <is>
          <t>M</t>
        </is>
      </c>
      <c r="I974" s="0">
        <v>39.99</v>
      </c>
      <c r="J974" s="0">
        <v>12</v>
      </c>
    </row>
    <row r="975" spans="1:10" customHeight="0">
      <c r="A975" s="0">
        <f>HYPERLINK("https://dl.dropboxusercontent.com/scl/fi/55snhj0v627quvr0p9ycu/black-fleet.jpg?rlkey=7wl0mvn3u0u0agyt20g2skram&amp;dl=0","Click to download Image")</f>
      </c>
      <c r="B975" s="0">
        <f>HYPERLINK("https://dl.dropboxusercontent.com/scl/fi/pp8vo8pqte3whkjpda3au/mens-polo-size-chartsfleet.jpg?rlkey=alg6o72q0bw4v3sc6ddrmsbdj&amp;dl=0","Click to download SizeChart")</f>
      </c>
      <c r="C975" s="0" t="inlineStr">
        <is>
          <t>Fleet Men's Plaid Polo</t>
        </is>
      </c>
      <c r="D975" s="0" t="inlineStr">
        <is>
          <t>141523</t>
        </is>
      </c>
      <c r="E975" s="0" t="inlineStr">
        <is>
          <t>BLANK FLEET M BK:141523C-L</t>
        </is>
      </c>
      <c r="F975" s="0" t="inlineStr">
        <is>
          <t>899141523062</t>
        </is>
      </c>
      <c r="G975" s="0" t="inlineStr">
        <is>
          <t>MENS</t>
        </is>
      </c>
      <c r="H975" s="0" t="inlineStr">
        <is>
          <t>L</t>
        </is>
      </c>
      <c r="I975" s="0">
        <v>39.99</v>
      </c>
      <c r="J975" s="0">
        <v>9</v>
      </c>
    </row>
    <row r="976" spans="1:10" customHeight="0">
      <c r="A976" s="0">
        <f>HYPERLINK("https://dl.dropboxusercontent.com/scl/fi/55snhj0v627quvr0p9ycu/black-fleet.jpg?rlkey=7wl0mvn3u0u0agyt20g2skram&amp;dl=0","Click to download Image")</f>
      </c>
      <c r="B976" s="0">
        <f>HYPERLINK("https://dl.dropboxusercontent.com/scl/fi/pp8vo8pqte3whkjpda3au/mens-polo-size-chartsfleet.jpg?rlkey=alg6o72q0bw4v3sc6ddrmsbdj&amp;dl=0","Click to download SizeChart")</f>
      </c>
      <c r="C976" s="0" t="inlineStr">
        <is>
          <t>Fleet Men's Plaid Polo</t>
        </is>
      </c>
      <c r="D976" s="0" t="inlineStr">
        <is>
          <t>141523</t>
        </is>
      </c>
      <c r="E976" s="0" t="inlineStr">
        <is>
          <t>BLANK FLEET M BK:141523D-XL</t>
        </is>
      </c>
      <c r="F976" s="0" t="inlineStr">
        <is>
          <t>899141523079</t>
        </is>
      </c>
      <c r="G976" s="0" t="inlineStr">
        <is>
          <t>MENS</t>
        </is>
      </c>
      <c r="H976" s="0" t="inlineStr">
        <is>
          <t>XL</t>
        </is>
      </c>
      <c r="I976" s="0">
        <v>39.99</v>
      </c>
      <c r="J976" s="0">
        <v>13</v>
      </c>
    </row>
    <row r="977" spans="1:10" customHeight="0">
      <c r="A977" s="0">
        <f>HYPERLINK("https://dl.dropboxusercontent.com/scl/fi/55snhj0v627quvr0p9ycu/black-fleet.jpg?rlkey=7wl0mvn3u0u0agyt20g2skram&amp;dl=0","Click to download Image")</f>
      </c>
      <c r="B977" s="0">
        <f>HYPERLINK("https://dl.dropboxusercontent.com/scl/fi/pp8vo8pqte3whkjpda3au/mens-polo-size-chartsfleet.jpg?rlkey=alg6o72q0bw4v3sc6ddrmsbdj&amp;dl=0","Click to download SizeChart")</f>
      </c>
      <c r="C977" s="0" t="inlineStr">
        <is>
          <t>Fleet Men's Plaid Polo</t>
        </is>
      </c>
      <c r="D977" s="0" t="inlineStr">
        <is>
          <t>141523</t>
        </is>
      </c>
      <c r="E977" s="0" t="inlineStr">
        <is>
          <t>BLANK FLEET M BK:141523E-2XL</t>
        </is>
      </c>
      <c r="F977" s="0" t="inlineStr">
        <is>
          <t>899141523086</t>
        </is>
      </c>
      <c r="G977" s="0" t="inlineStr">
        <is>
          <t>MENS</t>
        </is>
      </c>
      <c r="H977" s="0" t="inlineStr">
        <is>
          <t>2XL</t>
        </is>
      </c>
      <c r="I977" s="0">
        <v>39.99</v>
      </c>
      <c r="J977" s="0">
        <v>10</v>
      </c>
    </row>
    <row r="978" spans="1:10" customHeight="0">
      <c r="A978" s="0">
        <f>HYPERLINK("https://dl.dropboxusercontent.com/scl/fi/55snhj0v627quvr0p9ycu/black-fleet.jpg?rlkey=7wl0mvn3u0u0agyt20g2skram&amp;dl=0","Click to download Image")</f>
      </c>
      <c r="B978" s="0">
        <f>HYPERLINK("https://dl.dropboxusercontent.com/scl/fi/pp8vo8pqte3whkjpda3au/mens-polo-size-chartsfleet.jpg?rlkey=alg6o72q0bw4v3sc6ddrmsbdj&amp;dl=0","Click to download SizeChart")</f>
      </c>
      <c r="C978" s="0" t="inlineStr">
        <is>
          <t>Fleet Men's Plaid Polo</t>
        </is>
      </c>
      <c r="D978" s="0" t="inlineStr">
        <is>
          <t>141523</t>
        </is>
      </c>
      <c r="E978" s="0" t="inlineStr">
        <is>
          <t>BLANK FLEET M BK:141523F-3XL</t>
        </is>
      </c>
      <c r="F978" s="0" t="inlineStr">
        <is>
          <t>899141523093</t>
        </is>
      </c>
      <c r="G978" s="0" t="inlineStr">
        <is>
          <t>MENS</t>
        </is>
      </c>
      <c r="H978" s="0" t="inlineStr">
        <is>
          <t>3XL</t>
        </is>
      </c>
      <c r="I978" s="0">
        <v>39.99</v>
      </c>
      <c r="J978" s="0">
        <v>5</v>
      </c>
    </row>
    <row r="979" spans="1:10" customHeight="0">
      <c r="A979" s="0">
        <f>HYPERLINK("https://dl.dropboxusercontent.com/scl/fi/sl43938vbyhgbrakhg6yk/fleet-141526-f.jpg?rlkey=hkkarva9grjbas5ot4hp2f7a5&amp;dl=0","Click to download Image")</f>
      </c>
      <c r="B979" s="0">
        <f>HYPERLINK("https://dl.dropboxusercontent.com/scl/fi/pp8vo8pqte3whkjpda3au/mens-polo-size-chartsfleet.jpg?rlkey=alg6o72q0bw4v3sc6ddrmsbdj&amp;dl=0","Click to download SizeChart")</f>
      </c>
      <c r="C979" s="0" t="inlineStr">
        <is>
          <t>Fleet Men's Plaid Polo</t>
        </is>
      </c>
      <c r="D979" s="0" t="inlineStr">
        <is>
          <t>141526</t>
        </is>
      </c>
      <c r="E979" s="0" t="inlineStr">
        <is>
          <t>BLANK FLEET M GY:141526A-S</t>
        </is>
      </c>
      <c r="F979" s="0" t="inlineStr">
        <is>
          <t>899141526049</t>
        </is>
      </c>
      <c r="G979" s="0" t="inlineStr">
        <is>
          <t>MENS</t>
        </is>
      </c>
      <c r="H979" s="0" t="inlineStr">
        <is>
          <t>S</t>
        </is>
      </c>
      <c r="I979" s="0">
        <v>39.99</v>
      </c>
      <c r="J979" s="0">
        <v>8</v>
      </c>
    </row>
    <row r="980" spans="1:10" customHeight="0">
      <c r="A980" s="0">
        <f>HYPERLINK("https://dl.dropboxusercontent.com/scl/fi/sl43938vbyhgbrakhg6yk/fleet-141526-f.jpg?rlkey=hkkarva9grjbas5ot4hp2f7a5&amp;dl=0","Click to download Image")</f>
      </c>
      <c r="B980" s="0">
        <f>HYPERLINK("https://dl.dropboxusercontent.com/scl/fi/pp8vo8pqte3whkjpda3au/mens-polo-size-chartsfleet.jpg?rlkey=alg6o72q0bw4v3sc6ddrmsbdj&amp;dl=0","Click to download SizeChart")</f>
      </c>
      <c r="C980" s="0" t="inlineStr">
        <is>
          <t>Fleet Men's Plaid Polo</t>
        </is>
      </c>
      <c r="D980" s="0" t="inlineStr">
        <is>
          <t>141526</t>
        </is>
      </c>
      <c r="E980" s="0" t="inlineStr">
        <is>
          <t>BLANK FLEET M GY:141526B-M</t>
        </is>
      </c>
      <c r="F980" s="0" t="inlineStr">
        <is>
          <t>899141526056</t>
        </is>
      </c>
      <c r="G980" s="0" t="inlineStr">
        <is>
          <t>MENS</t>
        </is>
      </c>
      <c r="H980" s="0" t="inlineStr">
        <is>
          <t>M</t>
        </is>
      </c>
      <c r="I980" s="0">
        <v>39.99</v>
      </c>
      <c r="J980" s="0">
        <v>15</v>
      </c>
    </row>
    <row r="981" spans="1:10" customHeight="0">
      <c r="A981" s="0">
        <f>HYPERLINK("https://dl.dropboxusercontent.com/scl/fi/sl43938vbyhgbrakhg6yk/fleet-141526-f.jpg?rlkey=hkkarva9grjbas5ot4hp2f7a5&amp;dl=0","Click to download Image")</f>
      </c>
      <c r="B981" s="0">
        <f>HYPERLINK("https://dl.dropboxusercontent.com/scl/fi/pp8vo8pqte3whkjpda3au/mens-polo-size-chartsfleet.jpg?rlkey=alg6o72q0bw4v3sc6ddrmsbdj&amp;dl=0","Click to download SizeChart")</f>
      </c>
      <c r="C981" s="0" t="inlineStr">
        <is>
          <t>Fleet Men's Plaid Polo</t>
        </is>
      </c>
      <c r="D981" s="0" t="inlineStr">
        <is>
          <t>141526</t>
        </is>
      </c>
      <c r="E981" s="0" t="inlineStr">
        <is>
          <t>BLANK FLEET M GY:141526C-L</t>
        </is>
      </c>
      <c r="F981" s="0" t="inlineStr">
        <is>
          <t>899141526063</t>
        </is>
      </c>
      <c r="G981" s="0" t="inlineStr">
        <is>
          <t>MENS</t>
        </is>
      </c>
      <c r="H981" s="0" t="inlineStr">
        <is>
          <t>L</t>
        </is>
      </c>
      <c r="I981" s="0">
        <v>39.99</v>
      </c>
      <c r="J981" s="0">
        <v>18</v>
      </c>
    </row>
    <row r="982" spans="1:10" customHeight="0">
      <c r="A982" s="0">
        <f>HYPERLINK("https://dl.dropboxusercontent.com/scl/fi/sl43938vbyhgbrakhg6yk/fleet-141526-f.jpg?rlkey=hkkarva9grjbas5ot4hp2f7a5&amp;dl=0","Click to download Image")</f>
      </c>
      <c r="B982" s="0">
        <f>HYPERLINK("https://dl.dropboxusercontent.com/scl/fi/pp8vo8pqte3whkjpda3au/mens-polo-size-chartsfleet.jpg?rlkey=alg6o72q0bw4v3sc6ddrmsbdj&amp;dl=0","Click to download SizeChart")</f>
      </c>
      <c r="C982" s="0" t="inlineStr">
        <is>
          <t>Fleet Men's Plaid Polo</t>
        </is>
      </c>
      <c r="D982" s="0" t="inlineStr">
        <is>
          <t>141526</t>
        </is>
      </c>
      <c r="E982" s="0" t="inlineStr">
        <is>
          <t>BLANK FLEET M GY:141526D-XL</t>
        </is>
      </c>
      <c r="F982" s="0" t="inlineStr">
        <is>
          <t>899141526070</t>
        </is>
      </c>
      <c r="G982" s="0" t="inlineStr">
        <is>
          <t>MENS</t>
        </is>
      </c>
      <c r="H982" s="0" t="inlineStr">
        <is>
          <t>XL</t>
        </is>
      </c>
      <c r="I982" s="0">
        <v>39.99</v>
      </c>
      <c r="J982" s="0">
        <v>19</v>
      </c>
    </row>
    <row r="983" spans="1:10" customHeight="0">
      <c r="A983" s="0">
        <f>HYPERLINK("https://dl.dropboxusercontent.com/scl/fi/sl43938vbyhgbrakhg6yk/fleet-141526-f.jpg?rlkey=hkkarva9grjbas5ot4hp2f7a5&amp;dl=0","Click to download Image")</f>
      </c>
      <c r="B983" s="0">
        <f>HYPERLINK("https://dl.dropboxusercontent.com/scl/fi/pp8vo8pqte3whkjpda3au/mens-polo-size-chartsfleet.jpg?rlkey=alg6o72q0bw4v3sc6ddrmsbdj&amp;dl=0","Click to download SizeChart")</f>
      </c>
      <c r="C983" s="0" t="inlineStr">
        <is>
          <t>Fleet Men's Plaid Polo</t>
        </is>
      </c>
      <c r="D983" s="0" t="inlineStr">
        <is>
          <t>141526</t>
        </is>
      </c>
      <c r="E983" s="0" t="inlineStr">
        <is>
          <t>BLANK FLEET M GY:141526E-2XL</t>
        </is>
      </c>
      <c r="F983" s="0" t="inlineStr">
        <is>
          <t>899141526087</t>
        </is>
      </c>
      <c r="G983" s="0" t="inlineStr">
        <is>
          <t>MENS</t>
        </is>
      </c>
      <c r="H983" s="0" t="inlineStr">
        <is>
          <t>2XL</t>
        </is>
      </c>
      <c r="I983" s="0">
        <v>39.99</v>
      </c>
      <c r="J983" s="0">
        <v>14</v>
      </c>
    </row>
    <row r="984" spans="1:10" customHeight="0">
      <c r="A984" s="0">
        <f>HYPERLINK("https://dl.dropboxusercontent.com/scl/fi/sl43938vbyhgbrakhg6yk/fleet-141526-f.jpg?rlkey=hkkarva9grjbas5ot4hp2f7a5&amp;dl=0","Click to download Image")</f>
      </c>
      <c r="B984" s="0">
        <f>HYPERLINK("https://dl.dropboxusercontent.com/scl/fi/pp8vo8pqte3whkjpda3au/mens-polo-size-chartsfleet.jpg?rlkey=alg6o72q0bw4v3sc6ddrmsbdj&amp;dl=0","Click to download SizeChart")</f>
      </c>
      <c r="C984" s="0" t="inlineStr">
        <is>
          <t>Fleet Men's Plaid Polo</t>
        </is>
      </c>
      <c r="D984" s="0" t="inlineStr">
        <is>
          <t>141526</t>
        </is>
      </c>
      <c r="E984" s="0" t="inlineStr">
        <is>
          <t>BLANK FLEET M GY:141526F-3XL</t>
        </is>
      </c>
      <c r="F984" s="0" t="inlineStr">
        <is>
          <t>899141526094</t>
        </is>
      </c>
      <c r="G984" s="0" t="inlineStr">
        <is>
          <t>MENS</t>
        </is>
      </c>
      <c r="H984" s="0" t="inlineStr">
        <is>
          <t>3XL</t>
        </is>
      </c>
      <c r="I984" s="0">
        <v>39.99</v>
      </c>
      <c r="J984" s="0">
        <v>8</v>
      </c>
    </row>
    <row r="985" spans="1:10" customHeight="0">
      <c r="A985" s="0">
        <f>HYPERLINK("https://dl.dropboxusercontent.com/scl/fi/r4fod15lecpa9s57g9s49/fleet-141524-f.jpg?rlkey=r3s5sx41fn52obuwdambzs8k5&amp;dl=0","Click to download Image")</f>
      </c>
      <c r="B985" s="0">
        <f>HYPERLINK("https://dl.dropboxusercontent.com/scl/fi/pp8vo8pqte3whkjpda3au/mens-polo-size-chartsfleet.jpg?rlkey=alg6o72q0bw4v3sc6ddrmsbdj&amp;dl=0","Click to download SizeChart")</f>
      </c>
      <c r="C985" s="0" t="inlineStr">
        <is>
          <t>Fleet Men's Plaid Polo</t>
        </is>
      </c>
      <c r="D985" s="0" t="inlineStr">
        <is>
          <t>141524</t>
        </is>
      </c>
      <c r="E985" s="0" t="inlineStr">
        <is>
          <t>BLANK FLEET M CL:141524A-S</t>
        </is>
      </c>
      <c r="F985" s="0" t="inlineStr">
        <is>
          <t>899141524045</t>
        </is>
      </c>
      <c r="G985" s="0" t="inlineStr">
        <is>
          <t>MENS</t>
        </is>
      </c>
      <c r="H985" s="0" t="inlineStr">
        <is>
          <t>S</t>
        </is>
      </c>
      <c r="I985" s="0">
        <v>39.99</v>
      </c>
      <c r="J985" s="0">
        <v>12</v>
      </c>
    </row>
    <row r="986" spans="1:10" customHeight="0">
      <c r="A986" s="0">
        <f>HYPERLINK("https://dl.dropboxusercontent.com/scl/fi/r4fod15lecpa9s57g9s49/fleet-141524-f.jpg?rlkey=r3s5sx41fn52obuwdambzs8k5&amp;dl=0","Click to download Image")</f>
      </c>
      <c r="B986" s="0">
        <f>HYPERLINK("https://dl.dropboxusercontent.com/scl/fi/pp8vo8pqte3whkjpda3au/mens-polo-size-chartsfleet.jpg?rlkey=alg6o72q0bw4v3sc6ddrmsbdj&amp;dl=0","Click to download SizeChart")</f>
      </c>
      <c r="C986" s="0" t="inlineStr">
        <is>
          <t>Fleet Men's Plaid Polo</t>
        </is>
      </c>
      <c r="D986" s="0" t="inlineStr">
        <is>
          <t>141524</t>
        </is>
      </c>
      <c r="E986" s="0" t="inlineStr">
        <is>
          <t>BLANK FLEET M CL:141524B-M</t>
        </is>
      </c>
      <c r="F986" s="0" t="inlineStr">
        <is>
          <t>899141524052</t>
        </is>
      </c>
      <c r="G986" s="0" t="inlineStr">
        <is>
          <t>MENS</t>
        </is>
      </c>
      <c r="H986" s="0" t="inlineStr">
        <is>
          <t>M</t>
        </is>
      </c>
      <c r="I986" s="0">
        <v>39.99</v>
      </c>
      <c r="J986" s="0">
        <v>23</v>
      </c>
    </row>
    <row r="987" spans="1:10" customHeight="0">
      <c r="A987" s="0">
        <f>HYPERLINK("https://dl.dropboxusercontent.com/scl/fi/r4fod15lecpa9s57g9s49/fleet-141524-f.jpg?rlkey=r3s5sx41fn52obuwdambzs8k5&amp;dl=0","Click to download Image")</f>
      </c>
      <c r="B987" s="0">
        <f>HYPERLINK("https://dl.dropboxusercontent.com/scl/fi/pp8vo8pqte3whkjpda3au/mens-polo-size-chartsfleet.jpg?rlkey=alg6o72q0bw4v3sc6ddrmsbdj&amp;dl=0","Click to download SizeChart")</f>
      </c>
      <c r="C987" s="0" t="inlineStr">
        <is>
          <t>Fleet Men's Plaid Polo</t>
        </is>
      </c>
      <c r="D987" s="0" t="inlineStr">
        <is>
          <t>141524</t>
        </is>
      </c>
      <c r="E987" s="0" t="inlineStr">
        <is>
          <t>BLANK FLEET M CL:141524C-L</t>
        </is>
      </c>
      <c r="F987" s="0" t="inlineStr">
        <is>
          <t>899141524069</t>
        </is>
      </c>
      <c r="G987" s="0" t="inlineStr">
        <is>
          <t>MENS</t>
        </is>
      </c>
      <c r="H987" s="0" t="inlineStr">
        <is>
          <t>L</t>
        </is>
      </c>
      <c r="I987" s="0">
        <v>39.99</v>
      </c>
      <c r="J987" s="0">
        <v>34</v>
      </c>
    </row>
    <row r="988" spans="1:10" customHeight="0">
      <c r="A988" s="0">
        <f>HYPERLINK("https://dl.dropboxusercontent.com/scl/fi/r4fod15lecpa9s57g9s49/fleet-141524-f.jpg?rlkey=r3s5sx41fn52obuwdambzs8k5&amp;dl=0","Click to download Image")</f>
      </c>
      <c r="B988" s="0">
        <f>HYPERLINK("https://dl.dropboxusercontent.com/scl/fi/pp8vo8pqte3whkjpda3au/mens-polo-size-chartsfleet.jpg?rlkey=alg6o72q0bw4v3sc6ddrmsbdj&amp;dl=0","Click to download SizeChart")</f>
      </c>
      <c r="C988" s="0" t="inlineStr">
        <is>
          <t>Fleet Men's Plaid Polo</t>
        </is>
      </c>
      <c r="D988" s="0" t="inlineStr">
        <is>
          <t>141524</t>
        </is>
      </c>
      <c r="E988" s="0" t="inlineStr">
        <is>
          <t>BLANK FLEET M CL:141524D-XL</t>
        </is>
      </c>
      <c r="F988" s="0" t="inlineStr">
        <is>
          <t>899141524076</t>
        </is>
      </c>
      <c r="G988" s="0" t="inlineStr">
        <is>
          <t>MENS</t>
        </is>
      </c>
      <c r="H988" s="0" t="inlineStr">
        <is>
          <t>XL</t>
        </is>
      </c>
      <c r="I988" s="0">
        <v>39.99</v>
      </c>
      <c r="J988" s="0">
        <v>35</v>
      </c>
    </row>
    <row r="989" spans="1:10" customHeight="0">
      <c r="A989" s="0">
        <f>HYPERLINK("https://dl.dropboxusercontent.com/scl/fi/r4fod15lecpa9s57g9s49/fleet-141524-f.jpg?rlkey=r3s5sx41fn52obuwdambzs8k5&amp;dl=0","Click to download Image")</f>
      </c>
      <c r="B989" s="0">
        <f>HYPERLINK("https://dl.dropboxusercontent.com/scl/fi/pp8vo8pqte3whkjpda3au/mens-polo-size-chartsfleet.jpg?rlkey=alg6o72q0bw4v3sc6ddrmsbdj&amp;dl=0","Click to download SizeChart")</f>
      </c>
      <c r="C989" s="0" t="inlineStr">
        <is>
          <t>Fleet Men's Plaid Polo</t>
        </is>
      </c>
      <c r="D989" s="0" t="inlineStr">
        <is>
          <t>141524</t>
        </is>
      </c>
      <c r="E989" s="0" t="inlineStr">
        <is>
          <t>BLANK FLEET M CL:141524E-2XL</t>
        </is>
      </c>
      <c r="F989" s="0" t="inlineStr">
        <is>
          <t>899141524083</t>
        </is>
      </c>
      <c r="G989" s="0" t="inlineStr">
        <is>
          <t>MENS</t>
        </is>
      </c>
      <c r="H989" s="0" t="inlineStr">
        <is>
          <t>2XL</t>
        </is>
      </c>
      <c r="I989" s="0">
        <v>39.99</v>
      </c>
      <c r="J989" s="0">
        <v>23</v>
      </c>
    </row>
    <row r="990" spans="1:10" customHeight="0">
      <c r="A990" s="0">
        <f>HYPERLINK("https://dl.dropboxusercontent.com/scl/fi/r4fod15lecpa9s57g9s49/fleet-141524-f.jpg?rlkey=r3s5sx41fn52obuwdambzs8k5&amp;dl=0","Click to download Image")</f>
      </c>
      <c r="B990" s="0">
        <f>HYPERLINK("https://dl.dropboxusercontent.com/scl/fi/pp8vo8pqte3whkjpda3au/mens-polo-size-chartsfleet.jpg?rlkey=alg6o72q0bw4v3sc6ddrmsbdj&amp;dl=0","Click to download SizeChart")</f>
      </c>
      <c r="C990" s="0" t="inlineStr">
        <is>
          <t>Fleet Men's Plaid Polo</t>
        </is>
      </c>
      <c r="D990" s="0" t="inlineStr">
        <is>
          <t>141524</t>
        </is>
      </c>
      <c r="E990" s="0" t="inlineStr">
        <is>
          <t>BLANK FLEET M CL:141524F-3XL</t>
        </is>
      </c>
      <c r="F990" s="0" t="inlineStr">
        <is>
          <t>899141524090</t>
        </is>
      </c>
      <c r="G990" s="0" t="inlineStr">
        <is>
          <t>MENS</t>
        </is>
      </c>
      <c r="H990" s="0" t="inlineStr">
        <is>
          <t>3XL</t>
        </is>
      </c>
      <c r="I990" s="0">
        <v>39.99</v>
      </c>
      <c r="J990" s="0">
        <v>12</v>
      </c>
    </row>
    <row r="991" spans="1:10" customHeight="0">
      <c r="A991" s="0">
        <f>HYPERLINK("https://dl.dropboxusercontent.com/scl/fi/pjd94rkrfjn11r8t0mj4i/fleet-141525-f.jpg?rlkey=qpwlvs0h6a0d2jqhchfezr8ks&amp;dl=0","Click to download Image")</f>
      </c>
      <c r="B991" s="0">
        <f>HYPERLINK("https://dl.dropboxusercontent.com/scl/fi/pp8vo8pqte3whkjpda3au/mens-polo-size-chartsfleet.jpg?rlkey=alg6o72q0bw4v3sc6ddrmsbdj&amp;dl=0","Click to download SizeChart")</f>
      </c>
      <c r="C991" s="0" t="inlineStr">
        <is>
          <t>Fleet Men's Plaid Polo</t>
        </is>
      </c>
      <c r="D991" s="0" t="inlineStr">
        <is>
          <t>141525</t>
        </is>
      </c>
      <c r="E991" s="0" t="inlineStr">
        <is>
          <t>BLANK FLEET M RL:141525A-S</t>
        </is>
      </c>
      <c r="F991" s="0" t="inlineStr">
        <is>
          <t>899141525042</t>
        </is>
      </c>
      <c r="G991" s="0" t="inlineStr">
        <is>
          <t>MENS</t>
        </is>
      </c>
      <c r="H991" s="0" t="inlineStr">
        <is>
          <t>S</t>
        </is>
      </c>
      <c r="I991" s="0">
        <v>39.99</v>
      </c>
      <c r="J991" s="0">
        <v>9</v>
      </c>
    </row>
    <row r="992" spans="1:10" customHeight="0">
      <c r="A992" s="0">
        <f>HYPERLINK("https://dl.dropboxusercontent.com/scl/fi/pjd94rkrfjn11r8t0mj4i/fleet-141525-f.jpg?rlkey=qpwlvs0h6a0d2jqhchfezr8ks&amp;dl=0","Click to download Image")</f>
      </c>
      <c r="B992" s="0">
        <f>HYPERLINK("https://dl.dropboxusercontent.com/scl/fi/pp8vo8pqte3whkjpda3au/mens-polo-size-chartsfleet.jpg?rlkey=alg6o72q0bw4v3sc6ddrmsbdj&amp;dl=0","Click to download SizeChart")</f>
      </c>
      <c r="C992" s="0" t="inlineStr">
        <is>
          <t>Fleet Men's Plaid Polo</t>
        </is>
      </c>
      <c r="D992" s="0" t="inlineStr">
        <is>
          <t>141525</t>
        </is>
      </c>
      <c r="E992" s="0" t="inlineStr">
        <is>
          <t>BLANK FLEET M RL:141525B-M</t>
        </is>
      </c>
      <c r="F992" s="0" t="inlineStr">
        <is>
          <t>899141525059</t>
        </is>
      </c>
      <c r="G992" s="0" t="inlineStr">
        <is>
          <t>MENS</t>
        </is>
      </c>
      <c r="H992" s="0" t="inlineStr">
        <is>
          <t>M</t>
        </is>
      </c>
      <c r="I992" s="0">
        <v>39.99</v>
      </c>
      <c r="J992" s="0">
        <v>19</v>
      </c>
    </row>
    <row r="993" spans="1:10" customHeight="0">
      <c r="A993" s="0">
        <f>HYPERLINK("https://dl.dropboxusercontent.com/scl/fi/pjd94rkrfjn11r8t0mj4i/fleet-141525-f.jpg?rlkey=qpwlvs0h6a0d2jqhchfezr8ks&amp;dl=0","Click to download Image")</f>
      </c>
      <c r="B993" s="0">
        <f>HYPERLINK("https://dl.dropboxusercontent.com/scl/fi/pp8vo8pqte3whkjpda3au/mens-polo-size-chartsfleet.jpg?rlkey=alg6o72q0bw4v3sc6ddrmsbdj&amp;dl=0","Click to download SizeChart")</f>
      </c>
      <c r="C993" s="0" t="inlineStr">
        <is>
          <t>Fleet Men's Plaid Polo</t>
        </is>
      </c>
      <c r="D993" s="0" t="inlineStr">
        <is>
          <t>141525</t>
        </is>
      </c>
      <c r="E993" s="0" t="inlineStr">
        <is>
          <t>BLANK FLEET M RL:141525C-L</t>
        </is>
      </c>
      <c r="F993" s="0" t="inlineStr">
        <is>
          <t>899141525066</t>
        </is>
      </c>
      <c r="G993" s="0" t="inlineStr">
        <is>
          <t>MENS</t>
        </is>
      </c>
      <c r="H993" s="0" t="inlineStr">
        <is>
          <t>L</t>
        </is>
      </c>
      <c r="I993" s="0">
        <v>39.99</v>
      </c>
      <c r="J993" s="0">
        <v>25</v>
      </c>
    </row>
    <row r="994" spans="1:10" customHeight="0">
      <c r="A994" s="0">
        <f>HYPERLINK("https://dl.dropboxusercontent.com/scl/fi/pjd94rkrfjn11r8t0mj4i/fleet-141525-f.jpg?rlkey=qpwlvs0h6a0d2jqhchfezr8ks&amp;dl=0","Click to download Image")</f>
      </c>
      <c r="B994" s="0">
        <f>HYPERLINK("https://dl.dropboxusercontent.com/scl/fi/pp8vo8pqte3whkjpda3au/mens-polo-size-chartsfleet.jpg?rlkey=alg6o72q0bw4v3sc6ddrmsbdj&amp;dl=0","Click to download SizeChart")</f>
      </c>
      <c r="C994" s="0" t="inlineStr">
        <is>
          <t>Fleet Men's Plaid Polo</t>
        </is>
      </c>
      <c r="D994" s="0" t="inlineStr">
        <is>
          <t>141525</t>
        </is>
      </c>
      <c r="E994" s="0" t="inlineStr">
        <is>
          <t>BLANK FLEET M RL:141525D-XL</t>
        </is>
      </c>
      <c r="F994" s="0" t="inlineStr">
        <is>
          <t>899141525073</t>
        </is>
      </c>
      <c r="G994" s="0" t="inlineStr">
        <is>
          <t>MENS</t>
        </is>
      </c>
      <c r="H994" s="0" t="inlineStr">
        <is>
          <t>XL</t>
        </is>
      </c>
      <c r="I994" s="0">
        <v>39.99</v>
      </c>
      <c r="J994" s="0">
        <v>25</v>
      </c>
    </row>
    <row r="995" spans="1:10" customHeight="0">
      <c r="A995" s="0">
        <f>HYPERLINK("https://dl.dropboxusercontent.com/scl/fi/pjd94rkrfjn11r8t0mj4i/fleet-141525-f.jpg?rlkey=qpwlvs0h6a0d2jqhchfezr8ks&amp;dl=0","Click to download Image")</f>
      </c>
      <c r="B995" s="0">
        <f>HYPERLINK("https://dl.dropboxusercontent.com/scl/fi/pp8vo8pqte3whkjpda3au/mens-polo-size-chartsfleet.jpg?rlkey=alg6o72q0bw4v3sc6ddrmsbdj&amp;dl=0","Click to download SizeChart")</f>
      </c>
      <c r="C995" s="0" t="inlineStr">
        <is>
          <t>Fleet Men's Plaid Polo</t>
        </is>
      </c>
      <c r="D995" s="0" t="inlineStr">
        <is>
          <t>141525</t>
        </is>
      </c>
      <c r="E995" s="0" t="inlineStr">
        <is>
          <t>BLANK FLEET M RL:141525E-2XL</t>
        </is>
      </c>
      <c r="F995" s="0" t="inlineStr">
        <is>
          <t>899141525080</t>
        </is>
      </c>
      <c r="G995" s="0" t="inlineStr">
        <is>
          <t>MENS</t>
        </is>
      </c>
      <c r="H995" s="0" t="inlineStr">
        <is>
          <t>2XL</t>
        </is>
      </c>
      <c r="I995" s="0">
        <v>39.99</v>
      </c>
      <c r="J995" s="0">
        <v>19</v>
      </c>
    </row>
    <row r="996" spans="1:10" customHeight="0">
      <c r="A996" s="0">
        <f>HYPERLINK("https://dl.dropboxusercontent.com/scl/fi/pjd94rkrfjn11r8t0mj4i/fleet-141525-f.jpg?rlkey=qpwlvs0h6a0d2jqhchfezr8ks&amp;dl=0","Click to download Image")</f>
      </c>
      <c r="B996" s="0">
        <f>HYPERLINK("https://dl.dropboxusercontent.com/scl/fi/pp8vo8pqte3whkjpda3au/mens-polo-size-chartsfleet.jpg?rlkey=alg6o72q0bw4v3sc6ddrmsbdj&amp;dl=0","Click to download SizeChart")</f>
      </c>
      <c r="C996" s="0" t="inlineStr">
        <is>
          <t>Fleet Men's Plaid Polo</t>
        </is>
      </c>
      <c r="D996" s="0" t="inlineStr">
        <is>
          <t>141525</t>
        </is>
      </c>
      <c r="E996" s="0" t="inlineStr">
        <is>
          <t>BLANK FLEET M RL:141525F-3XL</t>
        </is>
      </c>
      <c r="F996" s="0" t="inlineStr">
        <is>
          <t>899141525097</t>
        </is>
      </c>
      <c r="G996" s="0" t="inlineStr">
        <is>
          <t>MENS</t>
        </is>
      </c>
      <c r="H996" s="0" t="inlineStr">
        <is>
          <t>3XL</t>
        </is>
      </c>
      <c r="I996" s="0">
        <v>39.99</v>
      </c>
      <c r="J996" s="0">
        <v>10</v>
      </c>
    </row>
    <row r="997" spans="1:10" customHeight="0">
      <c r="A997" s="0">
        <f>HYPERLINK("https://dl.dropboxusercontent.com/scl/fi/6j1vugvflxnao2qozbmgv/fleet.jpg?rlkey=amninxve2zrre9l1vy06c47vt&amp;dl=0","Click to download Image")</f>
      </c>
      <c r="B997" s="0">
        <f>HYPERLINK("https://dl.dropboxusercontent.com/scl/fi/kohhd7edbc89f1i44wnye/mens-polo-size-chartsfleet.jpg?rlkey=i02dkh4ash129sqvkedbbz5df&amp;dl=0","Click to download SizeChart")</f>
      </c>
      <c r="C997" s="0" t="inlineStr">
        <is>
          <t>Fleet Men's Heather Polo</t>
        </is>
      </c>
      <c r="D997" s="0" t="inlineStr">
        <is>
          <t>150713</t>
        </is>
      </c>
      <c r="E997" s="0" t="inlineStr">
        <is>
          <t>BLANK FLEET M BK:150713A-S</t>
        </is>
      </c>
      <c r="F997" s="0" t="inlineStr">
        <is>
          <t>899150713041</t>
        </is>
      </c>
      <c r="G997" s="0" t="inlineStr">
        <is>
          <t>MENS</t>
        </is>
      </c>
      <c r="H997" s="0" t="inlineStr">
        <is>
          <t>S</t>
        </is>
      </c>
      <c r="I997" s="0">
        <v>39.99</v>
      </c>
      <c r="J997" s="0">
        <v>10</v>
      </c>
    </row>
    <row r="998" spans="1:10" customHeight="0">
      <c r="A998" s="0">
        <f>HYPERLINK("https://dl.dropboxusercontent.com/scl/fi/6j1vugvflxnao2qozbmgv/fleet.jpg?rlkey=amninxve2zrre9l1vy06c47vt&amp;dl=0","Click to download Image")</f>
      </c>
      <c r="B998" s="0">
        <f>HYPERLINK("https://dl.dropboxusercontent.com/scl/fi/kohhd7edbc89f1i44wnye/mens-polo-size-chartsfleet.jpg?rlkey=i02dkh4ash129sqvkedbbz5df&amp;dl=0","Click to download SizeChart")</f>
      </c>
      <c r="C998" s="0" t="inlineStr">
        <is>
          <t>Fleet Men's Heather Polo</t>
        </is>
      </c>
      <c r="D998" s="0" t="inlineStr">
        <is>
          <t>150713</t>
        </is>
      </c>
      <c r="E998" s="0" t="inlineStr">
        <is>
          <t>BLANK FLEET M BK:150713B-M</t>
        </is>
      </c>
      <c r="F998" s="0" t="inlineStr">
        <is>
          <t>899150713058</t>
        </is>
      </c>
      <c r="G998" s="0" t="inlineStr">
        <is>
          <t>MENS</t>
        </is>
      </c>
      <c r="H998" s="0" t="inlineStr">
        <is>
          <t>M</t>
        </is>
      </c>
      <c r="I998" s="0">
        <v>39.99</v>
      </c>
      <c r="J998" s="0">
        <v>17</v>
      </c>
    </row>
    <row r="999" spans="1:10" customHeight="0">
      <c r="A999" s="0">
        <f>HYPERLINK("https://dl.dropboxusercontent.com/scl/fi/6j1vugvflxnao2qozbmgv/fleet.jpg?rlkey=amninxve2zrre9l1vy06c47vt&amp;dl=0","Click to download Image")</f>
      </c>
      <c r="B999" s="0">
        <f>HYPERLINK("https://dl.dropboxusercontent.com/scl/fi/kohhd7edbc89f1i44wnye/mens-polo-size-chartsfleet.jpg?rlkey=i02dkh4ash129sqvkedbbz5df&amp;dl=0","Click to download SizeChart")</f>
      </c>
      <c r="C999" s="0" t="inlineStr">
        <is>
          <t>Fleet Men's Heather Polo</t>
        </is>
      </c>
      <c r="D999" s="0" t="inlineStr">
        <is>
          <t>150713</t>
        </is>
      </c>
      <c r="E999" s="0" t="inlineStr">
        <is>
          <t>BLANK FLEET M BK:150713C-L</t>
        </is>
      </c>
      <c r="F999" s="0" t="inlineStr">
        <is>
          <t>899150713065</t>
        </is>
      </c>
      <c r="G999" s="0" t="inlineStr">
        <is>
          <t>MENS</t>
        </is>
      </c>
      <c r="H999" s="0" t="inlineStr">
        <is>
          <t>L</t>
        </is>
      </c>
      <c r="I999" s="0">
        <v>39.99</v>
      </c>
      <c r="J999" s="0">
        <v>25</v>
      </c>
    </row>
    <row r="1000" spans="1:10" customHeight="0">
      <c r="A1000" s="0">
        <f>HYPERLINK("https://dl.dropboxusercontent.com/scl/fi/6j1vugvflxnao2qozbmgv/fleet.jpg?rlkey=amninxve2zrre9l1vy06c47vt&amp;dl=0","Click to download Image")</f>
      </c>
      <c r="B1000" s="0">
        <f>HYPERLINK("https://dl.dropboxusercontent.com/scl/fi/kohhd7edbc89f1i44wnye/mens-polo-size-chartsfleet.jpg?rlkey=i02dkh4ash129sqvkedbbz5df&amp;dl=0","Click to download SizeChart")</f>
      </c>
      <c r="C1000" s="0" t="inlineStr">
        <is>
          <t>Fleet Men's Heather Polo</t>
        </is>
      </c>
      <c r="D1000" s="0" t="inlineStr">
        <is>
          <t>150713</t>
        </is>
      </c>
      <c r="E1000" s="0" t="inlineStr">
        <is>
          <t>BLANK FLEET M BK:150713D-XL</t>
        </is>
      </c>
      <c r="F1000" s="0" t="inlineStr">
        <is>
          <t>899150713072</t>
        </is>
      </c>
      <c r="G1000" s="0" t="inlineStr">
        <is>
          <t>MENS</t>
        </is>
      </c>
      <c r="H1000" s="0" t="inlineStr">
        <is>
          <t>XL</t>
        </is>
      </c>
      <c r="I1000" s="0">
        <v>39.99</v>
      </c>
      <c r="J1000" s="0">
        <v>29</v>
      </c>
    </row>
    <row r="1001" spans="1:10" customHeight="0">
      <c r="A1001" s="0">
        <f>HYPERLINK("https://dl.dropboxusercontent.com/scl/fi/6j1vugvflxnao2qozbmgv/fleet.jpg?rlkey=amninxve2zrre9l1vy06c47vt&amp;dl=0","Click to download Image")</f>
      </c>
      <c r="B1001" s="0">
        <f>HYPERLINK("https://dl.dropboxusercontent.com/scl/fi/kohhd7edbc89f1i44wnye/mens-polo-size-chartsfleet.jpg?rlkey=i02dkh4ash129sqvkedbbz5df&amp;dl=0","Click to download SizeChart")</f>
      </c>
      <c r="C1001" s="0" t="inlineStr">
        <is>
          <t>Fleet Men's Heather Polo</t>
        </is>
      </c>
      <c r="D1001" s="0" t="inlineStr">
        <is>
          <t>150713</t>
        </is>
      </c>
      <c r="E1001" s="0" t="inlineStr">
        <is>
          <t>BLANK FLEET M BK:150713E-2XL</t>
        </is>
      </c>
      <c r="F1001" s="0" t="inlineStr">
        <is>
          <t>899150713089</t>
        </is>
      </c>
      <c r="G1001" s="0" t="inlineStr">
        <is>
          <t>MENS</t>
        </is>
      </c>
      <c r="H1001" s="0" t="inlineStr">
        <is>
          <t>2XL</t>
        </is>
      </c>
      <c r="I1001" s="0">
        <v>39.99</v>
      </c>
      <c r="J1001" s="0">
        <v>20</v>
      </c>
    </row>
    <row r="1002" spans="1:10" customHeight="0">
      <c r="A1002" s="0">
        <f>HYPERLINK("https://dl.dropboxusercontent.com/scl/fi/6j1vugvflxnao2qozbmgv/fleet.jpg?rlkey=amninxve2zrre9l1vy06c47vt&amp;dl=0","Click to download Image")</f>
      </c>
      <c r="B1002" s="0">
        <f>HYPERLINK("https://dl.dropboxusercontent.com/scl/fi/kohhd7edbc89f1i44wnye/mens-polo-size-chartsfleet.jpg?rlkey=i02dkh4ash129sqvkedbbz5df&amp;dl=0","Click to download SizeChart")</f>
      </c>
      <c r="C1002" s="0" t="inlineStr">
        <is>
          <t>Fleet Men's Heather Polo</t>
        </is>
      </c>
      <c r="D1002" s="0" t="inlineStr">
        <is>
          <t>150713</t>
        </is>
      </c>
      <c r="E1002" s="0" t="inlineStr">
        <is>
          <t>BLANK FLEET M BK:150713F-3XL</t>
        </is>
      </c>
      <c r="F1002" s="0" t="inlineStr">
        <is>
          <t>899150713096</t>
        </is>
      </c>
      <c r="G1002" s="0" t="inlineStr">
        <is>
          <t>MENS</t>
        </is>
      </c>
      <c r="H1002" s="0" t="inlineStr">
        <is>
          <t>3XL</t>
        </is>
      </c>
      <c r="I1002" s="0">
        <v>39.99</v>
      </c>
      <c r="J1002" s="0">
        <v>10</v>
      </c>
    </row>
    <row r="1003" spans="1:10" customHeight="0">
      <c r="A1003" s="0">
        <f>HYPERLINK("https://dl.dropboxusercontent.com/scl/fi/aazeabow1jzmr3v1gk3j1/mountain-26-2.jpg?rlkey=i6s33pf3dsaxgnqilo7bsxxv7&amp;dl=0","Click to download Image")</f>
      </c>
      <c r="B1003" s="0">
        <f>HYPERLINK("https://dl.dropboxusercontent.com/scl/fi/ko568t89nkwuq16c7x2bf/mens-pullover-size-chartsblaise.jpg?rlkey=6efgh5kaype47b5dioyde7g8x&amp;dl=0","Click to download SizeChart")</f>
      </c>
      <c r="C1003" s="0" t="inlineStr">
        <is>
          <t>Mountain Men's Tri-Blend 1/4 Zip</t>
        </is>
      </c>
      <c r="D1003" s="0" t="inlineStr">
        <is>
          <t>139688</t>
        </is>
      </c>
      <c r="E1003" s="0" t="inlineStr">
        <is>
          <t>BLANK MOUNTA M DG:139688A-S</t>
        </is>
      </c>
      <c r="F1003" s="0" t="inlineStr">
        <is>
          <t>899139688049</t>
        </is>
      </c>
      <c r="G1003" s="0" t="inlineStr">
        <is>
          <t>MENS</t>
        </is>
      </c>
      <c r="H1003" s="0" t="inlineStr">
        <is>
          <t>S</t>
        </is>
      </c>
      <c r="I1003" s="0">
        <v>44.99</v>
      </c>
      <c r="J1003" s="0">
        <v>20</v>
      </c>
    </row>
    <row r="1004" spans="1:10" customHeight="0">
      <c r="A1004" s="0">
        <f>HYPERLINK("https://dl.dropboxusercontent.com/scl/fi/aazeabow1jzmr3v1gk3j1/mountain-26-2.jpg?rlkey=i6s33pf3dsaxgnqilo7bsxxv7&amp;dl=0","Click to download Image")</f>
      </c>
      <c r="B1004" s="0">
        <f>HYPERLINK("https://dl.dropboxusercontent.com/scl/fi/ko568t89nkwuq16c7x2bf/mens-pullover-size-chartsblaise.jpg?rlkey=6efgh5kaype47b5dioyde7g8x&amp;dl=0","Click to download SizeChart")</f>
      </c>
      <c r="C1004" s="0" t="inlineStr">
        <is>
          <t>Mountain Men's Tri-Blend 1/4 Zip</t>
        </is>
      </c>
      <c r="D1004" s="0" t="inlineStr">
        <is>
          <t>139688</t>
        </is>
      </c>
      <c r="E1004" s="0" t="inlineStr">
        <is>
          <t>BLANK MOUNTA M DG:139688B-M</t>
        </is>
      </c>
      <c r="F1004" s="0" t="inlineStr">
        <is>
          <t>899139688056</t>
        </is>
      </c>
      <c r="G1004" s="0" t="inlineStr">
        <is>
          <t>MENS</t>
        </is>
      </c>
      <c r="H1004" s="0" t="inlineStr">
        <is>
          <t>M</t>
        </is>
      </c>
      <c r="I1004" s="0">
        <v>44.99</v>
      </c>
      <c r="J1004" s="0">
        <v>39</v>
      </c>
    </row>
    <row r="1005" spans="1:10" customHeight="0">
      <c r="A1005" s="0">
        <f>HYPERLINK("https://dl.dropboxusercontent.com/scl/fi/aazeabow1jzmr3v1gk3j1/mountain-26-2.jpg?rlkey=i6s33pf3dsaxgnqilo7bsxxv7&amp;dl=0","Click to download Image")</f>
      </c>
      <c r="B1005" s="0">
        <f>HYPERLINK("https://dl.dropboxusercontent.com/scl/fi/ko568t89nkwuq16c7x2bf/mens-pullover-size-chartsblaise.jpg?rlkey=6efgh5kaype47b5dioyde7g8x&amp;dl=0","Click to download SizeChart")</f>
      </c>
      <c r="C1005" s="0" t="inlineStr">
        <is>
          <t>Mountain Men's Tri-Blend 1/4 Zip</t>
        </is>
      </c>
      <c r="D1005" s="0" t="inlineStr">
        <is>
          <t>139688</t>
        </is>
      </c>
      <c r="E1005" s="0" t="inlineStr">
        <is>
          <t>BLANK MOUNTA M DG:139688C-L</t>
        </is>
      </c>
      <c r="F1005" s="0" t="inlineStr">
        <is>
          <t>899139688063</t>
        </is>
      </c>
      <c r="G1005" s="0" t="inlineStr">
        <is>
          <t>MENS</t>
        </is>
      </c>
      <c r="H1005" s="0" t="inlineStr">
        <is>
          <t>L</t>
        </is>
      </c>
      <c r="I1005" s="0">
        <v>44.99</v>
      </c>
      <c r="J1005" s="0">
        <v>48</v>
      </c>
    </row>
    <row r="1006" spans="1:10" customHeight="0">
      <c r="A1006" s="0">
        <f>HYPERLINK("https://dl.dropboxusercontent.com/scl/fi/aazeabow1jzmr3v1gk3j1/mountain-26-2.jpg?rlkey=i6s33pf3dsaxgnqilo7bsxxv7&amp;dl=0","Click to download Image")</f>
      </c>
      <c r="B1006" s="0">
        <f>HYPERLINK("https://dl.dropboxusercontent.com/scl/fi/ko568t89nkwuq16c7x2bf/mens-pullover-size-chartsblaise.jpg?rlkey=6efgh5kaype47b5dioyde7g8x&amp;dl=0","Click to download SizeChart")</f>
      </c>
      <c r="C1006" s="0" t="inlineStr">
        <is>
          <t>Mountain Men's Tri-Blend 1/4 Zip</t>
        </is>
      </c>
      <c r="D1006" s="0" t="inlineStr">
        <is>
          <t>139688</t>
        </is>
      </c>
      <c r="E1006" s="0" t="inlineStr">
        <is>
          <t>BLANK MOUNTA M DG:139688D-XL</t>
        </is>
      </c>
      <c r="F1006" s="0" t="inlineStr">
        <is>
          <t>899139688070</t>
        </is>
      </c>
      <c r="G1006" s="0" t="inlineStr">
        <is>
          <t>MENS</t>
        </is>
      </c>
      <c r="H1006" s="0" t="inlineStr">
        <is>
          <t>XL</t>
        </is>
      </c>
      <c r="I1006" s="0">
        <v>44.99</v>
      </c>
      <c r="J1006" s="0">
        <v>55</v>
      </c>
    </row>
    <row r="1007" spans="1:10" customHeight="0">
      <c r="A1007" s="0">
        <f>HYPERLINK("https://dl.dropboxusercontent.com/scl/fi/aazeabow1jzmr3v1gk3j1/mountain-26-2.jpg?rlkey=i6s33pf3dsaxgnqilo7bsxxv7&amp;dl=0","Click to download Image")</f>
      </c>
      <c r="B1007" s="0">
        <f>HYPERLINK("https://dl.dropboxusercontent.com/scl/fi/ko568t89nkwuq16c7x2bf/mens-pullover-size-chartsblaise.jpg?rlkey=6efgh5kaype47b5dioyde7g8x&amp;dl=0","Click to download SizeChart")</f>
      </c>
      <c r="C1007" s="0" t="inlineStr">
        <is>
          <t>Mountain Men's Tri-Blend 1/4 Zip</t>
        </is>
      </c>
      <c r="D1007" s="0" t="inlineStr">
        <is>
          <t>139688</t>
        </is>
      </c>
      <c r="E1007" s="0" t="inlineStr">
        <is>
          <t>BLANK MOUNTA M DG:139688E-2XL</t>
        </is>
      </c>
      <c r="F1007" s="0" t="inlineStr">
        <is>
          <t>899139688087</t>
        </is>
      </c>
      <c r="G1007" s="0" t="inlineStr">
        <is>
          <t>MENS</t>
        </is>
      </c>
      <c r="H1007" s="0" t="inlineStr">
        <is>
          <t>2XL</t>
        </is>
      </c>
      <c r="I1007" s="0">
        <v>44.99</v>
      </c>
      <c r="J1007" s="0">
        <v>38</v>
      </c>
    </row>
    <row r="1008" spans="1:10" customHeight="0">
      <c r="A1008" s="0">
        <f>HYPERLINK("https://dl.dropboxusercontent.com/scl/fi/aazeabow1jzmr3v1gk3j1/mountain-26-2.jpg?rlkey=i6s33pf3dsaxgnqilo7bsxxv7&amp;dl=0","Click to download Image")</f>
      </c>
      <c r="B1008" s="0">
        <f>HYPERLINK("https://dl.dropboxusercontent.com/scl/fi/ko568t89nkwuq16c7x2bf/mens-pullover-size-chartsblaise.jpg?rlkey=6efgh5kaype47b5dioyde7g8x&amp;dl=0","Click to download SizeChart")</f>
      </c>
      <c r="C1008" s="0" t="inlineStr">
        <is>
          <t>Mountain Men's Tri-Blend 1/4 Zip</t>
        </is>
      </c>
      <c r="D1008" s="0" t="inlineStr">
        <is>
          <t>139688</t>
        </is>
      </c>
      <c r="E1008" s="0" t="inlineStr">
        <is>
          <t>BLANK MOUNTA M DG:139688F-3XL</t>
        </is>
      </c>
      <c r="F1008" s="0" t="inlineStr">
        <is>
          <t>899139688094</t>
        </is>
      </c>
      <c r="G1008" s="0" t="inlineStr">
        <is>
          <t>MENS</t>
        </is>
      </c>
      <c r="H1008" s="0" t="inlineStr">
        <is>
          <t>3XL</t>
        </is>
      </c>
      <c r="I1008" s="0">
        <v>44.99</v>
      </c>
      <c r="J1008" s="0">
        <v>21</v>
      </c>
    </row>
    <row r="1009" spans="1:10" customHeight="0">
      <c r="A1009" s="0">
        <f>HYPERLINK("https://dl.dropboxusercontent.com/scl/fi/4919398fxvh5rw9mbeh42/5x3a8983-blank.jpg?rlkey=niwh5cfr6w04vp7lp5jowhjwr&amp;dl=0","Click to download Image")</f>
      </c>
      <c r="B1009" s="0">
        <f>HYPERLINK("https://dl.dropboxusercontent.com/scl/fi/ko568t89nkwuq16c7x2bf/mens-pullover-size-chartsblaise.jpg?rlkey=6efgh5kaype47b5dioyde7g8x&amp;dl=0","Click to download SizeChart")</f>
      </c>
      <c r="C1009" s="0" t="inlineStr">
        <is>
          <t>Mountain Men's Tri-Blend 1/4 Zip</t>
        </is>
      </c>
      <c r="D1009" s="0" t="inlineStr">
        <is>
          <t>138731</t>
        </is>
      </c>
      <c r="E1009" s="0" t="inlineStr">
        <is>
          <t>BLANK MOUNTA M LG:138731A-S</t>
        </is>
      </c>
      <c r="F1009" s="0" t="inlineStr">
        <is>
          <t>899138731043</t>
        </is>
      </c>
      <c r="G1009" s="0" t="inlineStr">
        <is>
          <t>MENS</t>
        </is>
      </c>
      <c r="H1009" s="0" t="inlineStr">
        <is>
          <t>S</t>
        </is>
      </c>
      <c r="I1009" s="0">
        <v>44.99</v>
      </c>
      <c r="J1009" s="0">
        <v>3</v>
      </c>
    </row>
    <row r="1010" spans="1:10" customHeight="0">
      <c r="A1010" s="0">
        <f>HYPERLINK("https://dl.dropboxusercontent.com/scl/fi/4919398fxvh5rw9mbeh42/5x3a8983-blank.jpg?rlkey=niwh5cfr6w04vp7lp5jowhjwr&amp;dl=0","Click to download Image")</f>
      </c>
      <c r="B1010" s="0">
        <f>HYPERLINK("https://dl.dropboxusercontent.com/scl/fi/ko568t89nkwuq16c7x2bf/mens-pullover-size-chartsblaise.jpg?rlkey=6efgh5kaype47b5dioyde7g8x&amp;dl=0","Click to download SizeChart")</f>
      </c>
      <c r="C1010" s="0" t="inlineStr">
        <is>
          <t>Mountain Men's Tri-Blend 1/4 Zip</t>
        </is>
      </c>
      <c r="D1010" s="0" t="inlineStr">
        <is>
          <t>138731</t>
        </is>
      </c>
      <c r="E1010" s="0" t="inlineStr">
        <is>
          <t>BLANK MOUNTA M LG:138731B-M</t>
        </is>
      </c>
      <c r="F1010" s="0" t="inlineStr">
        <is>
          <t>899138731050</t>
        </is>
      </c>
      <c r="G1010" s="0" t="inlineStr">
        <is>
          <t>MENS</t>
        </is>
      </c>
      <c r="H1010" s="0" t="inlineStr">
        <is>
          <t>M</t>
        </is>
      </c>
      <c r="I1010" s="0">
        <v>44.99</v>
      </c>
      <c r="J1010" s="0">
        <v>15</v>
      </c>
    </row>
    <row r="1011" spans="1:10" customHeight="0">
      <c r="A1011" s="0">
        <f>HYPERLINK("https://dl.dropboxusercontent.com/scl/fi/4919398fxvh5rw9mbeh42/5x3a8983-blank.jpg?rlkey=niwh5cfr6w04vp7lp5jowhjwr&amp;dl=0","Click to download Image")</f>
      </c>
      <c r="B1011" s="0">
        <f>HYPERLINK("https://dl.dropboxusercontent.com/scl/fi/ko568t89nkwuq16c7x2bf/mens-pullover-size-chartsblaise.jpg?rlkey=6efgh5kaype47b5dioyde7g8x&amp;dl=0","Click to download SizeChart")</f>
      </c>
      <c r="C1011" s="0" t="inlineStr">
        <is>
          <t>Mountain Men's Tri-Blend 1/4 Zip</t>
        </is>
      </c>
      <c r="D1011" s="0" t="inlineStr">
        <is>
          <t>138731</t>
        </is>
      </c>
      <c r="E1011" s="0" t="inlineStr">
        <is>
          <t>BLANK MOUNTA M LG:138731C-L</t>
        </is>
      </c>
      <c r="F1011" s="0" t="inlineStr">
        <is>
          <t>899138731067</t>
        </is>
      </c>
      <c r="G1011" s="0" t="inlineStr">
        <is>
          <t>MENS</t>
        </is>
      </c>
      <c r="H1011" s="0" t="inlineStr">
        <is>
          <t>L</t>
        </is>
      </c>
      <c r="I1011" s="0">
        <v>44.99</v>
      </c>
      <c r="J1011" s="0">
        <v>21</v>
      </c>
    </row>
    <row r="1012" spans="1:10" customHeight="0">
      <c r="A1012" s="0">
        <f>HYPERLINK("https://dl.dropboxusercontent.com/scl/fi/4919398fxvh5rw9mbeh42/5x3a8983-blank.jpg?rlkey=niwh5cfr6w04vp7lp5jowhjwr&amp;dl=0","Click to download Image")</f>
      </c>
      <c r="B1012" s="0">
        <f>HYPERLINK("https://dl.dropboxusercontent.com/scl/fi/ko568t89nkwuq16c7x2bf/mens-pullover-size-chartsblaise.jpg?rlkey=6efgh5kaype47b5dioyde7g8x&amp;dl=0","Click to download SizeChart")</f>
      </c>
      <c r="C1012" s="0" t="inlineStr">
        <is>
          <t>Mountain Men's Tri-Blend 1/4 Zip</t>
        </is>
      </c>
      <c r="D1012" s="0" t="inlineStr">
        <is>
          <t>138731</t>
        </is>
      </c>
      <c r="E1012" s="0" t="inlineStr">
        <is>
          <t>BLANK MOUNTA M LG:138731D-XL</t>
        </is>
      </c>
      <c r="F1012" s="0" t="inlineStr">
        <is>
          <t>899138731074</t>
        </is>
      </c>
      <c r="G1012" s="0" t="inlineStr">
        <is>
          <t>MENS</t>
        </is>
      </c>
      <c r="H1012" s="0" t="inlineStr">
        <is>
          <t>XL</t>
        </is>
      </c>
      <c r="I1012" s="0">
        <v>44.99</v>
      </c>
      <c r="J1012" s="0">
        <v>36</v>
      </c>
    </row>
    <row r="1013" spans="1:10" customHeight="0">
      <c r="A1013" s="0">
        <f>HYPERLINK("https://dl.dropboxusercontent.com/scl/fi/4919398fxvh5rw9mbeh42/5x3a8983-blank.jpg?rlkey=niwh5cfr6w04vp7lp5jowhjwr&amp;dl=0","Click to download Image")</f>
      </c>
      <c r="B1013" s="0">
        <f>HYPERLINK("https://dl.dropboxusercontent.com/scl/fi/ko568t89nkwuq16c7x2bf/mens-pullover-size-chartsblaise.jpg?rlkey=6efgh5kaype47b5dioyde7g8x&amp;dl=0","Click to download SizeChart")</f>
      </c>
      <c r="C1013" s="0" t="inlineStr">
        <is>
          <t>Mountain Men's Tri-Blend 1/4 Zip</t>
        </is>
      </c>
      <c r="D1013" s="0" t="inlineStr">
        <is>
          <t>138731</t>
        </is>
      </c>
      <c r="E1013" s="0" t="inlineStr">
        <is>
          <t>BLANK MOUNTA M LG:138731E-2XL</t>
        </is>
      </c>
      <c r="F1013" s="0" t="inlineStr">
        <is>
          <t>899138731081</t>
        </is>
      </c>
      <c r="G1013" s="0" t="inlineStr">
        <is>
          <t>MENS</t>
        </is>
      </c>
      <c r="H1013" s="0" t="inlineStr">
        <is>
          <t>2XL</t>
        </is>
      </c>
      <c r="I1013" s="0">
        <v>44.99</v>
      </c>
      <c r="J1013" s="0">
        <v>27</v>
      </c>
    </row>
    <row r="1014" spans="1:10" customHeight="0">
      <c r="A1014" s="0">
        <f>HYPERLINK("https://dl.dropboxusercontent.com/scl/fi/4919398fxvh5rw9mbeh42/5x3a8983-blank.jpg?rlkey=niwh5cfr6w04vp7lp5jowhjwr&amp;dl=0","Click to download Image")</f>
      </c>
      <c r="B1014" s="0">
        <f>HYPERLINK("https://dl.dropboxusercontent.com/scl/fi/ko568t89nkwuq16c7x2bf/mens-pullover-size-chartsblaise.jpg?rlkey=6efgh5kaype47b5dioyde7g8x&amp;dl=0","Click to download SizeChart")</f>
      </c>
      <c r="C1014" s="0" t="inlineStr">
        <is>
          <t>Mountain Men's Tri-Blend 1/4 Zip</t>
        </is>
      </c>
      <c r="D1014" s="0" t="inlineStr">
        <is>
          <t>138731</t>
        </is>
      </c>
      <c r="E1014" s="0" t="inlineStr">
        <is>
          <t>BLANK MOUNTA M LG:138731F-3XL</t>
        </is>
      </c>
      <c r="F1014" s="0" t="inlineStr">
        <is>
          <t>899138731098</t>
        </is>
      </c>
      <c r="G1014" s="0" t="inlineStr">
        <is>
          <t>MENS</t>
        </is>
      </c>
      <c r="H1014" s="0" t="inlineStr">
        <is>
          <t>3XL</t>
        </is>
      </c>
      <c r="I1014" s="0">
        <v>44.99</v>
      </c>
      <c r="J1014" s="0">
        <v>11</v>
      </c>
    </row>
    <row r="1015" spans="1:10" customHeight="0">
      <c r="A1015" s="0">
        <f>HYPERLINK("https://dl.dropboxusercontent.com/scl/fi/ev9hbvr7hyovtiwya4tyi/summit-152973-f.jpg?rlkey=z0nol42a0uwm4lwdi8hh4z51t&amp;dl=0","Click to download Image")</f>
      </c>
      <c r="B1015" s="0">
        <f>HYPERLINK("https://dl.dropboxusercontent.com/scl/fi/epahhscvfrccna10uh9jm/mens-pullover-size-chartssummit.jpg?rlkey=f3cvjr1gh6c18iv4flixk6aty&amp;dl=0","Click to download SizeChart")</f>
      </c>
      <c r="C1015" s="0" t="inlineStr">
        <is>
          <t>Summit Men's Tri-Blend Pullover</t>
        </is>
      </c>
      <c r="D1015" s="0" t="inlineStr">
        <is>
          <t>152973</t>
        </is>
      </c>
      <c r="E1015" s="0" t="inlineStr">
        <is>
          <t>BLANK SUMMIT M BK:152973A-S</t>
        </is>
      </c>
      <c r="F1015" s="0" t="inlineStr">
        <is>
          <t>899152973047</t>
        </is>
      </c>
      <c r="G1015" s="0" t="inlineStr">
        <is>
          <t>MENS</t>
        </is>
      </c>
      <c r="H1015" s="0" t="inlineStr">
        <is>
          <t>S</t>
        </is>
      </c>
      <c r="I1015" s="0">
        <v>44.99</v>
      </c>
      <c r="J1015" s="0">
        <v>2</v>
      </c>
    </row>
    <row r="1016" spans="1:10" customHeight="0">
      <c r="A1016" s="0">
        <f>HYPERLINK("https://dl.dropboxusercontent.com/scl/fi/ev9hbvr7hyovtiwya4tyi/summit-152973-f.jpg?rlkey=z0nol42a0uwm4lwdi8hh4z51t&amp;dl=0","Click to download Image")</f>
      </c>
      <c r="B1016" s="0">
        <f>HYPERLINK("https://dl.dropboxusercontent.com/scl/fi/epahhscvfrccna10uh9jm/mens-pullover-size-chartssummit.jpg?rlkey=f3cvjr1gh6c18iv4flixk6aty&amp;dl=0","Click to download SizeChart")</f>
      </c>
      <c r="C1016" s="0" t="inlineStr">
        <is>
          <t>Summit Men's Tri-Blend Pullover</t>
        </is>
      </c>
      <c r="D1016" s="0" t="inlineStr">
        <is>
          <t>152973</t>
        </is>
      </c>
      <c r="E1016" s="0" t="inlineStr">
        <is>
          <t>BLANK SUMMIT M BK:152973B-M</t>
        </is>
      </c>
      <c r="F1016" s="0" t="inlineStr">
        <is>
          <t>899152973054</t>
        </is>
      </c>
      <c r="G1016" s="0" t="inlineStr">
        <is>
          <t>MENS</t>
        </is>
      </c>
      <c r="H1016" s="0" t="inlineStr">
        <is>
          <t>M</t>
        </is>
      </c>
      <c r="I1016" s="0">
        <v>44.99</v>
      </c>
      <c r="J1016" s="0">
        <v>2</v>
      </c>
    </row>
    <row r="1017" spans="1:10" customHeight="0">
      <c r="A1017" s="0">
        <f>HYPERLINK("https://dl.dropboxusercontent.com/scl/fi/ev9hbvr7hyovtiwya4tyi/summit-152973-f.jpg?rlkey=z0nol42a0uwm4lwdi8hh4z51t&amp;dl=0","Click to download Image")</f>
      </c>
      <c r="B1017" s="0">
        <f>HYPERLINK("https://dl.dropboxusercontent.com/scl/fi/epahhscvfrccna10uh9jm/mens-pullover-size-chartssummit.jpg?rlkey=f3cvjr1gh6c18iv4flixk6aty&amp;dl=0","Click to download SizeChart")</f>
      </c>
      <c r="C1017" s="0" t="inlineStr">
        <is>
          <t>Summit Men's Tri-Blend Pullover</t>
        </is>
      </c>
      <c r="D1017" s="0" t="inlineStr">
        <is>
          <t>152973</t>
        </is>
      </c>
      <c r="E1017" s="0" t="inlineStr">
        <is>
          <t>BLANK SUMMIT M BK:152973C-L</t>
        </is>
      </c>
      <c r="F1017" s="0" t="inlineStr">
        <is>
          <t>899152973061</t>
        </is>
      </c>
      <c r="G1017" s="0" t="inlineStr">
        <is>
          <t>MENS</t>
        </is>
      </c>
      <c r="H1017" s="0" t="inlineStr">
        <is>
          <t>L</t>
        </is>
      </c>
      <c r="I1017" s="0">
        <v>44.99</v>
      </c>
      <c r="J1017" s="0">
        <v>4</v>
      </c>
    </row>
    <row r="1018" spans="1:10" customHeight="0">
      <c r="A1018" s="0">
        <f>HYPERLINK("https://dl.dropboxusercontent.com/scl/fi/ev9hbvr7hyovtiwya4tyi/summit-152973-f.jpg?rlkey=z0nol42a0uwm4lwdi8hh4z51t&amp;dl=0","Click to download Image")</f>
      </c>
      <c r="B1018" s="0">
        <f>HYPERLINK("https://dl.dropboxusercontent.com/scl/fi/epahhscvfrccna10uh9jm/mens-pullover-size-chartssummit.jpg?rlkey=f3cvjr1gh6c18iv4flixk6aty&amp;dl=0","Click to download SizeChart")</f>
      </c>
      <c r="C1018" s="0" t="inlineStr">
        <is>
          <t>Summit Men's Tri-Blend Pullover</t>
        </is>
      </c>
      <c r="D1018" s="0" t="inlineStr">
        <is>
          <t>152973</t>
        </is>
      </c>
      <c r="E1018" s="0" t="inlineStr">
        <is>
          <t>BLANK SUMMIT M BK:152973D-XL</t>
        </is>
      </c>
      <c r="F1018" s="0" t="inlineStr">
        <is>
          <t>899152973078</t>
        </is>
      </c>
      <c r="G1018" s="0" t="inlineStr">
        <is>
          <t>MENS</t>
        </is>
      </c>
      <c r="H1018" s="0" t="inlineStr">
        <is>
          <t>XL</t>
        </is>
      </c>
      <c r="I1018" s="0">
        <v>44.99</v>
      </c>
      <c r="J1018" s="0">
        <v>6</v>
      </c>
    </row>
    <row r="1019" spans="1:10" customHeight="0">
      <c r="A1019" s="0">
        <f>HYPERLINK("https://dl.dropboxusercontent.com/scl/fi/ev9hbvr7hyovtiwya4tyi/summit-152973-f.jpg?rlkey=z0nol42a0uwm4lwdi8hh4z51t&amp;dl=0","Click to download Image")</f>
      </c>
      <c r="B1019" s="0">
        <f>HYPERLINK("https://dl.dropboxusercontent.com/scl/fi/epahhscvfrccna10uh9jm/mens-pullover-size-chartssummit.jpg?rlkey=f3cvjr1gh6c18iv4flixk6aty&amp;dl=0","Click to download SizeChart")</f>
      </c>
      <c r="C1019" s="0" t="inlineStr">
        <is>
          <t>Summit Men's Tri-Blend Pullover</t>
        </is>
      </c>
      <c r="D1019" s="0" t="inlineStr">
        <is>
          <t>152973</t>
        </is>
      </c>
      <c r="E1019" s="0" t="inlineStr">
        <is>
          <t>BLANK SUMMIT M BK:152973E-2XL</t>
        </is>
      </c>
      <c r="F1019" s="0" t="inlineStr">
        <is>
          <t>899152973085</t>
        </is>
      </c>
      <c r="G1019" s="0" t="inlineStr">
        <is>
          <t>MENS</t>
        </is>
      </c>
      <c r="H1019" s="0" t="inlineStr">
        <is>
          <t>2XL</t>
        </is>
      </c>
      <c r="I1019" s="0">
        <v>46.99</v>
      </c>
      <c r="J1019" s="0">
        <v>6</v>
      </c>
    </row>
    <row r="1020" spans="1:10" customHeight="0">
      <c r="A1020" s="0">
        <f>HYPERLINK("https://dl.dropboxusercontent.com/scl/fi/ev9hbvr7hyovtiwya4tyi/summit-152973-f.jpg?rlkey=z0nol42a0uwm4lwdi8hh4z51t&amp;dl=0","Click to download Image")</f>
      </c>
      <c r="B1020" s="0">
        <f>HYPERLINK("https://dl.dropboxusercontent.com/scl/fi/epahhscvfrccna10uh9jm/mens-pullover-size-chartssummit.jpg?rlkey=f3cvjr1gh6c18iv4flixk6aty&amp;dl=0","Click to download SizeChart")</f>
      </c>
      <c r="C1020" s="0" t="inlineStr">
        <is>
          <t>Summit Men's Tri-Blend Pullover</t>
        </is>
      </c>
      <c r="D1020" s="0" t="inlineStr">
        <is>
          <t>152973</t>
        </is>
      </c>
      <c r="E1020" s="0" t="inlineStr">
        <is>
          <t>BLANK SUMMIT M BK:152973F-3XL</t>
        </is>
      </c>
      <c r="G1020" s="0" t="inlineStr">
        <is>
          <t>MENS</t>
        </is>
      </c>
      <c r="H1020" s="0" t="inlineStr">
        <is>
          <t>3XL</t>
        </is>
      </c>
      <c r="I1020" s="0">
        <v>46.99</v>
      </c>
      <c r="J1020" s="0">
        <v>4</v>
      </c>
    </row>
    <row r="1021" spans="1:10" customHeight="0">
      <c r="A1021" s="0">
        <f>HYPERLINK("https://dl.dropboxusercontent.com/scl/fi/lkebevga2z1xld1esnh8e/summit-152974-f.jpg?rlkey=0kc3saoqpao2bpzyz1oo3kkyb&amp;dl=0","Click to download Image")</f>
      </c>
      <c r="B1021" s="0">
        <f>HYPERLINK("https://dl.dropboxusercontent.com/scl/fi/epahhscvfrccna10uh9jm/mens-pullover-size-chartssummit.jpg?rlkey=f3cvjr1gh6c18iv4flixk6aty&amp;dl=0","Click to download SizeChart")</f>
      </c>
      <c r="C1021" s="0" t="inlineStr">
        <is>
          <t>Summit Men's Tri-Blend Pullover</t>
        </is>
      </c>
      <c r="D1021" s="0" t="inlineStr">
        <is>
          <t>152974</t>
        </is>
      </c>
      <c r="E1021" s="0" t="inlineStr">
        <is>
          <t>BLANK SUMMIT M CL:152974A-S</t>
        </is>
      </c>
      <c r="F1021" s="0" t="inlineStr">
        <is>
          <t>899152974044</t>
        </is>
      </c>
      <c r="G1021" s="0" t="inlineStr">
        <is>
          <t>MENS</t>
        </is>
      </c>
      <c r="H1021" s="0" t="inlineStr">
        <is>
          <t>S</t>
        </is>
      </c>
      <c r="I1021" s="0">
        <v>44.99</v>
      </c>
      <c r="J1021" s="0">
        <v>2</v>
      </c>
    </row>
    <row r="1022" spans="1:10" customHeight="0">
      <c r="A1022" s="0">
        <f>HYPERLINK("https://dl.dropboxusercontent.com/scl/fi/lkebevga2z1xld1esnh8e/summit-152974-f.jpg?rlkey=0kc3saoqpao2bpzyz1oo3kkyb&amp;dl=0","Click to download Image")</f>
      </c>
      <c r="B1022" s="0">
        <f>HYPERLINK("https://dl.dropboxusercontent.com/scl/fi/epahhscvfrccna10uh9jm/mens-pullover-size-chartssummit.jpg?rlkey=f3cvjr1gh6c18iv4flixk6aty&amp;dl=0","Click to download SizeChart")</f>
      </c>
      <c r="C1022" s="0" t="inlineStr">
        <is>
          <t>Summit Men's Tri-Blend Pullover</t>
        </is>
      </c>
      <c r="D1022" s="0" t="inlineStr">
        <is>
          <t>152974</t>
        </is>
      </c>
      <c r="E1022" s="0" t="inlineStr">
        <is>
          <t>BLANK SUMMIT M CL:152974B-M</t>
        </is>
      </c>
      <c r="F1022" s="0" t="inlineStr">
        <is>
          <t>899152974051</t>
        </is>
      </c>
      <c r="G1022" s="0" t="inlineStr">
        <is>
          <t>MENS</t>
        </is>
      </c>
      <c r="H1022" s="0" t="inlineStr">
        <is>
          <t>M</t>
        </is>
      </c>
      <c r="I1022" s="0">
        <v>44.99</v>
      </c>
      <c r="J1022" s="0">
        <v>11</v>
      </c>
    </row>
    <row r="1023" spans="1:10" customHeight="0">
      <c r="A1023" s="0">
        <f>HYPERLINK("https://dl.dropboxusercontent.com/scl/fi/lkebevga2z1xld1esnh8e/summit-152974-f.jpg?rlkey=0kc3saoqpao2bpzyz1oo3kkyb&amp;dl=0","Click to download Image")</f>
      </c>
      <c r="B1023" s="0">
        <f>HYPERLINK("https://dl.dropboxusercontent.com/scl/fi/epahhscvfrccna10uh9jm/mens-pullover-size-chartssummit.jpg?rlkey=f3cvjr1gh6c18iv4flixk6aty&amp;dl=0","Click to download SizeChart")</f>
      </c>
      <c r="C1023" s="0" t="inlineStr">
        <is>
          <t>Summit Men's Tri-Blend Pullover</t>
        </is>
      </c>
      <c r="D1023" s="0" t="inlineStr">
        <is>
          <t>152974</t>
        </is>
      </c>
      <c r="E1023" s="0" t="inlineStr">
        <is>
          <t>BLANK SUMMIT M CL:152974C-L</t>
        </is>
      </c>
      <c r="F1023" s="0" t="inlineStr">
        <is>
          <t>899152974068</t>
        </is>
      </c>
      <c r="G1023" s="0" t="inlineStr">
        <is>
          <t>MENS</t>
        </is>
      </c>
      <c r="H1023" s="0" t="inlineStr">
        <is>
          <t>L</t>
        </is>
      </c>
      <c r="I1023" s="0">
        <v>44.99</v>
      </c>
      <c r="J1023" s="0">
        <v>1</v>
      </c>
    </row>
    <row r="1024" spans="1:10" customHeight="0">
      <c r="A1024" s="0">
        <f>HYPERLINK("https://dl.dropboxusercontent.com/scl/fi/lkebevga2z1xld1esnh8e/summit-152974-f.jpg?rlkey=0kc3saoqpao2bpzyz1oo3kkyb&amp;dl=0","Click to download Image")</f>
      </c>
      <c r="B1024" s="0">
        <f>HYPERLINK("https://dl.dropboxusercontent.com/scl/fi/epahhscvfrccna10uh9jm/mens-pullover-size-chartssummit.jpg?rlkey=f3cvjr1gh6c18iv4flixk6aty&amp;dl=0","Click to download SizeChart")</f>
      </c>
      <c r="C1024" s="0" t="inlineStr">
        <is>
          <t>Summit Men's Tri-Blend Pullover</t>
        </is>
      </c>
      <c r="D1024" s="0" t="inlineStr">
        <is>
          <t>152974</t>
        </is>
      </c>
      <c r="E1024" s="0" t="inlineStr">
        <is>
          <t>BLANK SUMMIT M CL:152974D-XL</t>
        </is>
      </c>
      <c r="F1024" s="0" t="inlineStr">
        <is>
          <t>899152974075</t>
        </is>
      </c>
      <c r="G1024" s="0" t="inlineStr">
        <is>
          <t>MENS</t>
        </is>
      </c>
      <c r="H1024" s="0" t="inlineStr">
        <is>
          <t>XL</t>
        </is>
      </c>
      <c r="I1024" s="0">
        <v>44.99</v>
      </c>
      <c r="J1024" s="0">
        <v>7</v>
      </c>
    </row>
    <row r="1025" spans="1:10" customHeight="0">
      <c r="A1025" s="0">
        <f>HYPERLINK("https://dl.dropboxusercontent.com/scl/fi/lkebevga2z1xld1esnh8e/summit-152974-f.jpg?rlkey=0kc3saoqpao2bpzyz1oo3kkyb&amp;dl=0","Click to download Image")</f>
      </c>
      <c r="B1025" s="0">
        <f>HYPERLINK("https://dl.dropboxusercontent.com/scl/fi/epahhscvfrccna10uh9jm/mens-pullover-size-chartssummit.jpg?rlkey=f3cvjr1gh6c18iv4flixk6aty&amp;dl=0","Click to download SizeChart")</f>
      </c>
      <c r="C1025" s="0" t="inlineStr">
        <is>
          <t>Summit Men's Tri-Blend Pullover</t>
        </is>
      </c>
      <c r="D1025" s="0" t="inlineStr">
        <is>
          <t>152974</t>
        </is>
      </c>
      <c r="E1025" s="0" t="inlineStr">
        <is>
          <t>BLANK SUMMIT M CL:152974E-2XL</t>
        </is>
      </c>
      <c r="F1025" s="0" t="inlineStr">
        <is>
          <t>899152974082</t>
        </is>
      </c>
      <c r="G1025" s="0" t="inlineStr">
        <is>
          <t>MENS</t>
        </is>
      </c>
      <c r="H1025" s="0" t="inlineStr">
        <is>
          <t>2XL</t>
        </is>
      </c>
      <c r="I1025" s="0">
        <v>46.99</v>
      </c>
      <c r="J1025" s="0">
        <v>2</v>
      </c>
    </row>
    <row r="1026" spans="1:10" customHeight="0">
      <c r="A1026" s="0">
        <f>HYPERLINK("https://dl.dropboxusercontent.com/scl/fi/lkebevga2z1xld1esnh8e/summit-152974-f.jpg?rlkey=0kc3saoqpao2bpzyz1oo3kkyb&amp;dl=0","Click to download Image")</f>
      </c>
      <c r="B1026" s="0">
        <f>HYPERLINK("https://dl.dropboxusercontent.com/scl/fi/epahhscvfrccna10uh9jm/mens-pullover-size-chartssummit.jpg?rlkey=f3cvjr1gh6c18iv4flixk6aty&amp;dl=0","Click to download SizeChart")</f>
      </c>
      <c r="C1026" s="0" t="inlineStr">
        <is>
          <t>Summit Men's Tri-Blend Pullover</t>
        </is>
      </c>
      <c r="D1026" s="0" t="inlineStr">
        <is>
          <t>152974</t>
        </is>
      </c>
      <c r="E1026" s="0" t="inlineStr">
        <is>
          <t>BLANK SUMMIT M CL:152974F-3XL</t>
        </is>
      </c>
      <c r="F1026" s="0" t="inlineStr">
        <is>
          <t>899152974099</t>
        </is>
      </c>
      <c r="G1026" s="0" t="inlineStr">
        <is>
          <t>MENS</t>
        </is>
      </c>
      <c r="H1026" s="0" t="inlineStr">
        <is>
          <t>3XL</t>
        </is>
      </c>
      <c r="I1026" s="0">
        <v>46.99</v>
      </c>
      <c r="J1026" s="0">
        <v>4</v>
      </c>
    </row>
    <row r="1027" spans="1:10" customHeight="0">
      <c r="A1027" s="0">
        <f>HYPERLINK("https://dl.dropboxusercontent.com/scl/fi/2gjg21zwcecn6f2rj8wd0/summitm.jpg?rlkey=bv7313zb6p1w9rm4q379kb0s5&amp;dl=0","Click to download Image")</f>
      </c>
      <c r="B1027" s="0">
        <f>HYPERLINK("https://dl.dropboxusercontent.com/scl/fi/epahhscvfrccna10uh9jm/mens-pullover-size-chartssummit.jpg?rlkey=f3cvjr1gh6c18iv4flixk6aty&amp;dl=0","Click to download SizeChart")</f>
      </c>
      <c r="C1027" s="0" t="inlineStr">
        <is>
          <t>Summit Men's Tri-Blend Pullover</t>
        </is>
      </c>
      <c r="D1027" s="0" t="inlineStr">
        <is>
          <t>152975</t>
        </is>
      </c>
      <c r="E1027" s="0" t="inlineStr">
        <is>
          <t>BLANK SUMMIT M GY:152975A-S</t>
        </is>
      </c>
      <c r="F1027" s="0" t="inlineStr">
        <is>
          <t>899152975041</t>
        </is>
      </c>
      <c r="G1027" s="0" t="inlineStr">
        <is>
          <t>MENS</t>
        </is>
      </c>
      <c r="H1027" s="0" t="inlineStr">
        <is>
          <t>S</t>
        </is>
      </c>
      <c r="I1027" s="0">
        <v>44.99</v>
      </c>
      <c r="J1027" s="0">
        <v>6</v>
      </c>
    </row>
    <row r="1028" spans="1:10" customHeight="0">
      <c r="A1028" s="0">
        <f>HYPERLINK("https://dl.dropboxusercontent.com/scl/fi/2gjg21zwcecn6f2rj8wd0/summitm.jpg?rlkey=bv7313zb6p1w9rm4q379kb0s5&amp;dl=0","Click to download Image")</f>
      </c>
      <c r="B1028" s="0">
        <f>HYPERLINK("https://dl.dropboxusercontent.com/scl/fi/epahhscvfrccna10uh9jm/mens-pullover-size-chartssummit.jpg?rlkey=f3cvjr1gh6c18iv4flixk6aty&amp;dl=0","Click to download SizeChart")</f>
      </c>
      <c r="C1028" s="0" t="inlineStr">
        <is>
          <t>Summit Men's Tri-Blend Pullover</t>
        </is>
      </c>
      <c r="D1028" s="0" t="inlineStr">
        <is>
          <t>152975</t>
        </is>
      </c>
      <c r="E1028" s="0" t="inlineStr">
        <is>
          <t>BLANK SUMMIT M GY:152975B-M</t>
        </is>
      </c>
      <c r="F1028" s="0" t="inlineStr">
        <is>
          <t>899152975058</t>
        </is>
      </c>
      <c r="G1028" s="0" t="inlineStr">
        <is>
          <t>MENS</t>
        </is>
      </c>
      <c r="H1028" s="0" t="inlineStr">
        <is>
          <t>M</t>
        </is>
      </c>
      <c r="I1028" s="0">
        <v>44.99</v>
      </c>
      <c r="J1028" s="0">
        <v>12</v>
      </c>
    </row>
    <row r="1029" spans="1:10" customHeight="0">
      <c r="A1029" s="0">
        <f>HYPERLINK("https://dl.dropboxusercontent.com/scl/fi/2gjg21zwcecn6f2rj8wd0/summitm.jpg?rlkey=bv7313zb6p1w9rm4q379kb0s5&amp;dl=0","Click to download Image")</f>
      </c>
      <c r="B1029" s="0">
        <f>HYPERLINK("https://dl.dropboxusercontent.com/scl/fi/epahhscvfrccna10uh9jm/mens-pullover-size-chartssummit.jpg?rlkey=f3cvjr1gh6c18iv4flixk6aty&amp;dl=0","Click to download SizeChart")</f>
      </c>
      <c r="C1029" s="0" t="inlineStr">
        <is>
          <t>Summit Men's Tri-Blend Pullover</t>
        </is>
      </c>
      <c r="D1029" s="0" t="inlineStr">
        <is>
          <t>152975</t>
        </is>
      </c>
      <c r="E1029" s="0" t="inlineStr">
        <is>
          <t>BLANK SUMMIT M GY:152975C-L</t>
        </is>
      </c>
      <c r="F1029" s="0" t="inlineStr">
        <is>
          <t>899152975065</t>
        </is>
      </c>
      <c r="G1029" s="0" t="inlineStr">
        <is>
          <t>MENS</t>
        </is>
      </c>
      <c r="H1029" s="0" t="inlineStr">
        <is>
          <t>L</t>
        </is>
      </c>
      <c r="I1029" s="0">
        <v>44.99</v>
      </c>
      <c r="J1029" s="0">
        <v>18</v>
      </c>
    </row>
    <row r="1030" spans="1:10" customHeight="0">
      <c r="A1030" s="0">
        <f>HYPERLINK("https://dl.dropboxusercontent.com/scl/fi/2gjg21zwcecn6f2rj8wd0/summitm.jpg?rlkey=bv7313zb6p1w9rm4q379kb0s5&amp;dl=0","Click to download Image")</f>
      </c>
      <c r="B1030" s="0">
        <f>HYPERLINK("https://dl.dropboxusercontent.com/scl/fi/epahhscvfrccna10uh9jm/mens-pullover-size-chartssummit.jpg?rlkey=f3cvjr1gh6c18iv4flixk6aty&amp;dl=0","Click to download SizeChart")</f>
      </c>
      <c r="C1030" s="0" t="inlineStr">
        <is>
          <t>Summit Men's Tri-Blend Pullover</t>
        </is>
      </c>
      <c r="D1030" s="0" t="inlineStr">
        <is>
          <t>152975</t>
        </is>
      </c>
      <c r="E1030" s="0" t="inlineStr">
        <is>
          <t>BLANK SUMMIT M GY:152975D-XL</t>
        </is>
      </c>
      <c r="F1030" s="0" t="inlineStr">
        <is>
          <t>899152975072</t>
        </is>
      </c>
      <c r="G1030" s="0" t="inlineStr">
        <is>
          <t>MENS</t>
        </is>
      </c>
      <c r="H1030" s="0" t="inlineStr">
        <is>
          <t>XL</t>
        </is>
      </c>
      <c r="I1030" s="0">
        <v>44.99</v>
      </c>
      <c r="J1030" s="0">
        <v>17</v>
      </c>
    </row>
    <row r="1031" spans="1:10" customHeight="0">
      <c r="A1031" s="0">
        <f>HYPERLINK("https://dl.dropboxusercontent.com/scl/fi/2gjg21zwcecn6f2rj8wd0/summitm.jpg?rlkey=bv7313zb6p1w9rm4q379kb0s5&amp;dl=0","Click to download Image")</f>
      </c>
      <c r="B1031" s="0">
        <f>HYPERLINK("https://dl.dropboxusercontent.com/scl/fi/epahhscvfrccna10uh9jm/mens-pullover-size-chartssummit.jpg?rlkey=f3cvjr1gh6c18iv4flixk6aty&amp;dl=0","Click to download SizeChart")</f>
      </c>
      <c r="C1031" s="0" t="inlineStr">
        <is>
          <t>Summit Men's Tri-Blend Pullover</t>
        </is>
      </c>
      <c r="D1031" s="0" t="inlineStr">
        <is>
          <t>152975</t>
        </is>
      </c>
      <c r="E1031" s="0" t="inlineStr">
        <is>
          <t>BLANK SUMMIT M GY:152975E-2XL</t>
        </is>
      </c>
      <c r="F1031" s="0" t="inlineStr">
        <is>
          <t>899152975089</t>
        </is>
      </c>
      <c r="G1031" s="0" t="inlineStr">
        <is>
          <t>MENS</t>
        </is>
      </c>
      <c r="H1031" s="0" t="inlineStr">
        <is>
          <t>2XL</t>
        </is>
      </c>
      <c r="I1031" s="0">
        <v>46.99</v>
      </c>
      <c r="J1031" s="0">
        <v>12</v>
      </c>
    </row>
    <row r="1032" spans="1:10" customHeight="0">
      <c r="A1032" s="0">
        <f>HYPERLINK("https://dl.dropboxusercontent.com/scl/fi/2gjg21zwcecn6f2rj8wd0/summitm.jpg?rlkey=bv7313zb6p1w9rm4q379kb0s5&amp;dl=0","Click to download Image")</f>
      </c>
      <c r="B1032" s="0">
        <f>HYPERLINK("https://dl.dropboxusercontent.com/scl/fi/epahhscvfrccna10uh9jm/mens-pullover-size-chartssummit.jpg?rlkey=f3cvjr1gh6c18iv4flixk6aty&amp;dl=0","Click to download SizeChart")</f>
      </c>
      <c r="C1032" s="0" t="inlineStr">
        <is>
          <t>Summit Men's Tri-Blend Pullover</t>
        </is>
      </c>
      <c r="D1032" s="0" t="inlineStr">
        <is>
          <t>152975</t>
        </is>
      </c>
      <c r="E1032" s="0" t="inlineStr">
        <is>
          <t>BLANK SUMMIT M GY:152975F-3XL</t>
        </is>
      </c>
      <c r="F1032" s="0" t="inlineStr">
        <is>
          <t>899152975096</t>
        </is>
      </c>
      <c r="G1032" s="0" t="inlineStr">
        <is>
          <t>MENS</t>
        </is>
      </c>
      <c r="H1032" s="0" t="inlineStr">
        <is>
          <t>3XL</t>
        </is>
      </c>
      <c r="I1032" s="0">
        <v>46.99</v>
      </c>
      <c r="J1032" s="0">
        <v>6</v>
      </c>
    </row>
    <row r="1033" spans="1:10" customHeight="0">
      <c r="A1033" s="0">
        <f>HYPERLINK("https://dl.dropboxusercontent.com/scl/fi/quwqkmojkba5x5w82uqt1/coast-150725-f.jpg?rlkey=kw94gai75eq64spo1aqw21uqc&amp;dl=0","Click to download Image")</f>
      </c>
      <c r="B1033" s="0">
        <f>HYPERLINK("https://dl.dropboxusercontent.com/scl/fi/0nf1vk70nzcubnc3gihu2/mens-hoodie-size-chartscoast.jpg?rlkey=bw0w9n5e4hrneetdfucd83zf6&amp;dl=0","Click to download SizeChart")</f>
      </c>
      <c r="C1033" s="0" t="inlineStr">
        <is>
          <t>Coast Men's Tri-Blend Hoodie</t>
        </is>
      </c>
      <c r="D1033" s="0" t="inlineStr">
        <is>
          <t>150725</t>
        </is>
      </c>
      <c r="E1033" s="0" t="inlineStr">
        <is>
          <t>BLANK COAST M BK:150725A-S</t>
        </is>
      </c>
      <c r="F1033" s="0" t="inlineStr">
        <is>
          <t>899150725044</t>
        </is>
      </c>
      <c r="G1033" s="0" t="inlineStr">
        <is>
          <t>MENS</t>
        </is>
      </c>
      <c r="H1033" s="0" t="inlineStr">
        <is>
          <t>S</t>
        </is>
      </c>
      <c r="I1033" s="0">
        <v>49.99</v>
      </c>
      <c r="J1033" s="0">
        <v>4</v>
      </c>
    </row>
    <row r="1034" spans="1:10" customHeight="0">
      <c r="A1034" s="0">
        <f>HYPERLINK("https://dl.dropboxusercontent.com/scl/fi/quwqkmojkba5x5w82uqt1/coast-150725-f.jpg?rlkey=kw94gai75eq64spo1aqw21uqc&amp;dl=0","Click to download Image")</f>
      </c>
      <c r="B1034" s="0">
        <f>HYPERLINK("https://dl.dropboxusercontent.com/scl/fi/0nf1vk70nzcubnc3gihu2/mens-hoodie-size-chartscoast.jpg?rlkey=bw0w9n5e4hrneetdfucd83zf6&amp;dl=0","Click to download SizeChart")</f>
      </c>
      <c r="C1034" s="0" t="inlineStr">
        <is>
          <t>Coast Men's Tri-Blend Hoodie</t>
        </is>
      </c>
      <c r="D1034" s="0" t="inlineStr">
        <is>
          <t>150725</t>
        </is>
      </c>
      <c r="E1034" s="0" t="inlineStr">
        <is>
          <t>BLANK COAST M BK:150725B-M</t>
        </is>
      </c>
      <c r="F1034" s="0" t="inlineStr">
        <is>
          <t>899150725051</t>
        </is>
      </c>
      <c r="G1034" s="0" t="inlineStr">
        <is>
          <t>MENS</t>
        </is>
      </c>
      <c r="H1034" s="0" t="inlineStr">
        <is>
          <t>M</t>
        </is>
      </c>
      <c r="I1034" s="0">
        <v>49.99</v>
      </c>
      <c r="J1034" s="0">
        <v>10</v>
      </c>
    </row>
    <row r="1035" spans="1:10" customHeight="0">
      <c r="A1035" s="0">
        <f>HYPERLINK("https://dl.dropboxusercontent.com/scl/fi/quwqkmojkba5x5w82uqt1/coast-150725-f.jpg?rlkey=kw94gai75eq64spo1aqw21uqc&amp;dl=0","Click to download Image")</f>
      </c>
      <c r="B1035" s="0">
        <f>HYPERLINK("https://dl.dropboxusercontent.com/scl/fi/0nf1vk70nzcubnc3gihu2/mens-hoodie-size-chartscoast.jpg?rlkey=bw0w9n5e4hrneetdfucd83zf6&amp;dl=0","Click to download SizeChart")</f>
      </c>
      <c r="C1035" s="0" t="inlineStr">
        <is>
          <t>Coast Men's Tri-Blend Hoodie</t>
        </is>
      </c>
      <c r="D1035" s="0" t="inlineStr">
        <is>
          <t>150725</t>
        </is>
      </c>
      <c r="E1035" s="0" t="inlineStr">
        <is>
          <t>BLANK COAST M BK:150725C-L</t>
        </is>
      </c>
      <c r="F1035" s="0" t="inlineStr">
        <is>
          <t>899150725068</t>
        </is>
      </c>
      <c r="G1035" s="0" t="inlineStr">
        <is>
          <t>MENS</t>
        </is>
      </c>
      <c r="H1035" s="0" t="inlineStr">
        <is>
          <t>L</t>
        </is>
      </c>
      <c r="I1035" s="0">
        <v>49.99</v>
      </c>
      <c r="J1035" s="0">
        <v>11</v>
      </c>
    </row>
    <row r="1036" spans="1:10" customHeight="0">
      <c r="A1036" s="0">
        <f>HYPERLINK("https://dl.dropboxusercontent.com/scl/fi/quwqkmojkba5x5w82uqt1/coast-150725-f.jpg?rlkey=kw94gai75eq64spo1aqw21uqc&amp;dl=0","Click to download Image")</f>
      </c>
      <c r="B1036" s="0">
        <f>HYPERLINK("https://dl.dropboxusercontent.com/scl/fi/0nf1vk70nzcubnc3gihu2/mens-hoodie-size-chartscoast.jpg?rlkey=bw0w9n5e4hrneetdfucd83zf6&amp;dl=0","Click to download SizeChart")</f>
      </c>
      <c r="C1036" s="0" t="inlineStr">
        <is>
          <t>Coast Men's Tri-Blend Hoodie</t>
        </is>
      </c>
      <c r="D1036" s="0" t="inlineStr">
        <is>
          <t>150725</t>
        </is>
      </c>
      <c r="E1036" s="0" t="inlineStr">
        <is>
          <t>BLANK COAST M BK:150725D-XL</t>
        </is>
      </c>
      <c r="F1036" s="0" t="inlineStr">
        <is>
          <t>899150725075</t>
        </is>
      </c>
      <c r="G1036" s="0" t="inlineStr">
        <is>
          <t>MENS</t>
        </is>
      </c>
      <c r="H1036" s="0" t="inlineStr">
        <is>
          <t>XL</t>
        </is>
      </c>
      <c r="I1036" s="0">
        <v>49.99</v>
      </c>
      <c r="J1036" s="0">
        <v>15</v>
      </c>
    </row>
    <row r="1037" spans="1:10" customHeight="0">
      <c r="A1037" s="0">
        <f>HYPERLINK("https://dl.dropboxusercontent.com/scl/fi/quwqkmojkba5x5w82uqt1/coast-150725-f.jpg?rlkey=kw94gai75eq64spo1aqw21uqc&amp;dl=0","Click to download Image")</f>
      </c>
      <c r="B1037" s="0">
        <f>HYPERLINK("https://dl.dropboxusercontent.com/scl/fi/0nf1vk70nzcubnc3gihu2/mens-hoodie-size-chartscoast.jpg?rlkey=bw0w9n5e4hrneetdfucd83zf6&amp;dl=0","Click to download SizeChart")</f>
      </c>
      <c r="C1037" s="0" t="inlineStr">
        <is>
          <t>Coast Men's Tri-Blend Hoodie</t>
        </is>
      </c>
      <c r="D1037" s="0" t="inlineStr">
        <is>
          <t>150725</t>
        </is>
      </c>
      <c r="E1037" s="0" t="inlineStr">
        <is>
          <t>BLANK COAST M BK:150725E-2XL</t>
        </is>
      </c>
      <c r="F1037" s="0" t="inlineStr">
        <is>
          <t>899150725082</t>
        </is>
      </c>
      <c r="G1037" s="0" t="inlineStr">
        <is>
          <t>MENS</t>
        </is>
      </c>
      <c r="H1037" s="0" t="inlineStr">
        <is>
          <t>2XL</t>
        </is>
      </c>
      <c r="I1037" s="0">
        <v>49.99</v>
      </c>
      <c r="J1037" s="0">
        <v>10</v>
      </c>
    </row>
    <row r="1038" spans="1:10" customHeight="0">
      <c r="A1038" s="0">
        <f>HYPERLINK("https://dl.dropboxusercontent.com/scl/fi/quwqkmojkba5x5w82uqt1/coast-150725-f.jpg?rlkey=kw94gai75eq64spo1aqw21uqc&amp;dl=0","Click to download Image")</f>
      </c>
      <c r="B1038" s="0">
        <f>HYPERLINK("https://dl.dropboxusercontent.com/scl/fi/0nf1vk70nzcubnc3gihu2/mens-hoodie-size-chartscoast.jpg?rlkey=bw0w9n5e4hrneetdfucd83zf6&amp;dl=0","Click to download SizeChart")</f>
      </c>
      <c r="C1038" s="0" t="inlineStr">
        <is>
          <t>Coast Men's Tri-Blend Hoodie</t>
        </is>
      </c>
      <c r="D1038" s="0" t="inlineStr">
        <is>
          <t>150725</t>
        </is>
      </c>
      <c r="E1038" s="0" t="inlineStr">
        <is>
          <t>BLANK COAST M BK:150725F-3XL</t>
        </is>
      </c>
      <c r="F1038" s="0" t="inlineStr">
        <is>
          <t>899150725099</t>
        </is>
      </c>
      <c r="G1038" s="0" t="inlineStr">
        <is>
          <t>MENS</t>
        </is>
      </c>
      <c r="H1038" s="0" t="inlineStr">
        <is>
          <t>3XL</t>
        </is>
      </c>
      <c r="I1038" s="0">
        <v>49.99</v>
      </c>
      <c r="J1038" s="0">
        <v>5</v>
      </c>
    </row>
    <row r="1039" spans="1:10" customHeight="0">
      <c r="A1039" s="0">
        <f>HYPERLINK("https://dl.dropboxusercontent.com/scl/fi/kutjbsqe0gme3g3r8awh9/coast-150726-f.jpg?rlkey=3zq9hu7tiboqgow9ci8ae2j9n&amp;dl=0","Click to download Image")</f>
      </c>
      <c r="B1039" s="0">
        <f>HYPERLINK("https://dl.dropboxusercontent.com/scl/fi/0nf1vk70nzcubnc3gihu2/mens-hoodie-size-chartscoast.jpg?rlkey=bw0w9n5e4hrneetdfucd83zf6&amp;dl=0","Click to download SizeChart")</f>
      </c>
      <c r="C1039" s="0" t="inlineStr">
        <is>
          <t>Coast Men's Tri-Blend Hoodie</t>
        </is>
      </c>
      <c r="D1039" s="0" t="inlineStr">
        <is>
          <t>150726</t>
        </is>
      </c>
      <c r="E1039" s="0" t="inlineStr">
        <is>
          <t>BLANK COAST M CL:150726A-S</t>
        </is>
      </c>
      <c r="F1039" s="0" t="inlineStr">
        <is>
          <t>899150726041</t>
        </is>
      </c>
      <c r="G1039" s="0" t="inlineStr">
        <is>
          <t>MENS</t>
        </is>
      </c>
      <c r="H1039" s="0" t="inlineStr">
        <is>
          <t>S</t>
        </is>
      </c>
      <c r="I1039" s="0">
        <v>49.99</v>
      </c>
      <c r="J1039" s="0">
        <v>12</v>
      </c>
    </row>
    <row r="1040" spans="1:10" customHeight="0">
      <c r="A1040" s="0">
        <f>HYPERLINK("https://dl.dropboxusercontent.com/scl/fi/kutjbsqe0gme3g3r8awh9/coast-150726-f.jpg?rlkey=3zq9hu7tiboqgow9ci8ae2j9n&amp;dl=0","Click to download Image")</f>
      </c>
      <c r="B1040" s="0">
        <f>HYPERLINK("https://dl.dropboxusercontent.com/scl/fi/0nf1vk70nzcubnc3gihu2/mens-hoodie-size-chartscoast.jpg?rlkey=bw0w9n5e4hrneetdfucd83zf6&amp;dl=0","Click to download SizeChart")</f>
      </c>
      <c r="C1040" s="0" t="inlineStr">
        <is>
          <t>Coast Men's Tri-Blend Hoodie</t>
        </is>
      </c>
      <c r="D1040" s="0" t="inlineStr">
        <is>
          <t>150726</t>
        </is>
      </c>
      <c r="E1040" s="0" t="inlineStr">
        <is>
          <t>BLANK COAST M CL:150726B-M</t>
        </is>
      </c>
      <c r="F1040" s="0" t="inlineStr">
        <is>
          <t>899150726058</t>
        </is>
      </c>
      <c r="G1040" s="0" t="inlineStr">
        <is>
          <t>MENS</t>
        </is>
      </c>
      <c r="H1040" s="0" t="inlineStr">
        <is>
          <t>M</t>
        </is>
      </c>
      <c r="I1040" s="0">
        <v>49.99</v>
      </c>
      <c r="J1040" s="0">
        <v>24</v>
      </c>
    </row>
    <row r="1041" spans="1:10" customHeight="0">
      <c r="A1041" s="0">
        <f>HYPERLINK("https://dl.dropboxusercontent.com/scl/fi/kutjbsqe0gme3g3r8awh9/coast-150726-f.jpg?rlkey=3zq9hu7tiboqgow9ci8ae2j9n&amp;dl=0","Click to download Image")</f>
      </c>
      <c r="B1041" s="0">
        <f>HYPERLINK("https://dl.dropboxusercontent.com/scl/fi/0nf1vk70nzcubnc3gihu2/mens-hoodie-size-chartscoast.jpg?rlkey=bw0w9n5e4hrneetdfucd83zf6&amp;dl=0","Click to download SizeChart")</f>
      </c>
      <c r="C1041" s="0" t="inlineStr">
        <is>
          <t>Coast Men's Tri-Blend Hoodie</t>
        </is>
      </c>
      <c r="D1041" s="0" t="inlineStr">
        <is>
          <t>150726</t>
        </is>
      </c>
      <c r="E1041" s="0" t="inlineStr">
        <is>
          <t>BLANK COAST M CL:150726C-L</t>
        </is>
      </c>
      <c r="F1041" s="0" t="inlineStr">
        <is>
          <t>899150726065</t>
        </is>
      </c>
      <c r="G1041" s="0" t="inlineStr">
        <is>
          <t>MENS</t>
        </is>
      </c>
      <c r="H1041" s="0" t="inlineStr">
        <is>
          <t>L</t>
        </is>
      </c>
      <c r="I1041" s="0">
        <v>49.99</v>
      </c>
      <c r="J1041" s="0">
        <v>36</v>
      </c>
    </row>
    <row r="1042" spans="1:10" customHeight="0">
      <c r="A1042" s="0">
        <f>HYPERLINK("https://dl.dropboxusercontent.com/scl/fi/kutjbsqe0gme3g3r8awh9/coast-150726-f.jpg?rlkey=3zq9hu7tiboqgow9ci8ae2j9n&amp;dl=0","Click to download Image")</f>
      </c>
      <c r="B1042" s="0">
        <f>HYPERLINK("https://dl.dropboxusercontent.com/scl/fi/0nf1vk70nzcubnc3gihu2/mens-hoodie-size-chartscoast.jpg?rlkey=bw0w9n5e4hrneetdfucd83zf6&amp;dl=0","Click to download SizeChart")</f>
      </c>
      <c r="C1042" s="0" t="inlineStr">
        <is>
          <t>Coast Men's Tri-Blend Hoodie</t>
        </is>
      </c>
      <c r="D1042" s="0" t="inlineStr">
        <is>
          <t>150726</t>
        </is>
      </c>
      <c r="E1042" s="0" t="inlineStr">
        <is>
          <t>BLANK COAST M CL:150726D-XL</t>
        </is>
      </c>
      <c r="F1042" s="0" t="inlineStr">
        <is>
          <t>899150726072</t>
        </is>
      </c>
      <c r="G1042" s="0" t="inlineStr">
        <is>
          <t>MENS</t>
        </is>
      </c>
      <c r="H1042" s="0" t="inlineStr">
        <is>
          <t>XL</t>
        </is>
      </c>
      <c r="I1042" s="0">
        <v>49.99</v>
      </c>
      <c r="J1042" s="0">
        <v>36</v>
      </c>
    </row>
    <row r="1043" spans="1:10" customHeight="0">
      <c r="A1043" s="0">
        <f>HYPERLINK("https://dl.dropboxusercontent.com/scl/fi/kutjbsqe0gme3g3r8awh9/coast-150726-f.jpg?rlkey=3zq9hu7tiboqgow9ci8ae2j9n&amp;dl=0","Click to download Image")</f>
      </c>
      <c r="B1043" s="0">
        <f>HYPERLINK("https://dl.dropboxusercontent.com/scl/fi/0nf1vk70nzcubnc3gihu2/mens-hoodie-size-chartscoast.jpg?rlkey=bw0w9n5e4hrneetdfucd83zf6&amp;dl=0","Click to download SizeChart")</f>
      </c>
      <c r="C1043" s="0" t="inlineStr">
        <is>
          <t>Coast Men's Tri-Blend Hoodie</t>
        </is>
      </c>
      <c r="D1043" s="0" t="inlineStr">
        <is>
          <t>150726</t>
        </is>
      </c>
      <c r="E1043" s="0" t="inlineStr">
        <is>
          <t>BLANK COAST M CL:150726E-2XL</t>
        </is>
      </c>
      <c r="F1043" s="0" t="inlineStr">
        <is>
          <t>899150726089</t>
        </is>
      </c>
      <c r="G1043" s="0" t="inlineStr">
        <is>
          <t>MENS</t>
        </is>
      </c>
      <c r="H1043" s="0" t="inlineStr">
        <is>
          <t>2XL</t>
        </is>
      </c>
      <c r="I1043" s="0">
        <v>49.99</v>
      </c>
      <c r="J1043" s="0">
        <v>24</v>
      </c>
    </row>
    <row r="1044" spans="1:10" customHeight="0">
      <c r="A1044" s="0">
        <f>HYPERLINK("https://dl.dropboxusercontent.com/scl/fi/kutjbsqe0gme3g3r8awh9/coast-150726-f.jpg?rlkey=3zq9hu7tiboqgow9ci8ae2j9n&amp;dl=0","Click to download Image")</f>
      </c>
      <c r="B1044" s="0">
        <f>HYPERLINK("https://dl.dropboxusercontent.com/scl/fi/0nf1vk70nzcubnc3gihu2/mens-hoodie-size-chartscoast.jpg?rlkey=bw0w9n5e4hrneetdfucd83zf6&amp;dl=0","Click to download SizeChart")</f>
      </c>
      <c r="C1044" s="0" t="inlineStr">
        <is>
          <t>Coast Men's Tri-Blend Hoodie</t>
        </is>
      </c>
      <c r="D1044" s="0" t="inlineStr">
        <is>
          <t>150726</t>
        </is>
      </c>
      <c r="E1044" s="0" t="inlineStr">
        <is>
          <t>BLANK COAST M CL:150726F-3XL</t>
        </is>
      </c>
      <c r="F1044" s="0" t="inlineStr">
        <is>
          <t>899150726096</t>
        </is>
      </c>
      <c r="G1044" s="0" t="inlineStr">
        <is>
          <t>MENS</t>
        </is>
      </c>
      <c r="H1044" s="0" t="inlineStr">
        <is>
          <t>3XL</t>
        </is>
      </c>
      <c r="I1044" s="0">
        <v>49.99</v>
      </c>
      <c r="J1044" s="0">
        <v>12</v>
      </c>
    </row>
    <row r="1045" spans="1:10" customHeight="0">
      <c r="A1045" s="0">
        <f>HYPERLINK("https://dl.dropboxusercontent.com/scl/fi/9lewg45g03czw9hxl1ldl/reign-141414-f.jpg?rlkey=3suag8pizoer65peiuyrs72w4&amp;dl=0","Click to download Image")</f>
      </c>
      <c r="B1045" s="0">
        <f>HYPERLINK("https://dl.dropboxusercontent.com/scl/fi/qa1lbvtappzpl4p20o0q3/mens-hoodie-size-chartsreign.jpg?rlkey=mdg3elqq7l999xke46pf6jjal&amp;dl=0","Click to download SizeChart")</f>
      </c>
      <c r="C1045" s="0" t="inlineStr">
        <is>
          <t>Reign Men's Fleece Hoodie</t>
        </is>
      </c>
      <c r="D1045" s="0" t="inlineStr">
        <is>
          <t>141414</t>
        </is>
      </c>
      <c r="E1045" s="0" t="inlineStr">
        <is>
          <t>BLANK REIGN M RL:141414A-S</t>
        </is>
      </c>
      <c r="F1045" s="0" t="inlineStr">
        <is>
          <t>899141414049</t>
        </is>
      </c>
      <c r="G1045" s="0" t="inlineStr">
        <is>
          <t>MENS</t>
        </is>
      </c>
      <c r="H1045" s="0" t="inlineStr">
        <is>
          <t>S</t>
        </is>
      </c>
      <c r="I1045" s="0">
        <v>49.99</v>
      </c>
      <c r="J1045" s="0">
        <v>4</v>
      </c>
    </row>
    <row r="1046" spans="1:10" customHeight="0">
      <c r="A1046" s="0">
        <f>HYPERLINK("https://dl.dropboxusercontent.com/scl/fi/9lewg45g03czw9hxl1ldl/reign-141414-f.jpg?rlkey=3suag8pizoer65peiuyrs72w4&amp;dl=0","Click to download Image")</f>
      </c>
      <c r="B1046" s="0">
        <f>HYPERLINK("https://dl.dropboxusercontent.com/scl/fi/qa1lbvtappzpl4p20o0q3/mens-hoodie-size-chartsreign.jpg?rlkey=mdg3elqq7l999xke46pf6jjal&amp;dl=0","Click to download SizeChart")</f>
      </c>
      <c r="C1046" s="0" t="inlineStr">
        <is>
          <t>Reign Men's Fleece Hoodie</t>
        </is>
      </c>
      <c r="D1046" s="0" t="inlineStr">
        <is>
          <t>141414</t>
        </is>
      </c>
      <c r="E1046" s="0" t="inlineStr">
        <is>
          <t>BLANK REIGN M RL:141414B-M</t>
        </is>
      </c>
      <c r="F1046" s="0" t="inlineStr">
        <is>
          <t>899141414056</t>
        </is>
      </c>
      <c r="G1046" s="0" t="inlineStr">
        <is>
          <t>MENS</t>
        </is>
      </c>
      <c r="H1046" s="0" t="inlineStr">
        <is>
          <t>M</t>
        </is>
      </c>
      <c r="I1046" s="0">
        <v>49.99</v>
      </c>
      <c r="J1046" s="0">
        <v>7</v>
      </c>
    </row>
    <row r="1047" spans="1:10" customHeight="0">
      <c r="A1047" s="0">
        <f>HYPERLINK("https://dl.dropboxusercontent.com/scl/fi/9lewg45g03czw9hxl1ldl/reign-141414-f.jpg?rlkey=3suag8pizoer65peiuyrs72w4&amp;dl=0","Click to download Image")</f>
      </c>
      <c r="B1047" s="0">
        <f>HYPERLINK("https://dl.dropboxusercontent.com/scl/fi/qa1lbvtappzpl4p20o0q3/mens-hoodie-size-chartsreign.jpg?rlkey=mdg3elqq7l999xke46pf6jjal&amp;dl=0","Click to download SizeChart")</f>
      </c>
      <c r="C1047" s="0" t="inlineStr">
        <is>
          <t>Reign Men's Fleece Hoodie</t>
        </is>
      </c>
      <c r="D1047" s="0" t="inlineStr">
        <is>
          <t>141414</t>
        </is>
      </c>
      <c r="E1047" s="0" t="inlineStr">
        <is>
          <t>BLANK REIGN M RL:141414C-L</t>
        </is>
      </c>
      <c r="F1047" s="0" t="inlineStr">
        <is>
          <t>899141414063</t>
        </is>
      </c>
      <c r="G1047" s="0" t="inlineStr">
        <is>
          <t>MENS</t>
        </is>
      </c>
      <c r="H1047" s="0" t="inlineStr">
        <is>
          <t>L</t>
        </is>
      </c>
      <c r="I1047" s="0">
        <v>49.99</v>
      </c>
      <c r="J1047" s="0">
        <v>6</v>
      </c>
    </row>
    <row r="1048" spans="1:10" customHeight="0">
      <c r="A1048" s="0">
        <f>HYPERLINK("https://dl.dropboxusercontent.com/scl/fi/9lewg45g03czw9hxl1ldl/reign-141414-f.jpg?rlkey=3suag8pizoer65peiuyrs72w4&amp;dl=0","Click to download Image")</f>
      </c>
      <c r="B1048" s="0">
        <f>HYPERLINK("https://dl.dropboxusercontent.com/scl/fi/qa1lbvtappzpl4p20o0q3/mens-hoodie-size-chartsreign.jpg?rlkey=mdg3elqq7l999xke46pf6jjal&amp;dl=0","Click to download SizeChart")</f>
      </c>
      <c r="C1048" s="0" t="inlineStr">
        <is>
          <t>Reign Men's Fleece Hoodie</t>
        </is>
      </c>
      <c r="D1048" s="0" t="inlineStr">
        <is>
          <t>141414</t>
        </is>
      </c>
      <c r="E1048" s="0" t="inlineStr">
        <is>
          <t>BLANK REIGN M RL:141414D-XL</t>
        </is>
      </c>
      <c r="F1048" s="0" t="inlineStr">
        <is>
          <t>899141414070</t>
        </is>
      </c>
      <c r="G1048" s="0" t="inlineStr">
        <is>
          <t>MENS</t>
        </is>
      </c>
      <c r="H1048" s="0" t="inlineStr">
        <is>
          <t>XL</t>
        </is>
      </c>
      <c r="I1048" s="0">
        <v>49.99</v>
      </c>
      <c r="J1048" s="0">
        <v>9</v>
      </c>
    </row>
    <row r="1049" spans="1:10" customHeight="0">
      <c r="A1049" s="0">
        <f>HYPERLINK("https://dl.dropboxusercontent.com/scl/fi/9lewg45g03czw9hxl1ldl/reign-141414-f.jpg?rlkey=3suag8pizoer65peiuyrs72w4&amp;dl=0","Click to download Image")</f>
      </c>
      <c r="B1049" s="0">
        <f>HYPERLINK("https://dl.dropboxusercontent.com/scl/fi/qa1lbvtappzpl4p20o0q3/mens-hoodie-size-chartsreign.jpg?rlkey=mdg3elqq7l999xke46pf6jjal&amp;dl=0","Click to download SizeChart")</f>
      </c>
      <c r="C1049" s="0" t="inlineStr">
        <is>
          <t>Reign Men's Fleece Hoodie</t>
        </is>
      </c>
      <c r="D1049" s="0" t="inlineStr">
        <is>
          <t>141414</t>
        </is>
      </c>
      <c r="E1049" s="0" t="inlineStr">
        <is>
          <t>BLANK REIGN M RL:141414E-2XL</t>
        </is>
      </c>
      <c r="F1049" s="0" t="inlineStr">
        <is>
          <t>899141414087</t>
        </is>
      </c>
      <c r="G1049" s="0" t="inlineStr">
        <is>
          <t>MENS</t>
        </is>
      </c>
      <c r="H1049" s="0" t="inlineStr">
        <is>
          <t>2XL</t>
        </is>
      </c>
      <c r="I1049" s="0">
        <v>49.99</v>
      </c>
      <c r="J1049" s="0">
        <v>8</v>
      </c>
    </row>
    <row r="1050" spans="1:10" customHeight="0">
      <c r="A1050" s="0">
        <f>HYPERLINK("https://dl.dropboxusercontent.com/scl/fi/9lewg45g03czw9hxl1ldl/reign-141414-f.jpg?rlkey=3suag8pizoer65peiuyrs72w4&amp;dl=0","Click to download Image")</f>
      </c>
      <c r="B1050" s="0">
        <f>HYPERLINK("https://dl.dropboxusercontent.com/scl/fi/qa1lbvtappzpl4p20o0q3/mens-hoodie-size-chartsreign.jpg?rlkey=mdg3elqq7l999xke46pf6jjal&amp;dl=0","Click to download SizeChart")</f>
      </c>
      <c r="C1050" s="0" t="inlineStr">
        <is>
          <t>Reign Men's Fleece Hoodie</t>
        </is>
      </c>
      <c r="D1050" s="0" t="inlineStr">
        <is>
          <t>141414</t>
        </is>
      </c>
      <c r="E1050" s="0" t="inlineStr">
        <is>
          <t>BLANK REIGN M RL:141414F-3XL</t>
        </is>
      </c>
      <c r="F1050" s="0" t="inlineStr">
        <is>
          <t>899141414094</t>
        </is>
      </c>
      <c r="G1050" s="0" t="inlineStr">
        <is>
          <t>MENS</t>
        </is>
      </c>
      <c r="H1050" s="0" t="inlineStr">
        <is>
          <t>3XL</t>
        </is>
      </c>
      <c r="I1050" s="0">
        <v>49.99</v>
      </c>
      <c r="J1050" s="0">
        <v>4</v>
      </c>
    </row>
    <row r="1051" spans="1:10" customHeight="0">
      <c r="A1051" s="0">
        <f>HYPERLINK("https://dl.dropboxusercontent.com/scl/fi/yh0gwyco4fempjpvh2676/sanford-150754-f.jpg?rlkey=kuxmqq0vt6z7mynor634lo8am&amp;dl=0","Click to download Image")</f>
      </c>
      <c r="B1051" s="0">
        <f>HYPERLINK("https://dl.dropboxusercontent.com/scl/fi/tvy0pvlmpv7www837iwtn/mens-hoodie-size-chartssanford-sweatshirt-inset.jpg?rlkey=kdrbsx777txzl9bharzwbmlf3&amp;dl=0","Click to download SizeChart")</f>
      </c>
      <c r="C1051" s="0" t="inlineStr">
        <is>
          <t>Sanford Men's Tri-Blend Sweatshirt</t>
        </is>
      </c>
      <c r="D1051" s="0" t="inlineStr">
        <is>
          <t>150754</t>
        </is>
      </c>
      <c r="E1051" s="0" t="inlineStr">
        <is>
          <t>BLANK SANFOR M LG:150754A-S</t>
        </is>
      </c>
      <c r="F1051" s="0" t="inlineStr">
        <is>
          <t>899150754044</t>
        </is>
      </c>
      <c r="G1051" s="0" t="inlineStr">
        <is>
          <t>MENS</t>
        </is>
      </c>
      <c r="H1051" s="0" t="inlineStr">
        <is>
          <t>S</t>
        </is>
      </c>
      <c r="I1051" s="0">
        <v>49.99</v>
      </c>
      <c r="J1051" s="0">
        <v>0</v>
      </c>
    </row>
    <row r="1052" spans="1:10" customHeight="0">
      <c r="A1052" s="0">
        <f>HYPERLINK("https://dl.dropboxusercontent.com/scl/fi/yh0gwyco4fempjpvh2676/sanford-150754-f.jpg?rlkey=kuxmqq0vt6z7mynor634lo8am&amp;dl=0","Click to download Image")</f>
      </c>
      <c r="B1052" s="0">
        <f>HYPERLINK("https://dl.dropboxusercontent.com/scl/fi/tvy0pvlmpv7www837iwtn/mens-hoodie-size-chartssanford-sweatshirt-inset.jpg?rlkey=kdrbsx777txzl9bharzwbmlf3&amp;dl=0","Click to download SizeChart")</f>
      </c>
      <c r="C1052" s="0" t="inlineStr">
        <is>
          <t>Sanford Men's Tri-Blend Sweatshirt</t>
        </is>
      </c>
      <c r="D1052" s="0" t="inlineStr">
        <is>
          <t>150754</t>
        </is>
      </c>
      <c r="E1052" s="0" t="inlineStr">
        <is>
          <t>BLANK SANFOR M LG:150754B-M</t>
        </is>
      </c>
      <c r="F1052" s="0" t="inlineStr">
        <is>
          <t>899150754051</t>
        </is>
      </c>
      <c r="G1052" s="0" t="inlineStr">
        <is>
          <t>MENS</t>
        </is>
      </c>
      <c r="H1052" s="0" t="inlineStr">
        <is>
          <t>M</t>
        </is>
      </c>
      <c r="I1052" s="0">
        <v>49.99</v>
      </c>
      <c r="J1052" s="0">
        <v>4</v>
      </c>
    </row>
    <row r="1053" spans="1:10" customHeight="0">
      <c r="A1053" s="0">
        <f>HYPERLINK("https://dl.dropboxusercontent.com/scl/fi/yh0gwyco4fempjpvh2676/sanford-150754-f.jpg?rlkey=kuxmqq0vt6z7mynor634lo8am&amp;dl=0","Click to download Image")</f>
      </c>
      <c r="B1053" s="0">
        <f>HYPERLINK("https://dl.dropboxusercontent.com/scl/fi/tvy0pvlmpv7www837iwtn/mens-hoodie-size-chartssanford-sweatshirt-inset.jpg?rlkey=kdrbsx777txzl9bharzwbmlf3&amp;dl=0","Click to download SizeChart")</f>
      </c>
      <c r="C1053" s="0" t="inlineStr">
        <is>
          <t>Sanford Men's Tri-Blend Sweatshirt</t>
        </is>
      </c>
      <c r="D1053" s="0" t="inlineStr">
        <is>
          <t>150754</t>
        </is>
      </c>
      <c r="E1053" s="0" t="inlineStr">
        <is>
          <t>BLANK SANFOR M LG:150754C-L</t>
        </is>
      </c>
      <c r="F1053" s="0" t="inlineStr">
        <is>
          <t>899150754068</t>
        </is>
      </c>
      <c r="G1053" s="0" t="inlineStr">
        <is>
          <t>MENS</t>
        </is>
      </c>
      <c r="H1053" s="0" t="inlineStr">
        <is>
          <t>L</t>
        </is>
      </c>
      <c r="I1053" s="0">
        <v>49.99</v>
      </c>
      <c r="J1053" s="0">
        <v>9</v>
      </c>
    </row>
    <row r="1054" spans="1:10" customHeight="0">
      <c r="A1054" s="0">
        <f>HYPERLINK("https://dl.dropboxusercontent.com/scl/fi/yh0gwyco4fempjpvh2676/sanford-150754-f.jpg?rlkey=kuxmqq0vt6z7mynor634lo8am&amp;dl=0","Click to download Image")</f>
      </c>
      <c r="B1054" s="0">
        <f>HYPERLINK("https://dl.dropboxusercontent.com/scl/fi/tvy0pvlmpv7www837iwtn/mens-hoodie-size-chartssanford-sweatshirt-inset.jpg?rlkey=kdrbsx777txzl9bharzwbmlf3&amp;dl=0","Click to download SizeChart")</f>
      </c>
      <c r="C1054" s="0" t="inlineStr">
        <is>
          <t>Sanford Men's Tri-Blend Sweatshirt</t>
        </is>
      </c>
      <c r="D1054" s="0" t="inlineStr">
        <is>
          <t>150754</t>
        </is>
      </c>
      <c r="E1054" s="0" t="inlineStr">
        <is>
          <t>BLANK SANFOR M LG:150754D-XL</t>
        </is>
      </c>
      <c r="F1054" s="0" t="inlineStr">
        <is>
          <t>899150754075</t>
        </is>
      </c>
      <c r="G1054" s="0" t="inlineStr">
        <is>
          <t>MENS</t>
        </is>
      </c>
      <c r="H1054" s="0" t="inlineStr">
        <is>
          <t>XL</t>
        </is>
      </c>
      <c r="I1054" s="0">
        <v>49.99</v>
      </c>
      <c r="J1054" s="0">
        <v>12</v>
      </c>
    </row>
    <row r="1055" spans="1:10" customHeight="0">
      <c r="A1055" s="0">
        <f>HYPERLINK("https://dl.dropboxusercontent.com/scl/fi/yh0gwyco4fempjpvh2676/sanford-150754-f.jpg?rlkey=kuxmqq0vt6z7mynor634lo8am&amp;dl=0","Click to download Image")</f>
      </c>
      <c r="B1055" s="0">
        <f>HYPERLINK("https://dl.dropboxusercontent.com/scl/fi/tvy0pvlmpv7www837iwtn/mens-hoodie-size-chartssanford-sweatshirt-inset.jpg?rlkey=kdrbsx777txzl9bharzwbmlf3&amp;dl=0","Click to download SizeChart")</f>
      </c>
      <c r="C1055" s="0" t="inlineStr">
        <is>
          <t>Sanford Men's Tri-Blend Sweatshirt</t>
        </is>
      </c>
      <c r="D1055" s="0" t="inlineStr">
        <is>
          <t>150754</t>
        </is>
      </c>
      <c r="E1055" s="0" t="inlineStr">
        <is>
          <t>BLANK SANFOR M LG:150754E-2XL</t>
        </is>
      </c>
      <c r="F1055" s="0" t="inlineStr">
        <is>
          <t>899150754082</t>
        </is>
      </c>
      <c r="G1055" s="0" t="inlineStr">
        <is>
          <t>MENS</t>
        </is>
      </c>
      <c r="H1055" s="0" t="inlineStr">
        <is>
          <t>2XL</t>
        </is>
      </c>
      <c r="I1055" s="0">
        <v>49.99</v>
      </c>
      <c r="J1055" s="0">
        <v>11</v>
      </c>
    </row>
    <row r="1056" spans="1:10" customHeight="0">
      <c r="A1056" s="0">
        <f>HYPERLINK("https://dl.dropboxusercontent.com/scl/fi/yh0gwyco4fempjpvh2676/sanford-150754-f.jpg?rlkey=kuxmqq0vt6z7mynor634lo8am&amp;dl=0","Click to download Image")</f>
      </c>
      <c r="B1056" s="0">
        <f>HYPERLINK("https://dl.dropboxusercontent.com/scl/fi/tvy0pvlmpv7www837iwtn/mens-hoodie-size-chartssanford-sweatshirt-inset.jpg?rlkey=kdrbsx777txzl9bharzwbmlf3&amp;dl=0","Click to download SizeChart")</f>
      </c>
      <c r="C1056" s="0" t="inlineStr">
        <is>
          <t>Sanford Men's Tri-Blend Sweatshirt</t>
        </is>
      </c>
      <c r="D1056" s="0" t="inlineStr">
        <is>
          <t>150754</t>
        </is>
      </c>
      <c r="E1056" s="0" t="inlineStr">
        <is>
          <t>BLANK SANFOR M LG:150754F-3XL</t>
        </is>
      </c>
      <c r="F1056" s="0" t="inlineStr">
        <is>
          <t>899150754099</t>
        </is>
      </c>
      <c r="G1056" s="0" t="inlineStr">
        <is>
          <t>MENS</t>
        </is>
      </c>
      <c r="H1056" s="0" t="inlineStr">
        <is>
          <t>3XL</t>
        </is>
      </c>
      <c r="I1056" s="0">
        <v>49.99</v>
      </c>
      <c r="J1056" s="0">
        <v>6</v>
      </c>
    </row>
    <row r="1057" spans="1:10" customHeight="0">
      <c r="A1057" s="0">
        <f>HYPERLINK("https://dl.dropboxusercontent.com/scl/fi/bmesif81mue13yepkz4r3/sanford-132891-f.jpg?rlkey=vw8ta4axoro2hww536007wuwv&amp;dl=0","Click to download Image")</f>
      </c>
      <c r="B1057" s="0">
        <f>HYPERLINK("https://dl.dropboxusercontent.com/scl/fi/s1cu7s3ootdm3mjjigbl4/mens-hoodie-size-chartssanford-hoodie-raglan.jpg?rlkey=28u43nv3by78hu95yequ00wqg&amp;dl=0","Click to download SizeChart")</f>
      </c>
      <c r="C1057" s="0" t="inlineStr">
        <is>
          <t>Sanford Men's Quad-Blend Hoodie</t>
        </is>
      </c>
      <c r="D1057" s="0" t="inlineStr">
        <is>
          <t>132891</t>
        </is>
      </c>
      <c r="E1057" s="0" t="inlineStr">
        <is>
          <t>BLANK SANFOR M DG:132891A-S</t>
        </is>
      </c>
      <c r="F1057" s="0" t="inlineStr">
        <is>
          <t>899132891040</t>
        </is>
      </c>
      <c r="G1057" s="0" t="inlineStr">
        <is>
          <t>MENS</t>
        </is>
      </c>
      <c r="H1057" s="0" t="inlineStr">
        <is>
          <t>S</t>
        </is>
      </c>
      <c r="I1057" s="0">
        <v>49.99</v>
      </c>
      <c r="J1057" s="0">
        <v>6</v>
      </c>
    </row>
    <row r="1058" spans="1:10" customHeight="0">
      <c r="A1058" s="0">
        <f>HYPERLINK("https://dl.dropboxusercontent.com/scl/fi/bmesif81mue13yepkz4r3/sanford-132891-f.jpg?rlkey=vw8ta4axoro2hww536007wuwv&amp;dl=0","Click to download Image")</f>
      </c>
      <c r="B1058" s="0">
        <f>HYPERLINK("https://dl.dropboxusercontent.com/scl/fi/s1cu7s3ootdm3mjjigbl4/mens-hoodie-size-chartssanford-hoodie-raglan.jpg?rlkey=28u43nv3by78hu95yequ00wqg&amp;dl=0","Click to download SizeChart")</f>
      </c>
      <c r="C1058" s="0" t="inlineStr">
        <is>
          <t>Sanford Men's Quad-Blend Hoodie</t>
        </is>
      </c>
      <c r="D1058" s="0" t="inlineStr">
        <is>
          <t>132891</t>
        </is>
      </c>
      <c r="E1058" s="0" t="inlineStr">
        <is>
          <t>BLANK SANFOR M DG:132891B-M</t>
        </is>
      </c>
      <c r="F1058" s="0" t="inlineStr">
        <is>
          <t>899132891057</t>
        </is>
      </c>
      <c r="G1058" s="0" t="inlineStr">
        <is>
          <t>MENS</t>
        </is>
      </c>
      <c r="H1058" s="0" t="inlineStr">
        <is>
          <t>M</t>
        </is>
      </c>
      <c r="I1058" s="0">
        <v>49.99</v>
      </c>
      <c r="J1058" s="0">
        <v>22</v>
      </c>
    </row>
    <row r="1059" spans="1:10" customHeight="0">
      <c r="A1059" s="0">
        <f>HYPERLINK("https://dl.dropboxusercontent.com/scl/fi/bmesif81mue13yepkz4r3/sanford-132891-f.jpg?rlkey=vw8ta4axoro2hww536007wuwv&amp;dl=0","Click to download Image")</f>
      </c>
      <c r="B1059" s="0">
        <f>HYPERLINK("https://dl.dropboxusercontent.com/scl/fi/s1cu7s3ootdm3mjjigbl4/mens-hoodie-size-chartssanford-hoodie-raglan.jpg?rlkey=28u43nv3by78hu95yequ00wqg&amp;dl=0","Click to download SizeChart")</f>
      </c>
      <c r="C1059" s="0" t="inlineStr">
        <is>
          <t>Sanford Men's Quad-Blend Hoodie</t>
        </is>
      </c>
      <c r="D1059" s="0" t="inlineStr">
        <is>
          <t>132891</t>
        </is>
      </c>
      <c r="E1059" s="0" t="inlineStr">
        <is>
          <t>BLANK SANFOR M DG:132891C-L</t>
        </is>
      </c>
      <c r="F1059" s="0" t="inlineStr">
        <is>
          <t>899132891064</t>
        </is>
      </c>
      <c r="G1059" s="0" t="inlineStr">
        <is>
          <t>MENS</t>
        </is>
      </c>
      <c r="H1059" s="0" t="inlineStr">
        <is>
          <t>L</t>
        </is>
      </c>
      <c r="I1059" s="0">
        <v>49.99</v>
      </c>
      <c r="J1059" s="0">
        <v>18</v>
      </c>
    </row>
    <row r="1060" spans="1:10" customHeight="0">
      <c r="A1060" s="0">
        <f>HYPERLINK("https://dl.dropboxusercontent.com/scl/fi/bmesif81mue13yepkz4r3/sanford-132891-f.jpg?rlkey=vw8ta4axoro2hww536007wuwv&amp;dl=0","Click to download Image")</f>
      </c>
      <c r="B1060" s="0">
        <f>HYPERLINK("https://dl.dropboxusercontent.com/scl/fi/s1cu7s3ootdm3mjjigbl4/mens-hoodie-size-chartssanford-hoodie-raglan.jpg?rlkey=28u43nv3by78hu95yequ00wqg&amp;dl=0","Click to download SizeChart")</f>
      </c>
      <c r="C1060" s="0" t="inlineStr">
        <is>
          <t>Sanford Men's Quad-Blend Hoodie</t>
        </is>
      </c>
      <c r="D1060" s="0" t="inlineStr">
        <is>
          <t>132891</t>
        </is>
      </c>
      <c r="E1060" s="0" t="inlineStr">
        <is>
          <t>BLANK SANFOR M DG:132891D-XL</t>
        </is>
      </c>
      <c r="F1060" s="0" t="inlineStr">
        <is>
          <t>899132891071</t>
        </is>
      </c>
      <c r="G1060" s="0" t="inlineStr">
        <is>
          <t>MENS</t>
        </is>
      </c>
      <c r="H1060" s="0" t="inlineStr">
        <is>
          <t>XL</t>
        </is>
      </c>
      <c r="I1060" s="0">
        <v>49.99</v>
      </c>
      <c r="J1060" s="0">
        <v>60</v>
      </c>
    </row>
    <row r="1061" spans="1:10" customHeight="0">
      <c r="A1061" s="0">
        <f>HYPERLINK("https://dl.dropboxusercontent.com/scl/fi/bmesif81mue13yepkz4r3/sanford-132891-f.jpg?rlkey=vw8ta4axoro2hww536007wuwv&amp;dl=0","Click to download Image")</f>
      </c>
      <c r="B1061" s="0">
        <f>HYPERLINK("https://dl.dropboxusercontent.com/scl/fi/s1cu7s3ootdm3mjjigbl4/mens-hoodie-size-chartssanford-hoodie-raglan.jpg?rlkey=28u43nv3by78hu95yequ00wqg&amp;dl=0","Click to download SizeChart")</f>
      </c>
      <c r="C1061" s="0" t="inlineStr">
        <is>
          <t>Sanford Men's Quad-Blend Hoodie</t>
        </is>
      </c>
      <c r="D1061" s="0" t="inlineStr">
        <is>
          <t>132891</t>
        </is>
      </c>
      <c r="E1061" s="0" t="inlineStr">
        <is>
          <t>BLANK SANFOR M DG:132891E-2XL</t>
        </is>
      </c>
      <c r="F1061" s="0" t="inlineStr">
        <is>
          <t>899132891088</t>
        </is>
      </c>
      <c r="G1061" s="0" t="inlineStr">
        <is>
          <t>MENS</t>
        </is>
      </c>
      <c r="H1061" s="0" t="inlineStr">
        <is>
          <t>2XL</t>
        </is>
      </c>
      <c r="I1061" s="0">
        <v>49.99</v>
      </c>
      <c r="J1061" s="0">
        <v>64</v>
      </c>
    </row>
    <row r="1062" spans="1:10" customHeight="0">
      <c r="A1062" s="0">
        <f>HYPERLINK("https://dl.dropboxusercontent.com/scl/fi/bmesif81mue13yepkz4r3/sanford-132891-f.jpg?rlkey=vw8ta4axoro2hww536007wuwv&amp;dl=0","Click to download Image")</f>
      </c>
      <c r="B1062" s="0">
        <f>HYPERLINK("https://dl.dropboxusercontent.com/scl/fi/s1cu7s3ootdm3mjjigbl4/mens-hoodie-size-chartssanford-hoodie-raglan.jpg?rlkey=28u43nv3by78hu95yequ00wqg&amp;dl=0","Click to download SizeChart")</f>
      </c>
      <c r="C1062" s="0" t="inlineStr">
        <is>
          <t>Sanford Men's Quad-Blend Hoodie</t>
        </is>
      </c>
      <c r="D1062" s="0" t="inlineStr">
        <is>
          <t>132891</t>
        </is>
      </c>
      <c r="E1062" s="0" t="inlineStr">
        <is>
          <t>BLANK SANFOR M DG:132891F-3XL</t>
        </is>
      </c>
      <c r="F1062" s="0" t="inlineStr">
        <is>
          <t>899132891095</t>
        </is>
      </c>
      <c r="G1062" s="0" t="inlineStr">
        <is>
          <t>MENS</t>
        </is>
      </c>
      <c r="H1062" s="0" t="inlineStr">
        <is>
          <t>3XL</t>
        </is>
      </c>
      <c r="I1062" s="0">
        <v>49.99</v>
      </c>
      <c r="J1062" s="0">
        <v>40</v>
      </c>
    </row>
    <row r="1063" spans="1:10" customHeight="0">
      <c r="A1063" s="0">
        <f>HYPERLINK("https://dl.dropboxusercontent.com/scl/fi/ridnaxxb032czoluznybq/109216-f.jpg?rlkey=r32jfn2s8z2v828smkivjl12a&amp;dl=0","Click to download Image")</f>
      </c>
      <c r="B1063" s="0">
        <f>HYPERLINK("https://dl.dropboxusercontent.com/scl/fi/uf4auf06qtq9kbsv8vh9p/mens-hoodie-size-chartswebster.jpg?rlkey=ltl2hzvo3dc1tj8j9s1yhsopy&amp;dl=0","Click to download SizeChart")</f>
      </c>
      <c r="C1063" s="0" t="inlineStr">
        <is>
          <t>Webster Men's Full Zip Hoodie</t>
        </is>
      </c>
      <c r="D1063" s="0" t="inlineStr">
        <is>
          <t>109216</t>
        </is>
      </c>
      <c r="E1063" s="0" t="inlineStr">
        <is>
          <t>BLACK-BLANK WEBSTER:109216A - S</t>
        </is>
      </c>
      <c r="G1063" s="0" t="inlineStr">
        <is>
          <t>MENS</t>
        </is>
      </c>
      <c r="H1063" s="0" t="inlineStr">
        <is>
          <t>S</t>
        </is>
      </c>
      <c r="I1063" s="0">
        <v>29.99</v>
      </c>
      <c r="J1063" s="0">
        <v>48</v>
      </c>
    </row>
    <row r="1064" spans="1:10" customHeight="0">
      <c r="A1064" s="0">
        <f>HYPERLINK("https://dl.dropboxusercontent.com/scl/fi/ridnaxxb032czoluznybq/109216-f.jpg?rlkey=r32jfn2s8z2v828smkivjl12a&amp;dl=0","Click to download Image")</f>
      </c>
      <c r="B1064" s="0">
        <f>HYPERLINK("https://dl.dropboxusercontent.com/scl/fi/uf4auf06qtq9kbsv8vh9p/mens-hoodie-size-chartswebster.jpg?rlkey=ltl2hzvo3dc1tj8j9s1yhsopy&amp;dl=0","Click to download SizeChart")</f>
      </c>
      <c r="C1064" s="0" t="inlineStr">
        <is>
          <t>Webster Men's Full Zip Hoodie</t>
        </is>
      </c>
      <c r="D1064" s="0" t="inlineStr">
        <is>
          <t>109216</t>
        </is>
      </c>
      <c r="E1064" s="0" t="inlineStr">
        <is>
          <t>BLACK-BLANK WEBSTER:109216B - M</t>
        </is>
      </c>
      <c r="G1064" s="0" t="inlineStr">
        <is>
          <t>MENS</t>
        </is>
      </c>
      <c r="H1064" s="0" t="inlineStr">
        <is>
          <t>M</t>
        </is>
      </c>
      <c r="I1064" s="0">
        <v>29.99</v>
      </c>
      <c r="J1064" s="0">
        <v>40</v>
      </c>
    </row>
    <row r="1065" spans="1:10" customHeight="0">
      <c r="A1065" s="0">
        <f>HYPERLINK("https://dl.dropboxusercontent.com/scl/fi/ridnaxxb032czoluznybq/109216-f.jpg?rlkey=r32jfn2s8z2v828smkivjl12a&amp;dl=0","Click to download Image")</f>
      </c>
      <c r="B1065" s="0">
        <f>HYPERLINK("https://dl.dropboxusercontent.com/scl/fi/uf4auf06qtq9kbsv8vh9p/mens-hoodie-size-chartswebster.jpg?rlkey=ltl2hzvo3dc1tj8j9s1yhsopy&amp;dl=0","Click to download SizeChart")</f>
      </c>
      <c r="C1065" s="0" t="inlineStr">
        <is>
          <t>Webster Men's Full Zip Hoodie</t>
        </is>
      </c>
      <c r="D1065" s="0" t="inlineStr">
        <is>
          <t>109216</t>
        </is>
      </c>
      <c r="E1065" s="0" t="inlineStr">
        <is>
          <t>BLACK-BLANK WEBSTER:109216C - L</t>
        </is>
      </c>
      <c r="G1065" s="0" t="inlineStr">
        <is>
          <t>MENS</t>
        </is>
      </c>
      <c r="H1065" s="0" t="inlineStr">
        <is>
          <t>L</t>
        </is>
      </c>
      <c r="I1065" s="0">
        <v>29.99</v>
      </c>
      <c r="J1065" s="0">
        <v>7</v>
      </c>
    </row>
    <row r="1066" spans="1:10" customHeight="0">
      <c r="A1066" s="0">
        <f>HYPERLINK("https://dl.dropboxusercontent.com/scl/fi/ridnaxxb032czoluznybq/109216-f.jpg?rlkey=r32jfn2s8z2v828smkivjl12a&amp;dl=0","Click to download Image")</f>
      </c>
      <c r="B1066" s="0">
        <f>HYPERLINK("https://dl.dropboxusercontent.com/scl/fi/uf4auf06qtq9kbsv8vh9p/mens-hoodie-size-chartswebster.jpg?rlkey=ltl2hzvo3dc1tj8j9s1yhsopy&amp;dl=0","Click to download SizeChart")</f>
      </c>
      <c r="C1066" s="0" t="inlineStr">
        <is>
          <t>Webster Men's Full Zip Hoodie</t>
        </is>
      </c>
      <c r="D1066" s="0" t="inlineStr">
        <is>
          <t>109216</t>
        </is>
      </c>
      <c r="E1066" s="0" t="inlineStr">
        <is>
          <t>BLACK-BLANK WEBSTER:109216D - XL</t>
        </is>
      </c>
      <c r="G1066" s="0" t="inlineStr">
        <is>
          <t>MENS</t>
        </is>
      </c>
      <c r="H1066" s="0" t="inlineStr">
        <is>
          <t>XL</t>
        </is>
      </c>
      <c r="I1066" s="0">
        <v>29.99</v>
      </c>
      <c r="J1066" s="0">
        <v>2</v>
      </c>
    </row>
    <row r="1067" spans="1:10" customHeight="0">
      <c r="A1067" s="0">
        <f>HYPERLINK("https://dl.dropboxusercontent.com/scl/fi/ridnaxxb032czoluznybq/109216-f.jpg?rlkey=r32jfn2s8z2v828smkivjl12a&amp;dl=0","Click to download Image")</f>
      </c>
      <c r="B1067" s="0">
        <f>HYPERLINK("https://dl.dropboxusercontent.com/scl/fi/uf4auf06qtq9kbsv8vh9p/mens-hoodie-size-chartswebster.jpg?rlkey=ltl2hzvo3dc1tj8j9s1yhsopy&amp;dl=0","Click to download SizeChart")</f>
      </c>
      <c r="C1067" s="0" t="inlineStr">
        <is>
          <t>Webster Men's Full Zip Hoodie</t>
        </is>
      </c>
      <c r="D1067" s="0" t="inlineStr">
        <is>
          <t>109216</t>
        </is>
      </c>
      <c r="E1067" s="0" t="inlineStr">
        <is>
          <t>BLACK-BLANK WEBSTER:109216E - 2XL</t>
        </is>
      </c>
      <c r="G1067" s="0" t="inlineStr">
        <is>
          <t>MENS</t>
        </is>
      </c>
      <c r="H1067" s="0" t="inlineStr">
        <is>
          <t>2XL</t>
        </is>
      </c>
      <c r="I1067" s="0">
        <v>29.99</v>
      </c>
      <c r="J1067" s="0">
        <v>23</v>
      </c>
    </row>
    <row r="1068" spans="1:10" customHeight="0">
      <c r="A1068" s="0">
        <f>HYPERLINK("https://dl.dropboxusercontent.com/scl/fi/ridnaxxb032czoluznybq/109216-f.jpg?rlkey=r32jfn2s8z2v828smkivjl12a&amp;dl=0","Click to download Image")</f>
      </c>
      <c r="B1068" s="0">
        <f>HYPERLINK("https://dl.dropboxusercontent.com/scl/fi/uf4auf06qtq9kbsv8vh9p/mens-hoodie-size-chartswebster.jpg?rlkey=ltl2hzvo3dc1tj8j9s1yhsopy&amp;dl=0","Click to download SizeChart")</f>
      </c>
      <c r="C1068" s="0" t="inlineStr">
        <is>
          <t>Webster Men's Full Zip Hoodie</t>
        </is>
      </c>
      <c r="D1068" s="0" t="inlineStr">
        <is>
          <t>109216</t>
        </is>
      </c>
      <c r="E1068" s="0" t="inlineStr">
        <is>
          <t>BLACK-BLANK WEBSTER:109216F - 3XL</t>
        </is>
      </c>
      <c r="G1068" s="0" t="inlineStr">
        <is>
          <t>MENS</t>
        </is>
      </c>
      <c r="H1068" s="0" t="inlineStr">
        <is>
          <t>3XL</t>
        </is>
      </c>
      <c r="I1068" s="0">
        <v>29.99</v>
      </c>
      <c r="J1068" s="0">
        <v>0</v>
      </c>
    </row>
    <row r="1069" spans="1:10" customHeight="0">
      <c r="A1069" s="0">
        <f>HYPERLINK("https://dl.dropboxusercontent.com/scl/fi/ogfpaem2yh1vwjlgbgv49/109217-f.jpg?rlkey=t46jqhxiybpujkbqy055h9i21&amp;dl=0","Click to download Image")</f>
      </c>
      <c r="B1069" s="0">
        <f>HYPERLINK("https://dl.dropboxusercontent.com/scl/fi/uf4auf06qtq9kbsv8vh9p/mens-hoodie-size-chartswebster.jpg?rlkey=ltl2hzvo3dc1tj8j9s1yhsopy&amp;dl=0","Click to download SizeChart")</f>
      </c>
      <c r="C1069" s="0" t="inlineStr">
        <is>
          <t>Webster Men's Full Zip Hoodie</t>
        </is>
      </c>
      <c r="D1069" s="0" t="inlineStr">
        <is>
          <t>109217</t>
        </is>
      </c>
      <c r="E1069" s="0" t="inlineStr">
        <is>
          <t>BLANK-GREY WEBSTER:109217A – S</t>
        </is>
      </c>
      <c r="G1069" s="0" t="inlineStr">
        <is>
          <t>MENS</t>
        </is>
      </c>
      <c r="H1069" s="0" t="inlineStr">
        <is>
          <t>S</t>
        </is>
      </c>
      <c r="I1069" s="0">
        <v>29.99</v>
      </c>
      <c r="J1069" s="0">
        <v>8</v>
      </c>
    </row>
    <row r="1070" spans="1:10" customHeight="0">
      <c r="A1070" s="0">
        <f>HYPERLINK("https://dl.dropboxusercontent.com/scl/fi/ogfpaem2yh1vwjlgbgv49/109217-f.jpg?rlkey=t46jqhxiybpujkbqy055h9i21&amp;dl=0","Click to download Image")</f>
      </c>
      <c r="B1070" s="0">
        <f>HYPERLINK("https://dl.dropboxusercontent.com/scl/fi/uf4auf06qtq9kbsv8vh9p/mens-hoodie-size-chartswebster.jpg?rlkey=ltl2hzvo3dc1tj8j9s1yhsopy&amp;dl=0","Click to download SizeChart")</f>
      </c>
      <c r="C1070" s="0" t="inlineStr">
        <is>
          <t>Webster Men's Full Zip Hoodie</t>
        </is>
      </c>
      <c r="D1070" s="0" t="inlineStr">
        <is>
          <t>109217</t>
        </is>
      </c>
      <c r="E1070" s="0" t="inlineStr">
        <is>
          <t>BLANK-GREY WEBSTER:109217B – M</t>
        </is>
      </c>
      <c r="G1070" s="0" t="inlineStr">
        <is>
          <t>MENS</t>
        </is>
      </c>
      <c r="H1070" s="0" t="inlineStr">
        <is>
          <t>M</t>
        </is>
      </c>
      <c r="I1070" s="0">
        <v>29.99</v>
      </c>
      <c r="J1070" s="0">
        <v>15</v>
      </c>
    </row>
    <row r="1071" spans="1:10" customHeight="0">
      <c r="A1071" s="0">
        <f>HYPERLINK("https://dl.dropboxusercontent.com/scl/fi/ogfpaem2yh1vwjlgbgv49/109217-f.jpg?rlkey=t46jqhxiybpujkbqy055h9i21&amp;dl=0","Click to download Image")</f>
      </c>
      <c r="B1071" s="0">
        <f>HYPERLINK("https://dl.dropboxusercontent.com/scl/fi/uf4auf06qtq9kbsv8vh9p/mens-hoodie-size-chartswebster.jpg?rlkey=ltl2hzvo3dc1tj8j9s1yhsopy&amp;dl=0","Click to download SizeChart")</f>
      </c>
      <c r="C1071" s="0" t="inlineStr">
        <is>
          <t>Webster Men's Full Zip Hoodie</t>
        </is>
      </c>
      <c r="D1071" s="0" t="inlineStr">
        <is>
          <t>109217</t>
        </is>
      </c>
      <c r="E1071" s="0" t="inlineStr">
        <is>
          <t>BLANK-GREY WEBSTER:109217C – L</t>
        </is>
      </c>
      <c r="G1071" s="0" t="inlineStr">
        <is>
          <t>MENS</t>
        </is>
      </c>
      <c r="H1071" s="0" t="inlineStr">
        <is>
          <t>L</t>
        </is>
      </c>
      <c r="I1071" s="0">
        <v>29.99</v>
      </c>
      <c r="J1071" s="0">
        <v>23</v>
      </c>
    </row>
    <row r="1072" spans="1:10" customHeight="0">
      <c r="A1072" s="0">
        <f>HYPERLINK("https://dl.dropboxusercontent.com/scl/fi/ogfpaem2yh1vwjlgbgv49/109217-f.jpg?rlkey=t46jqhxiybpujkbqy055h9i21&amp;dl=0","Click to download Image")</f>
      </c>
      <c r="B1072" s="0">
        <f>HYPERLINK("https://dl.dropboxusercontent.com/scl/fi/uf4auf06qtq9kbsv8vh9p/mens-hoodie-size-chartswebster.jpg?rlkey=ltl2hzvo3dc1tj8j9s1yhsopy&amp;dl=0","Click to download SizeChart")</f>
      </c>
      <c r="C1072" s="0" t="inlineStr">
        <is>
          <t>Webster Men's Full Zip Hoodie</t>
        </is>
      </c>
      <c r="D1072" s="0" t="inlineStr">
        <is>
          <t>109217</t>
        </is>
      </c>
      <c r="E1072" s="0" t="inlineStr">
        <is>
          <t>BLANK-GREY WEBSTER:109217D – XL</t>
        </is>
      </c>
      <c r="G1072" s="0" t="inlineStr">
        <is>
          <t>MENS</t>
        </is>
      </c>
      <c r="H1072" s="0" t="inlineStr">
        <is>
          <t>XL</t>
        </is>
      </c>
      <c r="I1072" s="0">
        <v>29.99</v>
      </c>
      <c r="J1072" s="0">
        <v>25</v>
      </c>
    </row>
    <row r="1073" spans="1:10" customHeight="0">
      <c r="A1073" s="0">
        <f>HYPERLINK("https://dl.dropboxusercontent.com/scl/fi/ogfpaem2yh1vwjlgbgv49/109217-f.jpg?rlkey=t46jqhxiybpujkbqy055h9i21&amp;dl=0","Click to download Image")</f>
      </c>
      <c r="B1073" s="0">
        <f>HYPERLINK("https://dl.dropboxusercontent.com/scl/fi/uf4auf06qtq9kbsv8vh9p/mens-hoodie-size-chartswebster.jpg?rlkey=ltl2hzvo3dc1tj8j9s1yhsopy&amp;dl=0","Click to download SizeChart")</f>
      </c>
      <c r="C1073" s="0" t="inlineStr">
        <is>
          <t>Webster Men's Full Zip Hoodie</t>
        </is>
      </c>
      <c r="D1073" s="0" t="inlineStr">
        <is>
          <t>109217</t>
        </is>
      </c>
      <c r="E1073" s="0" t="inlineStr">
        <is>
          <t>BLANK-GREY WEBSTER:109217E - 2XL</t>
        </is>
      </c>
      <c r="G1073" s="0" t="inlineStr">
        <is>
          <t>MENS</t>
        </is>
      </c>
      <c r="H1073" s="0" t="inlineStr">
        <is>
          <t>2XL</t>
        </is>
      </c>
      <c r="I1073" s="0">
        <v>29.99</v>
      </c>
      <c r="J1073" s="0">
        <v>16</v>
      </c>
    </row>
    <row r="1074" spans="1:10" customHeight="0">
      <c r="A1074" s="0">
        <f>HYPERLINK("https://dl.dropboxusercontent.com/scl/fi/ogfpaem2yh1vwjlgbgv49/109217-f.jpg?rlkey=t46jqhxiybpujkbqy055h9i21&amp;dl=0","Click to download Image")</f>
      </c>
      <c r="B1074" s="0">
        <f>HYPERLINK("https://dl.dropboxusercontent.com/scl/fi/uf4auf06qtq9kbsv8vh9p/mens-hoodie-size-chartswebster.jpg?rlkey=ltl2hzvo3dc1tj8j9s1yhsopy&amp;dl=0","Click to download SizeChart")</f>
      </c>
      <c r="C1074" s="0" t="inlineStr">
        <is>
          <t>Webster Men's Full Zip Hoodie</t>
        </is>
      </c>
      <c r="D1074" s="0" t="inlineStr">
        <is>
          <t>109217</t>
        </is>
      </c>
      <c r="E1074" s="0" t="inlineStr">
        <is>
          <t>BLANK-GREY WEBSTER:109217F - 3XL</t>
        </is>
      </c>
      <c r="G1074" s="0" t="inlineStr">
        <is>
          <t>MENS</t>
        </is>
      </c>
      <c r="H1074" s="0" t="inlineStr">
        <is>
          <t>3XL</t>
        </is>
      </c>
      <c r="I1074" s="0">
        <v>29.99</v>
      </c>
      <c r="J1074" s="0">
        <v>8</v>
      </c>
    </row>
    <row r="1075" spans="1:10" customHeight="0">
      <c r="A1075" s="0">
        <f>HYPERLINK("https://dl.dropboxusercontent.com/scl/fi/1htygmeg8i75wtqpfkt3o/109257-f.jpg?rlkey=3qsgpjjeqbxq4yyu3nh69q82m&amp;dl=0","Click to download Image")</f>
      </c>
      <c r="B1075" s="0">
        <f>HYPERLINK("https://dl.dropboxusercontent.com/scl/fi/j1jz89uctzk95gvdvsggh/mens-hoodie-size-chartsathens.jpg?rlkey=3ddzktf5tueht87kk6szmc622&amp;dl=0","Click to download SizeChart")</f>
      </c>
      <c r="C1075" s="0" t="inlineStr">
        <is>
          <t>Athens Men's French Terry Hoodie</t>
        </is>
      </c>
      <c r="D1075" s="0" t="inlineStr">
        <is>
          <t>109257</t>
        </is>
      </c>
      <c r="E1075" s="0" t="inlineStr">
        <is>
          <t>BLANK ATHENS BLK:109257A – S</t>
        </is>
      </c>
      <c r="F1075" s="0" t="inlineStr">
        <is>
          <t>800109257011</t>
        </is>
      </c>
      <c r="G1075" s="0" t="inlineStr">
        <is>
          <t>MENS</t>
        </is>
      </c>
      <c r="H1075" s="0" t="inlineStr">
        <is>
          <t>S</t>
        </is>
      </c>
      <c r="I1075" s="0">
        <v>36.99</v>
      </c>
      <c r="J1075" s="0">
        <v>0</v>
      </c>
    </row>
    <row r="1076" spans="1:10" customHeight="0">
      <c r="A1076" s="0">
        <f>HYPERLINK("https://dl.dropboxusercontent.com/scl/fi/1htygmeg8i75wtqpfkt3o/109257-f.jpg?rlkey=3qsgpjjeqbxq4yyu3nh69q82m&amp;dl=0","Click to download Image")</f>
      </c>
      <c r="B1076" s="0">
        <f>HYPERLINK("https://dl.dropboxusercontent.com/scl/fi/j1jz89uctzk95gvdvsggh/mens-hoodie-size-chartsathens.jpg?rlkey=3ddzktf5tueht87kk6szmc622&amp;dl=0","Click to download SizeChart")</f>
      </c>
      <c r="C1076" s="0" t="inlineStr">
        <is>
          <t>Athens Men's French Terry Hoodie</t>
        </is>
      </c>
      <c r="D1076" s="0" t="inlineStr">
        <is>
          <t>109257</t>
        </is>
      </c>
      <c r="E1076" s="0" t="inlineStr">
        <is>
          <t>BLANK ATHENS BLK:109257B – M</t>
        </is>
      </c>
      <c r="F1076" s="0" t="inlineStr">
        <is>
          <t>800109257028</t>
        </is>
      </c>
      <c r="G1076" s="0" t="inlineStr">
        <is>
          <t>MENS</t>
        </is>
      </c>
      <c r="H1076" s="0" t="inlineStr">
        <is>
          <t>M</t>
        </is>
      </c>
      <c r="I1076" s="0">
        <v>36.99</v>
      </c>
      <c r="J1076" s="0">
        <v>0</v>
      </c>
    </row>
    <row r="1077" spans="1:10" customHeight="0">
      <c r="A1077" s="0">
        <f>HYPERLINK("https://dl.dropboxusercontent.com/scl/fi/1htygmeg8i75wtqpfkt3o/109257-f.jpg?rlkey=3qsgpjjeqbxq4yyu3nh69q82m&amp;dl=0","Click to download Image")</f>
      </c>
      <c r="B1077" s="0">
        <f>HYPERLINK("https://dl.dropboxusercontent.com/scl/fi/j1jz89uctzk95gvdvsggh/mens-hoodie-size-chartsathens.jpg?rlkey=3ddzktf5tueht87kk6szmc622&amp;dl=0","Click to download SizeChart")</f>
      </c>
      <c r="C1077" s="0" t="inlineStr">
        <is>
          <t>Athens Men's French Terry Hoodie</t>
        </is>
      </c>
      <c r="D1077" s="0" t="inlineStr">
        <is>
          <t>109257</t>
        </is>
      </c>
      <c r="E1077" s="0" t="inlineStr">
        <is>
          <t>BLANK ATHENS BLK:109257C – L</t>
        </is>
      </c>
      <c r="F1077" s="0" t="inlineStr">
        <is>
          <t>800109257035</t>
        </is>
      </c>
      <c r="G1077" s="0" t="inlineStr">
        <is>
          <t>MENS</t>
        </is>
      </c>
      <c r="H1077" s="0" t="inlineStr">
        <is>
          <t>L</t>
        </is>
      </c>
      <c r="I1077" s="0">
        <v>36.99</v>
      </c>
      <c r="J1077" s="0">
        <v>0</v>
      </c>
    </row>
    <row r="1078" spans="1:10" customHeight="0">
      <c r="A1078" s="0">
        <f>HYPERLINK("https://dl.dropboxusercontent.com/scl/fi/1htygmeg8i75wtqpfkt3o/109257-f.jpg?rlkey=3qsgpjjeqbxq4yyu3nh69q82m&amp;dl=0","Click to download Image")</f>
      </c>
      <c r="B1078" s="0">
        <f>HYPERLINK("https://dl.dropboxusercontent.com/scl/fi/j1jz89uctzk95gvdvsggh/mens-hoodie-size-chartsathens.jpg?rlkey=3ddzktf5tueht87kk6szmc622&amp;dl=0","Click to download SizeChart")</f>
      </c>
      <c r="C1078" s="0" t="inlineStr">
        <is>
          <t>Athens Men's French Terry Hoodie</t>
        </is>
      </c>
      <c r="D1078" s="0" t="inlineStr">
        <is>
          <t>109257</t>
        </is>
      </c>
      <c r="E1078" s="0" t="inlineStr">
        <is>
          <t>BLANK ATHENS BLK:109257D – XL</t>
        </is>
      </c>
      <c r="F1078" s="0" t="inlineStr">
        <is>
          <t>800109257042</t>
        </is>
      </c>
      <c r="G1078" s="0" t="inlineStr">
        <is>
          <t>MENS</t>
        </is>
      </c>
      <c r="H1078" s="0" t="inlineStr">
        <is>
          <t>XL</t>
        </is>
      </c>
      <c r="I1078" s="0">
        <v>36.99</v>
      </c>
      <c r="J1078" s="0">
        <v>2</v>
      </c>
    </row>
    <row r="1079" spans="1:10" customHeight="0">
      <c r="A1079" s="0">
        <f>HYPERLINK("https://dl.dropboxusercontent.com/scl/fi/1htygmeg8i75wtqpfkt3o/109257-f.jpg?rlkey=3qsgpjjeqbxq4yyu3nh69q82m&amp;dl=0","Click to download Image")</f>
      </c>
      <c r="B1079" s="0">
        <f>HYPERLINK("https://dl.dropboxusercontent.com/scl/fi/j1jz89uctzk95gvdvsggh/mens-hoodie-size-chartsathens.jpg?rlkey=3ddzktf5tueht87kk6szmc622&amp;dl=0","Click to download SizeChart")</f>
      </c>
      <c r="C1079" s="0" t="inlineStr">
        <is>
          <t>Athens Men's French Terry Hoodie</t>
        </is>
      </c>
      <c r="D1079" s="0" t="inlineStr">
        <is>
          <t>109257</t>
        </is>
      </c>
      <c r="E1079" s="0" t="inlineStr">
        <is>
          <t>BLANK ATHENS BLK:109257E - 2XL</t>
        </is>
      </c>
      <c r="F1079" s="0" t="inlineStr">
        <is>
          <t>800109257059</t>
        </is>
      </c>
      <c r="G1079" s="0" t="inlineStr">
        <is>
          <t>MENS</t>
        </is>
      </c>
      <c r="H1079" s="0" t="inlineStr">
        <is>
          <t>2XL</t>
        </is>
      </c>
      <c r="I1079" s="0">
        <v>38.99</v>
      </c>
      <c r="J1079" s="0">
        <v>5</v>
      </c>
    </row>
    <row r="1080" spans="1:10" customHeight="0">
      <c r="A1080" s="0">
        <f>HYPERLINK("https://dl.dropboxusercontent.com/scl/fi/1htygmeg8i75wtqpfkt3o/109257-f.jpg?rlkey=3qsgpjjeqbxq4yyu3nh69q82m&amp;dl=0","Click to download Image")</f>
      </c>
      <c r="B1080" s="0">
        <f>HYPERLINK("https://dl.dropboxusercontent.com/scl/fi/j1jz89uctzk95gvdvsggh/mens-hoodie-size-chartsathens.jpg?rlkey=3ddzktf5tueht87kk6szmc622&amp;dl=0","Click to download SizeChart")</f>
      </c>
      <c r="C1080" s="0" t="inlineStr">
        <is>
          <t>Athens Men's French Terry Hoodie</t>
        </is>
      </c>
      <c r="D1080" s="0" t="inlineStr">
        <is>
          <t>109257</t>
        </is>
      </c>
      <c r="E1080" s="0" t="inlineStr">
        <is>
          <t>BLANK ATHENS BLK:109257F - 3XL</t>
        </is>
      </c>
      <c r="F1080" s="0" t="inlineStr">
        <is>
          <t>800109257066</t>
        </is>
      </c>
      <c r="G1080" s="0" t="inlineStr">
        <is>
          <t>MENS</t>
        </is>
      </c>
      <c r="H1080" s="0" t="inlineStr">
        <is>
          <t>3XL</t>
        </is>
      </c>
      <c r="I1080" s="0">
        <v>38.99</v>
      </c>
      <c r="J1080" s="0">
        <v>0</v>
      </c>
    </row>
    <row r="1081" spans="1:10" customHeight="0">
      <c r="A1081" s="0">
        <f>HYPERLINK("https://dl.dropboxusercontent.com/scl/fi/muyvuk3od8a2fwnfmcz56/109256-f.jpg?rlkey=f93fthdw1lfz39279k7kt4rmz&amp;dl=0","Click to download Image")</f>
      </c>
      <c r="B1081" s="0">
        <f>HYPERLINK("https://dl.dropboxusercontent.com/scl/fi/j1jz89uctzk95gvdvsggh/mens-hoodie-size-chartsathens.jpg?rlkey=3ddzktf5tueht87kk6szmc622&amp;dl=0","Click to download SizeChart")</f>
      </c>
      <c r="C1081" s="0" t="inlineStr">
        <is>
          <t>Athens Men's French Terry Hoodie</t>
        </is>
      </c>
      <c r="D1081" s="0" t="inlineStr">
        <is>
          <t>109256</t>
        </is>
      </c>
      <c r="E1081" s="0" t="inlineStr">
        <is>
          <t>BLANK ATHENS:109256A – S</t>
        </is>
      </c>
      <c r="F1081" s="0" t="inlineStr">
        <is>
          <t>800109256014</t>
        </is>
      </c>
      <c r="G1081" s="0" t="inlineStr">
        <is>
          <t>MENS</t>
        </is>
      </c>
      <c r="H1081" s="0" t="inlineStr">
        <is>
          <t>S</t>
        </is>
      </c>
      <c r="I1081" s="0">
        <v>36.99</v>
      </c>
      <c r="J1081" s="0">
        <v>0</v>
      </c>
    </row>
    <row r="1082" spans="1:10" customHeight="0">
      <c r="A1082" s="0">
        <f>HYPERLINK("https://dl.dropboxusercontent.com/scl/fi/muyvuk3od8a2fwnfmcz56/109256-f.jpg?rlkey=f93fthdw1lfz39279k7kt4rmz&amp;dl=0","Click to download Image")</f>
      </c>
      <c r="B1082" s="0">
        <f>HYPERLINK("https://dl.dropboxusercontent.com/scl/fi/j1jz89uctzk95gvdvsggh/mens-hoodie-size-chartsathens.jpg?rlkey=3ddzktf5tueht87kk6szmc622&amp;dl=0","Click to download SizeChart")</f>
      </c>
      <c r="C1082" s="0" t="inlineStr">
        <is>
          <t>Athens Men's French Terry Hoodie</t>
        </is>
      </c>
      <c r="D1082" s="0" t="inlineStr">
        <is>
          <t>109256</t>
        </is>
      </c>
      <c r="E1082" s="0" t="inlineStr">
        <is>
          <t>BLANK ATHENS:109256B – M</t>
        </is>
      </c>
      <c r="F1082" s="0" t="inlineStr">
        <is>
          <t>800109256021</t>
        </is>
      </c>
      <c r="G1082" s="0" t="inlineStr">
        <is>
          <t>MENS</t>
        </is>
      </c>
      <c r="H1082" s="0" t="inlineStr">
        <is>
          <t>M</t>
        </is>
      </c>
      <c r="I1082" s="0">
        <v>36.99</v>
      </c>
      <c r="J1082" s="0">
        <v>0</v>
      </c>
    </row>
    <row r="1083" spans="1:10" customHeight="0">
      <c r="A1083" s="0">
        <f>HYPERLINK("https://dl.dropboxusercontent.com/scl/fi/muyvuk3od8a2fwnfmcz56/109256-f.jpg?rlkey=f93fthdw1lfz39279k7kt4rmz&amp;dl=0","Click to download Image")</f>
      </c>
      <c r="B1083" s="0">
        <f>HYPERLINK("https://dl.dropboxusercontent.com/scl/fi/j1jz89uctzk95gvdvsggh/mens-hoodie-size-chartsathens.jpg?rlkey=3ddzktf5tueht87kk6szmc622&amp;dl=0","Click to download SizeChart")</f>
      </c>
      <c r="C1083" s="0" t="inlineStr">
        <is>
          <t>Athens Men's French Terry Hoodie</t>
        </is>
      </c>
      <c r="D1083" s="0" t="inlineStr">
        <is>
          <t>109256</t>
        </is>
      </c>
      <c r="E1083" s="0" t="inlineStr">
        <is>
          <t>BLANK ATHENS:109256C – L</t>
        </is>
      </c>
      <c r="F1083" s="0" t="inlineStr">
        <is>
          <t>800109256038</t>
        </is>
      </c>
      <c r="G1083" s="0" t="inlineStr">
        <is>
          <t>MENS</t>
        </is>
      </c>
      <c r="H1083" s="0" t="inlineStr">
        <is>
          <t>L</t>
        </is>
      </c>
      <c r="I1083" s="0">
        <v>36.99</v>
      </c>
      <c r="J1083" s="0">
        <v>0</v>
      </c>
    </row>
    <row r="1084" spans="1:10" customHeight="0">
      <c r="A1084" s="0">
        <f>HYPERLINK("https://dl.dropboxusercontent.com/scl/fi/muyvuk3od8a2fwnfmcz56/109256-f.jpg?rlkey=f93fthdw1lfz39279k7kt4rmz&amp;dl=0","Click to download Image")</f>
      </c>
      <c r="B1084" s="0">
        <f>HYPERLINK("https://dl.dropboxusercontent.com/scl/fi/j1jz89uctzk95gvdvsggh/mens-hoodie-size-chartsathens.jpg?rlkey=3ddzktf5tueht87kk6szmc622&amp;dl=0","Click to download SizeChart")</f>
      </c>
      <c r="C1084" s="0" t="inlineStr">
        <is>
          <t>Athens Men's French Terry Hoodie</t>
        </is>
      </c>
      <c r="D1084" s="0" t="inlineStr">
        <is>
          <t>109256</t>
        </is>
      </c>
      <c r="E1084" s="0" t="inlineStr">
        <is>
          <t>BLANK ATHENS:109256D – XL</t>
        </is>
      </c>
      <c r="F1084" s="0" t="inlineStr">
        <is>
          <t>800109256045</t>
        </is>
      </c>
      <c r="G1084" s="0" t="inlineStr">
        <is>
          <t>MENS</t>
        </is>
      </c>
      <c r="H1084" s="0" t="inlineStr">
        <is>
          <t>XL</t>
        </is>
      </c>
      <c r="I1084" s="0">
        <v>36.99</v>
      </c>
      <c r="J1084" s="0">
        <v>0</v>
      </c>
    </row>
    <row r="1085" spans="1:10" customHeight="0">
      <c r="A1085" s="0">
        <f>HYPERLINK("https://dl.dropboxusercontent.com/scl/fi/muyvuk3od8a2fwnfmcz56/109256-f.jpg?rlkey=f93fthdw1lfz39279k7kt4rmz&amp;dl=0","Click to download Image")</f>
      </c>
      <c r="B1085" s="0">
        <f>HYPERLINK("https://dl.dropboxusercontent.com/scl/fi/j1jz89uctzk95gvdvsggh/mens-hoodie-size-chartsathens.jpg?rlkey=3ddzktf5tueht87kk6szmc622&amp;dl=0","Click to download SizeChart")</f>
      </c>
      <c r="C1085" s="0" t="inlineStr">
        <is>
          <t>Athens Men's French Terry Hoodie</t>
        </is>
      </c>
      <c r="D1085" s="0" t="inlineStr">
        <is>
          <t>109256</t>
        </is>
      </c>
      <c r="E1085" s="0" t="inlineStr">
        <is>
          <t>BLANK ATHENS:109256E - 2XL</t>
        </is>
      </c>
      <c r="F1085" s="0" t="inlineStr">
        <is>
          <t>800109256052</t>
        </is>
      </c>
      <c r="G1085" s="0" t="inlineStr">
        <is>
          <t>MENS</t>
        </is>
      </c>
      <c r="H1085" s="0" t="inlineStr">
        <is>
          <t>2XL</t>
        </is>
      </c>
      <c r="I1085" s="0">
        <v>36.99</v>
      </c>
      <c r="J1085" s="0">
        <v>2</v>
      </c>
    </row>
    <row r="1086" spans="1:10" customHeight="0">
      <c r="A1086" s="0">
        <f>HYPERLINK("https://dl.dropboxusercontent.com/scl/fi/muyvuk3od8a2fwnfmcz56/109256-f.jpg?rlkey=f93fthdw1lfz39279k7kt4rmz&amp;dl=0","Click to download Image")</f>
      </c>
      <c r="B1086" s="0">
        <f>HYPERLINK("https://dl.dropboxusercontent.com/scl/fi/j1jz89uctzk95gvdvsggh/mens-hoodie-size-chartsathens.jpg?rlkey=3ddzktf5tueht87kk6szmc622&amp;dl=0","Click to download SizeChart")</f>
      </c>
      <c r="C1086" s="0" t="inlineStr">
        <is>
          <t>Athens Men's French Terry Hoodie</t>
        </is>
      </c>
      <c r="D1086" s="0" t="inlineStr">
        <is>
          <t>109256</t>
        </is>
      </c>
      <c r="E1086" s="0" t="inlineStr">
        <is>
          <t>BLANK ATHENS:109256F - 3XL</t>
        </is>
      </c>
      <c r="F1086" s="0" t="inlineStr">
        <is>
          <t>800109256069</t>
        </is>
      </c>
      <c r="G1086" s="0" t="inlineStr">
        <is>
          <t>MENS</t>
        </is>
      </c>
      <c r="H1086" s="0" t="inlineStr">
        <is>
          <t>3XL</t>
        </is>
      </c>
      <c r="I1086" s="0">
        <v>36.99</v>
      </c>
      <c r="J1086" s="0">
        <v>2</v>
      </c>
    </row>
    <row r="1087" spans="1:10" customHeight="0">
      <c r="A1087" s="0">
        <f>HYPERLINK("https://dl.dropboxusercontent.com/scl/fi/ha3m3n2yxu0cedvn63fhv/109258-f.jpg?rlkey=dgw084oxxc4l2xjtlmavoy3al&amp;dl=0","Click to download Image")</f>
      </c>
      <c r="B1087" s="0">
        <f>HYPERLINK("https://dl.dropboxusercontent.com/scl/fi/j1jz89uctzk95gvdvsggh/mens-hoodie-size-chartsathens.jpg?rlkey=3ddzktf5tueht87kk6szmc622&amp;dl=0","Click to download SizeChart")</f>
      </c>
      <c r="C1087" s="0" t="inlineStr">
        <is>
          <t>Athens Men's French Terry Hoodie</t>
        </is>
      </c>
      <c r="D1087" s="0" t="inlineStr">
        <is>
          <t>109258</t>
        </is>
      </c>
      <c r="E1087" s="0" t="inlineStr">
        <is>
          <t>BLANK ATHENS CARDINAL:109258A – S</t>
        </is>
      </c>
      <c r="F1087" s="0" t="inlineStr">
        <is>
          <t>800109258018</t>
        </is>
      </c>
      <c r="G1087" s="0" t="inlineStr">
        <is>
          <t>MENS</t>
        </is>
      </c>
      <c r="H1087" s="0" t="inlineStr">
        <is>
          <t>S</t>
        </is>
      </c>
      <c r="I1087" s="0">
        <v>36.99</v>
      </c>
      <c r="J1087" s="0">
        <v>0</v>
      </c>
    </row>
    <row r="1088" spans="1:10" customHeight="0">
      <c r="A1088" s="0">
        <f>HYPERLINK("https://dl.dropboxusercontent.com/scl/fi/ha3m3n2yxu0cedvn63fhv/109258-f.jpg?rlkey=dgw084oxxc4l2xjtlmavoy3al&amp;dl=0","Click to download Image")</f>
      </c>
      <c r="B1088" s="0">
        <f>HYPERLINK("https://dl.dropboxusercontent.com/scl/fi/j1jz89uctzk95gvdvsggh/mens-hoodie-size-chartsathens.jpg?rlkey=3ddzktf5tueht87kk6szmc622&amp;dl=0","Click to download SizeChart")</f>
      </c>
      <c r="C1088" s="0" t="inlineStr">
        <is>
          <t>Athens Men's French Terry Hoodie</t>
        </is>
      </c>
      <c r="D1088" s="0" t="inlineStr">
        <is>
          <t>109258</t>
        </is>
      </c>
      <c r="E1088" s="0" t="inlineStr">
        <is>
          <t>BLANK ATHENS CARDINAL:109258B – M</t>
        </is>
      </c>
      <c r="F1088" s="0" t="inlineStr">
        <is>
          <t>800109258025</t>
        </is>
      </c>
      <c r="G1088" s="0" t="inlineStr">
        <is>
          <t>MENS</t>
        </is>
      </c>
      <c r="H1088" s="0" t="inlineStr">
        <is>
          <t>M</t>
        </is>
      </c>
      <c r="I1088" s="0">
        <v>36.99</v>
      </c>
      <c r="J1088" s="0">
        <v>0</v>
      </c>
    </row>
    <row r="1089" spans="1:10" customHeight="0">
      <c r="A1089" s="0">
        <f>HYPERLINK("https://dl.dropboxusercontent.com/scl/fi/ha3m3n2yxu0cedvn63fhv/109258-f.jpg?rlkey=dgw084oxxc4l2xjtlmavoy3al&amp;dl=0","Click to download Image")</f>
      </c>
      <c r="B1089" s="0">
        <f>HYPERLINK("https://dl.dropboxusercontent.com/scl/fi/j1jz89uctzk95gvdvsggh/mens-hoodie-size-chartsathens.jpg?rlkey=3ddzktf5tueht87kk6szmc622&amp;dl=0","Click to download SizeChart")</f>
      </c>
      <c r="C1089" s="0" t="inlineStr">
        <is>
          <t>Athens Men's French Terry Hoodie</t>
        </is>
      </c>
      <c r="D1089" s="0" t="inlineStr">
        <is>
          <t>109258</t>
        </is>
      </c>
      <c r="E1089" s="0" t="inlineStr">
        <is>
          <t>BLANK ATHENS CARDINAL:109258C – L</t>
        </is>
      </c>
      <c r="F1089" s="0" t="inlineStr">
        <is>
          <t>800109258032</t>
        </is>
      </c>
      <c r="G1089" s="0" t="inlineStr">
        <is>
          <t>MENS</t>
        </is>
      </c>
      <c r="H1089" s="0" t="inlineStr">
        <is>
          <t>L</t>
        </is>
      </c>
      <c r="I1089" s="0">
        <v>36.99</v>
      </c>
      <c r="J1089" s="0">
        <v>0</v>
      </c>
    </row>
    <row r="1090" spans="1:10" customHeight="0">
      <c r="A1090" s="0">
        <f>HYPERLINK("https://dl.dropboxusercontent.com/scl/fi/ha3m3n2yxu0cedvn63fhv/109258-f.jpg?rlkey=dgw084oxxc4l2xjtlmavoy3al&amp;dl=0","Click to download Image")</f>
      </c>
      <c r="B1090" s="0">
        <f>HYPERLINK("https://dl.dropboxusercontent.com/scl/fi/j1jz89uctzk95gvdvsggh/mens-hoodie-size-chartsathens.jpg?rlkey=3ddzktf5tueht87kk6szmc622&amp;dl=0","Click to download SizeChart")</f>
      </c>
      <c r="C1090" s="0" t="inlineStr">
        <is>
          <t>Athens Men's French Terry Hoodie</t>
        </is>
      </c>
      <c r="D1090" s="0" t="inlineStr">
        <is>
          <t>109258</t>
        </is>
      </c>
      <c r="E1090" s="0" t="inlineStr">
        <is>
          <t>BLANK ATHENS CARDINAL:109258D – XL</t>
        </is>
      </c>
      <c r="F1090" s="0" t="inlineStr">
        <is>
          <t>800109258049</t>
        </is>
      </c>
      <c r="G1090" s="0" t="inlineStr">
        <is>
          <t>MENS</t>
        </is>
      </c>
      <c r="H1090" s="0" t="inlineStr">
        <is>
          <t>XL</t>
        </is>
      </c>
      <c r="I1090" s="0">
        <v>36.99</v>
      </c>
      <c r="J1090" s="0">
        <v>0</v>
      </c>
    </row>
    <row r="1091" spans="1:10" customHeight="0">
      <c r="A1091" s="0">
        <f>HYPERLINK("https://dl.dropboxusercontent.com/scl/fi/ha3m3n2yxu0cedvn63fhv/109258-f.jpg?rlkey=dgw084oxxc4l2xjtlmavoy3al&amp;dl=0","Click to download Image")</f>
      </c>
      <c r="B1091" s="0">
        <f>HYPERLINK("https://dl.dropboxusercontent.com/scl/fi/j1jz89uctzk95gvdvsggh/mens-hoodie-size-chartsathens.jpg?rlkey=3ddzktf5tueht87kk6szmc622&amp;dl=0","Click to download SizeChart")</f>
      </c>
      <c r="C1091" s="0" t="inlineStr">
        <is>
          <t>Athens Men's French Terry Hoodie</t>
        </is>
      </c>
      <c r="D1091" s="0" t="inlineStr">
        <is>
          <t>109258</t>
        </is>
      </c>
      <c r="E1091" s="0" t="inlineStr">
        <is>
          <t>BLANK ATHENS CARDINAL:109258E - 2XL</t>
        </is>
      </c>
      <c r="F1091" s="0" t="inlineStr">
        <is>
          <t>800109258056</t>
        </is>
      </c>
      <c r="G1091" s="0" t="inlineStr">
        <is>
          <t>MENS</t>
        </is>
      </c>
      <c r="H1091" s="0" t="inlineStr">
        <is>
          <t>2XL</t>
        </is>
      </c>
      <c r="I1091" s="0">
        <v>38.99</v>
      </c>
      <c r="J1091" s="0">
        <v>24</v>
      </c>
    </row>
    <row r="1092" spans="1:10" customHeight="0">
      <c r="A1092" s="0">
        <f>HYPERLINK("https://dl.dropboxusercontent.com/scl/fi/ha3m3n2yxu0cedvn63fhv/109258-f.jpg?rlkey=dgw084oxxc4l2xjtlmavoy3al&amp;dl=0","Click to download Image")</f>
      </c>
      <c r="B1092" s="0">
        <f>HYPERLINK("https://dl.dropboxusercontent.com/scl/fi/j1jz89uctzk95gvdvsggh/mens-hoodie-size-chartsathens.jpg?rlkey=3ddzktf5tueht87kk6szmc622&amp;dl=0","Click to download SizeChart")</f>
      </c>
      <c r="C1092" s="0" t="inlineStr">
        <is>
          <t>Athens Men's French Terry Hoodie</t>
        </is>
      </c>
      <c r="D1092" s="0" t="inlineStr">
        <is>
          <t>109258</t>
        </is>
      </c>
      <c r="E1092" s="0" t="inlineStr">
        <is>
          <t>BLANK ATHENS CARDINAL:109258F - 3XL</t>
        </is>
      </c>
      <c r="F1092" s="0" t="inlineStr">
        <is>
          <t>800109258070</t>
        </is>
      </c>
      <c r="G1092" s="0" t="inlineStr">
        <is>
          <t>MENS</t>
        </is>
      </c>
      <c r="H1092" s="0" t="inlineStr">
        <is>
          <t>3XL</t>
        </is>
      </c>
      <c r="I1092" s="0">
        <v>38.99</v>
      </c>
      <c r="J1092" s="0">
        <v>11</v>
      </c>
    </row>
    <row r="1093" spans="1:10" customHeight="0">
      <c r="A1093" s="0">
        <f>HYPERLINK("https://dl.dropboxusercontent.com/scl/fi/ii8j6vcrpp5x6wjko9ma3/109230-f.jpg?rlkey=qnfgzs15rfw0dbofw984vtzwj&amp;dl=0","Click to download Image")</f>
      </c>
      <c r="B1093" s="0">
        <f>HYPERLINK("https://dl.dropboxusercontent.com/scl/fi/ker81qtnzsidq26ofmcjy/mens-jackets-size-chartsozark.jpg?rlkey=fsc2gke1qars0bbepcjp07k4y&amp;dl=0","Click to download SizeChart")</f>
      </c>
      <c r="C1093" s="0" t="inlineStr">
        <is>
          <t>Ozark Men's Fleece Full Zip Jacket</t>
        </is>
      </c>
      <c r="D1093" s="0" t="inlineStr">
        <is>
          <t>109230</t>
        </is>
      </c>
      <c r="E1093" s="0" t="inlineStr">
        <is>
          <t>BLANK OZARK:109230A - S</t>
        </is>
      </c>
      <c r="G1093" s="0" t="inlineStr">
        <is>
          <t>MENS</t>
        </is>
      </c>
      <c r="H1093" s="0" t="inlineStr">
        <is>
          <t>S</t>
        </is>
      </c>
      <c r="I1093" s="0">
        <v>36.99</v>
      </c>
      <c r="J1093" s="0">
        <v>36</v>
      </c>
    </row>
    <row r="1094" spans="1:10" customHeight="0">
      <c r="A1094" s="0">
        <f>HYPERLINK("https://dl.dropboxusercontent.com/scl/fi/ii8j6vcrpp5x6wjko9ma3/109230-f.jpg?rlkey=qnfgzs15rfw0dbofw984vtzwj&amp;dl=0","Click to download Image")</f>
      </c>
      <c r="B1094" s="0">
        <f>HYPERLINK("https://dl.dropboxusercontent.com/scl/fi/ker81qtnzsidq26ofmcjy/mens-jackets-size-chartsozark.jpg?rlkey=fsc2gke1qars0bbepcjp07k4y&amp;dl=0","Click to download SizeChart")</f>
      </c>
      <c r="C1094" s="0" t="inlineStr">
        <is>
          <t>Ozark Men's Fleece Full Zip Jacket</t>
        </is>
      </c>
      <c r="D1094" s="0" t="inlineStr">
        <is>
          <t>109230</t>
        </is>
      </c>
      <c r="E1094" s="0" t="inlineStr">
        <is>
          <t>BLANK OZARK:109230B - M</t>
        </is>
      </c>
      <c r="G1094" s="0" t="inlineStr">
        <is>
          <t>MENS</t>
        </is>
      </c>
      <c r="H1094" s="0" t="inlineStr">
        <is>
          <t>M</t>
        </is>
      </c>
      <c r="I1094" s="0">
        <v>36.99</v>
      </c>
      <c r="J1094" s="0">
        <v>28</v>
      </c>
    </row>
    <row r="1095" spans="1:10" customHeight="0">
      <c r="A1095" s="0">
        <f>HYPERLINK("https://dl.dropboxusercontent.com/scl/fi/ii8j6vcrpp5x6wjko9ma3/109230-f.jpg?rlkey=qnfgzs15rfw0dbofw984vtzwj&amp;dl=0","Click to download Image")</f>
      </c>
      <c r="B1095" s="0">
        <f>HYPERLINK("https://dl.dropboxusercontent.com/scl/fi/ker81qtnzsidq26ofmcjy/mens-jackets-size-chartsozark.jpg?rlkey=fsc2gke1qars0bbepcjp07k4y&amp;dl=0","Click to download SizeChart")</f>
      </c>
      <c r="C1095" s="0" t="inlineStr">
        <is>
          <t>Ozark Men's Fleece Full Zip Jacket</t>
        </is>
      </c>
      <c r="D1095" s="0" t="inlineStr">
        <is>
          <t>109230</t>
        </is>
      </c>
      <c r="E1095" s="0" t="inlineStr">
        <is>
          <t>BLANK OZARK:109230C - L</t>
        </is>
      </c>
      <c r="G1095" s="0" t="inlineStr">
        <is>
          <t>MENS</t>
        </is>
      </c>
      <c r="H1095" s="0" t="inlineStr">
        <is>
          <t>L</t>
        </is>
      </c>
      <c r="I1095" s="0">
        <v>36.99</v>
      </c>
      <c r="J1095" s="0">
        <v>20</v>
      </c>
    </row>
    <row r="1096" spans="1:10" customHeight="0">
      <c r="A1096" s="0">
        <f>HYPERLINK("https://dl.dropboxusercontent.com/scl/fi/ii8j6vcrpp5x6wjko9ma3/109230-f.jpg?rlkey=qnfgzs15rfw0dbofw984vtzwj&amp;dl=0","Click to download Image")</f>
      </c>
      <c r="B1096" s="0">
        <f>HYPERLINK("https://dl.dropboxusercontent.com/scl/fi/ker81qtnzsidq26ofmcjy/mens-jackets-size-chartsozark.jpg?rlkey=fsc2gke1qars0bbepcjp07k4y&amp;dl=0","Click to download SizeChart")</f>
      </c>
      <c r="C1096" s="0" t="inlineStr">
        <is>
          <t>Ozark Men's Fleece Full Zip Jacket</t>
        </is>
      </c>
      <c r="D1096" s="0" t="inlineStr">
        <is>
          <t>109230</t>
        </is>
      </c>
      <c r="E1096" s="0" t="inlineStr">
        <is>
          <t>BLANK OZARK:109230D - XL</t>
        </is>
      </c>
      <c r="G1096" s="0" t="inlineStr">
        <is>
          <t>MENS</t>
        </is>
      </c>
      <c r="H1096" s="0" t="inlineStr">
        <is>
          <t>XL</t>
        </is>
      </c>
      <c r="I1096" s="0">
        <v>36.99</v>
      </c>
      <c r="J1096" s="0">
        <v>25</v>
      </c>
    </row>
    <row r="1097" spans="1:10" customHeight="0">
      <c r="A1097" s="0">
        <f>HYPERLINK("https://dl.dropboxusercontent.com/scl/fi/ii8j6vcrpp5x6wjko9ma3/109230-f.jpg?rlkey=qnfgzs15rfw0dbofw984vtzwj&amp;dl=0","Click to download Image")</f>
      </c>
      <c r="B1097" s="0">
        <f>HYPERLINK("https://dl.dropboxusercontent.com/scl/fi/ker81qtnzsidq26ofmcjy/mens-jackets-size-chartsozark.jpg?rlkey=fsc2gke1qars0bbepcjp07k4y&amp;dl=0","Click to download SizeChart")</f>
      </c>
      <c r="C1097" s="0" t="inlineStr">
        <is>
          <t>Ozark Men's Fleece Full Zip Jacket</t>
        </is>
      </c>
      <c r="D1097" s="0" t="inlineStr">
        <is>
          <t>109230</t>
        </is>
      </c>
      <c r="E1097" s="0" t="inlineStr">
        <is>
          <t>BLANK OZARK:109230E - 2XL</t>
        </is>
      </c>
      <c r="G1097" s="0" t="inlineStr">
        <is>
          <t>MENS</t>
        </is>
      </c>
      <c r="H1097" s="0" t="inlineStr">
        <is>
          <t>2XL</t>
        </is>
      </c>
      <c r="I1097" s="0">
        <v>36.99</v>
      </c>
      <c r="J1097" s="0">
        <v>24</v>
      </c>
    </row>
    <row r="1098" spans="1:10" customHeight="0">
      <c r="A1098" s="0">
        <f>HYPERLINK("https://dl.dropboxusercontent.com/scl/fi/ii8j6vcrpp5x6wjko9ma3/109230-f.jpg?rlkey=qnfgzs15rfw0dbofw984vtzwj&amp;dl=0","Click to download Image")</f>
      </c>
      <c r="B1098" s="0">
        <f>HYPERLINK("https://dl.dropboxusercontent.com/scl/fi/ker81qtnzsidq26ofmcjy/mens-jackets-size-chartsozark.jpg?rlkey=fsc2gke1qars0bbepcjp07k4y&amp;dl=0","Click to download SizeChart")</f>
      </c>
      <c r="C1098" s="0" t="inlineStr">
        <is>
          <t>Ozark Men's Fleece Full Zip Jacket</t>
        </is>
      </c>
      <c r="D1098" s="0" t="inlineStr">
        <is>
          <t>109230</t>
        </is>
      </c>
      <c r="E1098" s="0" t="inlineStr">
        <is>
          <t>BLANK OZARK:109230F - 3XL</t>
        </is>
      </c>
      <c r="G1098" s="0" t="inlineStr">
        <is>
          <t>MENS</t>
        </is>
      </c>
      <c r="H1098" s="0" t="inlineStr">
        <is>
          <t>3XL</t>
        </is>
      </c>
      <c r="I1098" s="0">
        <v>36.99</v>
      </c>
      <c r="J1098" s="0">
        <v>12</v>
      </c>
    </row>
    <row r="1099" spans="1:10" customHeight="0">
      <c r="A1099" s="0">
        <f>HYPERLINK("https://dl.dropboxusercontent.com/scl/fi/27asqapeaadlnf1wcr1kl/anorak-141960-f.jpg?rlkey=2955zyqjvge2umdzt0ajbrk6i&amp;dl=0","Click to download Image")</f>
      </c>
      <c r="B1099" s="0">
        <f>HYPERLINK("https://dl.dropboxusercontent.com/scl/fi/glmbwkas3pxusd29hvy97/mens-jackets-size-chartspage.jpg?rlkey=4xtd2gssb5i0m19lcp87mz4gz&amp;dl=0","Click to download SizeChart")</f>
      </c>
      <c r="C1099" s="0" t="inlineStr">
        <is>
          <t>Page Men's Packable Anorak Jacket</t>
        </is>
      </c>
      <c r="D1099" s="0" t="inlineStr">
        <is>
          <t>141960</t>
        </is>
      </c>
      <c r="E1099" s="0" t="inlineStr">
        <is>
          <t>BLANK PAGE M GD:141960A-S</t>
        </is>
      </c>
      <c r="F1099" s="0" t="inlineStr">
        <is>
          <t>899141960041</t>
        </is>
      </c>
      <c r="G1099" s="0" t="inlineStr">
        <is>
          <t>MENS</t>
        </is>
      </c>
      <c r="H1099" s="0" t="inlineStr">
        <is>
          <t>S</t>
        </is>
      </c>
      <c r="I1099" s="0">
        <v>56.99</v>
      </c>
      <c r="J1099" s="0">
        <v>26</v>
      </c>
    </row>
    <row r="1100" spans="1:10" customHeight="0">
      <c r="A1100" s="0">
        <f>HYPERLINK("https://dl.dropboxusercontent.com/scl/fi/27asqapeaadlnf1wcr1kl/anorak-141960-f.jpg?rlkey=2955zyqjvge2umdzt0ajbrk6i&amp;dl=0","Click to download Image")</f>
      </c>
      <c r="B1100" s="0">
        <f>HYPERLINK("https://dl.dropboxusercontent.com/scl/fi/glmbwkas3pxusd29hvy97/mens-jackets-size-chartspage.jpg?rlkey=4xtd2gssb5i0m19lcp87mz4gz&amp;dl=0","Click to download SizeChart")</f>
      </c>
      <c r="C1100" s="0" t="inlineStr">
        <is>
          <t>Page Men's Packable Anorak Jacket</t>
        </is>
      </c>
      <c r="D1100" s="0" t="inlineStr">
        <is>
          <t>141960</t>
        </is>
      </c>
      <c r="E1100" s="0" t="inlineStr">
        <is>
          <t>BLANK PAGE M GD:141960B-M</t>
        </is>
      </c>
      <c r="F1100" s="0" t="inlineStr">
        <is>
          <t>899141960058</t>
        </is>
      </c>
      <c r="G1100" s="0" t="inlineStr">
        <is>
          <t>MENS</t>
        </is>
      </c>
      <c r="H1100" s="0" t="inlineStr">
        <is>
          <t>M</t>
        </is>
      </c>
      <c r="I1100" s="0">
        <v>56.99</v>
      </c>
      <c r="J1100" s="0">
        <v>51</v>
      </c>
    </row>
    <row r="1101" spans="1:10" customHeight="0">
      <c r="A1101" s="0">
        <f>HYPERLINK("https://dl.dropboxusercontent.com/scl/fi/27asqapeaadlnf1wcr1kl/anorak-141960-f.jpg?rlkey=2955zyqjvge2umdzt0ajbrk6i&amp;dl=0","Click to download Image")</f>
      </c>
      <c r="B1101" s="0">
        <f>HYPERLINK("https://dl.dropboxusercontent.com/scl/fi/glmbwkas3pxusd29hvy97/mens-jackets-size-chartspage.jpg?rlkey=4xtd2gssb5i0m19lcp87mz4gz&amp;dl=0","Click to download SizeChart")</f>
      </c>
      <c r="C1101" s="0" t="inlineStr">
        <is>
          <t>Page Men's Packable Anorak Jacket</t>
        </is>
      </c>
      <c r="D1101" s="0" t="inlineStr">
        <is>
          <t>141960</t>
        </is>
      </c>
      <c r="E1101" s="0" t="inlineStr">
        <is>
          <t>BLANK PAGE M GD:141960C-L</t>
        </is>
      </c>
      <c r="F1101" s="0" t="inlineStr">
        <is>
          <t>899141960065</t>
        </is>
      </c>
      <c r="G1101" s="0" t="inlineStr">
        <is>
          <t>MENS</t>
        </is>
      </c>
      <c r="H1101" s="0" t="inlineStr">
        <is>
          <t>L</t>
        </is>
      </c>
      <c r="I1101" s="0">
        <v>56.99</v>
      </c>
      <c r="J1101" s="0">
        <v>46</v>
      </c>
    </row>
    <row r="1102" spans="1:10" customHeight="0">
      <c r="A1102" s="0">
        <f>HYPERLINK("https://dl.dropboxusercontent.com/scl/fi/27asqapeaadlnf1wcr1kl/anorak-141960-f.jpg?rlkey=2955zyqjvge2umdzt0ajbrk6i&amp;dl=0","Click to download Image")</f>
      </c>
      <c r="B1102" s="0">
        <f>HYPERLINK("https://dl.dropboxusercontent.com/scl/fi/glmbwkas3pxusd29hvy97/mens-jackets-size-chartspage.jpg?rlkey=4xtd2gssb5i0m19lcp87mz4gz&amp;dl=0","Click to download SizeChart")</f>
      </c>
      <c r="C1102" s="0" t="inlineStr">
        <is>
          <t>Page Men's Packable Anorak Jacket</t>
        </is>
      </c>
      <c r="D1102" s="0" t="inlineStr">
        <is>
          <t>141960</t>
        </is>
      </c>
      <c r="E1102" s="0" t="inlineStr">
        <is>
          <t>BLANK PAGE M GD:141960D-XL</t>
        </is>
      </c>
      <c r="F1102" s="0" t="inlineStr">
        <is>
          <t>899141960072</t>
        </is>
      </c>
      <c r="G1102" s="0" t="inlineStr">
        <is>
          <t>MENS</t>
        </is>
      </c>
      <c r="H1102" s="0" t="inlineStr">
        <is>
          <t>XL</t>
        </is>
      </c>
      <c r="I1102" s="0">
        <v>56.99</v>
      </c>
      <c r="J1102" s="0">
        <v>78</v>
      </c>
    </row>
    <row r="1103" spans="1:10" customHeight="0">
      <c r="A1103" s="0">
        <f>HYPERLINK("https://dl.dropboxusercontent.com/scl/fi/27asqapeaadlnf1wcr1kl/anorak-141960-f.jpg?rlkey=2955zyqjvge2umdzt0ajbrk6i&amp;dl=0","Click to download Image")</f>
      </c>
      <c r="B1103" s="0">
        <f>HYPERLINK("https://dl.dropboxusercontent.com/scl/fi/glmbwkas3pxusd29hvy97/mens-jackets-size-chartspage.jpg?rlkey=4xtd2gssb5i0m19lcp87mz4gz&amp;dl=0","Click to download SizeChart")</f>
      </c>
      <c r="C1103" s="0" t="inlineStr">
        <is>
          <t>Page Men's Packable Anorak Jacket</t>
        </is>
      </c>
      <c r="D1103" s="0" t="inlineStr">
        <is>
          <t>141960</t>
        </is>
      </c>
      <c r="E1103" s="0" t="inlineStr">
        <is>
          <t>BLANK PAGE M GD:141960E-2XL</t>
        </is>
      </c>
      <c r="F1103" s="0" t="inlineStr">
        <is>
          <t>899141960089</t>
        </is>
      </c>
      <c r="G1103" s="0" t="inlineStr">
        <is>
          <t>MENS</t>
        </is>
      </c>
      <c r="H1103" s="0" t="inlineStr">
        <is>
          <t>2XL</t>
        </is>
      </c>
      <c r="I1103" s="0">
        <v>56.99</v>
      </c>
      <c r="J1103" s="0">
        <v>52</v>
      </c>
    </row>
    <row r="1104" spans="1:10" customHeight="0">
      <c r="A1104" s="0">
        <f>HYPERLINK("https://dl.dropboxusercontent.com/scl/fi/27asqapeaadlnf1wcr1kl/anorak-141960-f.jpg?rlkey=2955zyqjvge2umdzt0ajbrk6i&amp;dl=0","Click to download Image")</f>
      </c>
      <c r="B1104" s="0">
        <f>HYPERLINK("https://dl.dropboxusercontent.com/scl/fi/glmbwkas3pxusd29hvy97/mens-jackets-size-chartspage.jpg?rlkey=4xtd2gssb5i0m19lcp87mz4gz&amp;dl=0","Click to download SizeChart")</f>
      </c>
      <c r="C1104" s="0" t="inlineStr">
        <is>
          <t>Page Men's Packable Anorak Jacket</t>
        </is>
      </c>
      <c r="D1104" s="0" t="inlineStr">
        <is>
          <t>141960</t>
        </is>
      </c>
      <c r="E1104" s="0" t="inlineStr">
        <is>
          <t>BLANK PAGE M GD:141960F-3XL</t>
        </is>
      </c>
      <c r="F1104" s="0" t="inlineStr">
        <is>
          <t>899141960096</t>
        </is>
      </c>
      <c r="G1104" s="0" t="inlineStr">
        <is>
          <t>MENS</t>
        </is>
      </c>
      <c r="H1104" s="0" t="inlineStr">
        <is>
          <t>3XL</t>
        </is>
      </c>
      <c r="I1104" s="0">
        <v>56.99</v>
      </c>
      <c r="J1104" s="0">
        <v>26</v>
      </c>
    </row>
    <row r="1105" spans="1:10" customHeight="0">
      <c r="A1105" s="0">
        <f>HYPERLINK("https://dl.dropboxusercontent.com/scl/fi/ewouvo2iqp07f8x8stmzz/132924-f.jpg?rlkey=g57pks236l9vblweovd882o5c&amp;dl=0","Click to download Image")</f>
      </c>
      <c r="B1105" s="0">
        <f>HYPERLINK("https://dl.dropboxusercontent.com/scl/fi/b9q9mfk0mndjo3luvuco3/mens-bottoms-size-chartsmaker.jpg?rlkey=s2xz6d7uot4ldkn2zbexkp9xn&amp;dl=0","Click to download SizeChart")</f>
      </c>
      <c r="C1105" s="0" t="inlineStr">
        <is>
          <t>Maker Men's French Terry Joggers</t>
        </is>
      </c>
      <c r="D1105" s="0" t="inlineStr">
        <is>
          <t>132924</t>
        </is>
      </c>
      <c r="E1105" s="0" t="inlineStr">
        <is>
          <t>BLANK MAKER M BK:132924A-S</t>
        </is>
      </c>
      <c r="F1105" s="0" t="inlineStr">
        <is>
          <t>899132924014</t>
        </is>
      </c>
      <c r="G1105" s="0" t="inlineStr">
        <is>
          <t>MENS</t>
        </is>
      </c>
      <c r="H1105" s="0" t="inlineStr">
        <is>
          <t>S</t>
        </is>
      </c>
      <c r="I1105" s="0">
        <v>29.99</v>
      </c>
      <c r="J1105" s="0">
        <v>3</v>
      </c>
    </row>
    <row r="1106" spans="1:10" customHeight="0">
      <c r="A1106" s="0">
        <f>HYPERLINK("https://dl.dropboxusercontent.com/scl/fi/ewouvo2iqp07f8x8stmzz/132924-f.jpg?rlkey=g57pks236l9vblweovd882o5c&amp;dl=0","Click to download Image")</f>
      </c>
      <c r="B1106" s="0">
        <f>HYPERLINK("https://dl.dropboxusercontent.com/scl/fi/b9q9mfk0mndjo3luvuco3/mens-bottoms-size-chartsmaker.jpg?rlkey=s2xz6d7uot4ldkn2zbexkp9xn&amp;dl=0","Click to download SizeChart")</f>
      </c>
      <c r="C1106" s="0" t="inlineStr">
        <is>
          <t>Maker Men's French Terry Joggers</t>
        </is>
      </c>
      <c r="D1106" s="0" t="inlineStr">
        <is>
          <t>132924</t>
        </is>
      </c>
      <c r="E1106" s="0" t="inlineStr">
        <is>
          <t>BLANK MAKER M BK:132924B-M</t>
        </is>
      </c>
      <c r="F1106" s="0" t="inlineStr">
        <is>
          <t>899132924021</t>
        </is>
      </c>
      <c r="G1106" s="0" t="inlineStr">
        <is>
          <t>MENS</t>
        </is>
      </c>
      <c r="H1106" s="0" t="inlineStr">
        <is>
          <t>M</t>
        </is>
      </c>
      <c r="I1106" s="0">
        <v>29.99</v>
      </c>
      <c r="J1106" s="0">
        <v>29</v>
      </c>
    </row>
    <row r="1107" spans="1:10" customHeight="0">
      <c r="A1107" s="0">
        <f>HYPERLINK("https://dl.dropboxusercontent.com/scl/fi/ewouvo2iqp07f8x8stmzz/132924-f.jpg?rlkey=g57pks236l9vblweovd882o5c&amp;dl=0","Click to download Image")</f>
      </c>
      <c r="B1107" s="0">
        <f>HYPERLINK("https://dl.dropboxusercontent.com/scl/fi/b9q9mfk0mndjo3luvuco3/mens-bottoms-size-chartsmaker.jpg?rlkey=s2xz6d7uot4ldkn2zbexkp9xn&amp;dl=0","Click to download SizeChart")</f>
      </c>
      <c r="C1107" s="0" t="inlineStr">
        <is>
          <t>Maker Men's French Terry Joggers</t>
        </is>
      </c>
      <c r="D1107" s="0" t="inlineStr">
        <is>
          <t>132924</t>
        </is>
      </c>
      <c r="E1107" s="0" t="inlineStr">
        <is>
          <t>BLANK MAKER M BK:132924C-L</t>
        </is>
      </c>
      <c r="F1107" s="0" t="inlineStr">
        <is>
          <t>899132924038</t>
        </is>
      </c>
      <c r="G1107" s="0" t="inlineStr">
        <is>
          <t>MENS</t>
        </is>
      </c>
      <c r="H1107" s="0" t="inlineStr">
        <is>
          <t>L</t>
        </is>
      </c>
      <c r="I1107" s="0">
        <v>29.99</v>
      </c>
      <c r="J1107" s="0">
        <v>50</v>
      </c>
    </row>
    <row r="1108" spans="1:10" customHeight="0">
      <c r="A1108" s="0">
        <f>HYPERLINK("https://dl.dropboxusercontent.com/scl/fi/ewouvo2iqp07f8x8stmzz/132924-f.jpg?rlkey=g57pks236l9vblweovd882o5c&amp;dl=0","Click to download Image")</f>
      </c>
      <c r="B1108" s="0">
        <f>HYPERLINK("https://dl.dropboxusercontent.com/scl/fi/b9q9mfk0mndjo3luvuco3/mens-bottoms-size-chartsmaker.jpg?rlkey=s2xz6d7uot4ldkn2zbexkp9xn&amp;dl=0","Click to download SizeChart")</f>
      </c>
      <c r="C1108" s="0" t="inlineStr">
        <is>
          <t>Maker Men's French Terry Joggers</t>
        </is>
      </c>
      <c r="D1108" s="0" t="inlineStr">
        <is>
          <t>132924</t>
        </is>
      </c>
      <c r="E1108" s="0" t="inlineStr">
        <is>
          <t>BLANK MAKER M BK:132924D-XL</t>
        </is>
      </c>
      <c r="F1108" s="0" t="inlineStr">
        <is>
          <t>899132924045</t>
        </is>
      </c>
      <c r="G1108" s="0" t="inlineStr">
        <is>
          <t>MENS</t>
        </is>
      </c>
      <c r="H1108" s="0" t="inlineStr">
        <is>
          <t>XL</t>
        </is>
      </c>
      <c r="I1108" s="0">
        <v>29.99</v>
      </c>
      <c r="J1108" s="0">
        <v>71</v>
      </c>
    </row>
    <row r="1109" spans="1:10" customHeight="0">
      <c r="A1109" s="0">
        <f>HYPERLINK("https://dl.dropboxusercontent.com/scl/fi/ewouvo2iqp07f8x8stmzz/132924-f.jpg?rlkey=g57pks236l9vblweovd882o5c&amp;dl=0","Click to download Image")</f>
      </c>
      <c r="B1109" s="0">
        <f>HYPERLINK("https://dl.dropboxusercontent.com/scl/fi/b9q9mfk0mndjo3luvuco3/mens-bottoms-size-chartsmaker.jpg?rlkey=s2xz6d7uot4ldkn2zbexkp9xn&amp;dl=0","Click to download SizeChart")</f>
      </c>
      <c r="C1109" s="0" t="inlineStr">
        <is>
          <t>Maker Men's French Terry Joggers</t>
        </is>
      </c>
      <c r="D1109" s="0" t="inlineStr">
        <is>
          <t>132924</t>
        </is>
      </c>
      <c r="E1109" s="0" t="inlineStr">
        <is>
          <t>BLANK MAKER M BK:132924E-2XL</t>
        </is>
      </c>
      <c r="F1109" s="0" t="inlineStr">
        <is>
          <t>899132924052</t>
        </is>
      </c>
      <c r="G1109" s="0" t="inlineStr">
        <is>
          <t>MENS</t>
        </is>
      </c>
      <c r="H1109" s="0" t="inlineStr">
        <is>
          <t>2XL</t>
        </is>
      </c>
      <c r="I1109" s="0">
        <v>29.99</v>
      </c>
      <c r="J1109" s="0">
        <v>62</v>
      </c>
    </row>
    <row r="1110" spans="1:10" customHeight="0">
      <c r="A1110" s="0">
        <f>HYPERLINK("https://dl.dropboxusercontent.com/scl/fi/ewouvo2iqp07f8x8stmzz/132924-f.jpg?rlkey=g57pks236l9vblweovd882o5c&amp;dl=0","Click to download Image")</f>
      </c>
      <c r="B1110" s="0">
        <f>HYPERLINK("https://dl.dropboxusercontent.com/scl/fi/b9q9mfk0mndjo3luvuco3/mens-bottoms-size-chartsmaker.jpg?rlkey=s2xz6d7uot4ldkn2zbexkp9xn&amp;dl=0","Click to download SizeChart")</f>
      </c>
      <c r="C1110" s="0" t="inlineStr">
        <is>
          <t>Maker Men's French Terry Joggers</t>
        </is>
      </c>
      <c r="D1110" s="0" t="inlineStr">
        <is>
          <t>132924</t>
        </is>
      </c>
      <c r="E1110" s="0" t="inlineStr">
        <is>
          <t>BLANK MAKER M BK:132924F-3XL</t>
        </is>
      </c>
      <c r="F1110" s="0" t="inlineStr">
        <is>
          <t>899132924069</t>
        </is>
      </c>
      <c r="G1110" s="0" t="inlineStr">
        <is>
          <t>MENS</t>
        </is>
      </c>
      <c r="H1110" s="0" t="inlineStr">
        <is>
          <t>3XL</t>
        </is>
      </c>
      <c r="I1110" s="0">
        <v>29.99</v>
      </c>
      <c r="J1110" s="0">
        <v>25</v>
      </c>
    </row>
    <row r="1111" spans="1:10" customHeight="0">
      <c r="A1111" s="0">
        <f>HYPERLINK("https://dl.dropboxusercontent.com/scl/fi/khyroh96sqrxbrp65i3ga/114453-af.jpg?rlkey=iikt7kwfiny313z72amp1ol53&amp;dl=0","Click to download Image")</f>
      </c>
      <c r="B1111" s="0">
        <f>HYPERLINK("https://dl.dropboxusercontent.com/scl/fi/rnmshb4najcs44mpm67fi/mens-hoodie-size-chartsatlas.jpg?rlkey=e545h673wgosoffdegcptccpt&amp;dl=0","Click to download SizeChart")</f>
      </c>
      <c r="C1111" s="0" t="inlineStr">
        <is>
          <t>Atlas Men's Sublimated Camo Hoodie</t>
        </is>
      </c>
      <c r="D1111" s="0" t="inlineStr">
        <is>
          <t>114453</t>
        </is>
      </c>
      <c r="E1111" s="0" t="inlineStr">
        <is>
          <t>BLANK ATLAS M CAMO:114453A - S</t>
        </is>
      </c>
      <c r="G1111" s="0" t="inlineStr">
        <is>
          <t>MENS</t>
        </is>
      </c>
      <c r="H1111" s="0" t="inlineStr">
        <is>
          <t>S</t>
        </is>
      </c>
      <c r="I1111" s="0">
        <v>39.99</v>
      </c>
      <c r="J1111" s="0">
        <v>11</v>
      </c>
    </row>
    <row r="1112" spans="1:10" customHeight="0">
      <c r="A1112" s="0">
        <f>HYPERLINK("https://dl.dropboxusercontent.com/scl/fi/khyroh96sqrxbrp65i3ga/114453-af.jpg?rlkey=iikt7kwfiny313z72amp1ol53&amp;dl=0","Click to download Image")</f>
      </c>
      <c r="B1112" s="0">
        <f>HYPERLINK("https://dl.dropboxusercontent.com/scl/fi/rnmshb4najcs44mpm67fi/mens-hoodie-size-chartsatlas.jpg?rlkey=e545h673wgosoffdegcptccpt&amp;dl=0","Click to download SizeChart")</f>
      </c>
      <c r="C1112" s="0" t="inlineStr">
        <is>
          <t>Atlas Men's Sublimated Camo Hoodie</t>
        </is>
      </c>
      <c r="D1112" s="0" t="inlineStr">
        <is>
          <t>114453</t>
        </is>
      </c>
      <c r="E1112" s="0" t="inlineStr">
        <is>
          <t>BLANK ATLAS M CAMO:114453B - M</t>
        </is>
      </c>
      <c r="G1112" s="0" t="inlineStr">
        <is>
          <t>MENS</t>
        </is>
      </c>
      <c r="H1112" s="0" t="inlineStr">
        <is>
          <t>M</t>
        </is>
      </c>
      <c r="I1112" s="0">
        <v>39.99</v>
      </c>
      <c r="J1112" s="0">
        <v>25</v>
      </c>
    </row>
    <row r="1113" spans="1:10" customHeight="0">
      <c r="A1113" s="0">
        <f>HYPERLINK("https://dl.dropboxusercontent.com/scl/fi/khyroh96sqrxbrp65i3ga/114453-af.jpg?rlkey=iikt7kwfiny313z72amp1ol53&amp;dl=0","Click to download Image")</f>
      </c>
      <c r="B1113" s="0">
        <f>HYPERLINK("https://dl.dropboxusercontent.com/scl/fi/rnmshb4najcs44mpm67fi/mens-hoodie-size-chartsatlas.jpg?rlkey=e545h673wgosoffdegcptccpt&amp;dl=0","Click to download SizeChart")</f>
      </c>
      <c r="C1113" s="0" t="inlineStr">
        <is>
          <t>Atlas Men's Sublimated Camo Hoodie</t>
        </is>
      </c>
      <c r="D1113" s="0" t="inlineStr">
        <is>
          <t>114453</t>
        </is>
      </c>
      <c r="E1113" s="0" t="inlineStr">
        <is>
          <t>BLANK ATLAS M CAMO:114453C - L</t>
        </is>
      </c>
      <c r="G1113" s="0" t="inlineStr">
        <is>
          <t>MENS</t>
        </is>
      </c>
      <c r="H1113" s="0" t="inlineStr">
        <is>
          <t>L</t>
        </is>
      </c>
      <c r="I1113" s="0">
        <v>39.99</v>
      </c>
      <c r="J1113" s="0">
        <v>34</v>
      </c>
    </row>
    <row r="1114" spans="1:10" customHeight="0">
      <c r="A1114" s="0">
        <f>HYPERLINK("https://dl.dropboxusercontent.com/scl/fi/khyroh96sqrxbrp65i3ga/114453-af.jpg?rlkey=iikt7kwfiny313z72amp1ol53&amp;dl=0","Click to download Image")</f>
      </c>
      <c r="B1114" s="0">
        <f>HYPERLINK("https://dl.dropboxusercontent.com/scl/fi/rnmshb4najcs44mpm67fi/mens-hoodie-size-chartsatlas.jpg?rlkey=e545h673wgosoffdegcptccpt&amp;dl=0","Click to download SizeChart")</f>
      </c>
      <c r="C1114" s="0" t="inlineStr">
        <is>
          <t>Atlas Men's Sublimated Camo Hoodie</t>
        </is>
      </c>
      <c r="D1114" s="0" t="inlineStr">
        <is>
          <t>114453</t>
        </is>
      </c>
      <c r="E1114" s="0" t="inlineStr">
        <is>
          <t>BLANK ATLAS M CAMO:114453D - XL</t>
        </is>
      </c>
      <c r="G1114" s="0" t="inlineStr">
        <is>
          <t>MENS</t>
        </is>
      </c>
      <c r="H1114" s="0" t="inlineStr">
        <is>
          <t>XL</t>
        </is>
      </c>
      <c r="I1114" s="0">
        <v>39.99</v>
      </c>
      <c r="J1114" s="0">
        <v>34</v>
      </c>
    </row>
    <row r="1115" spans="1:10" customHeight="0">
      <c r="A1115" s="0">
        <f>HYPERLINK("https://dl.dropboxusercontent.com/scl/fi/khyroh96sqrxbrp65i3ga/114453-af.jpg?rlkey=iikt7kwfiny313z72amp1ol53&amp;dl=0","Click to download Image")</f>
      </c>
      <c r="B1115" s="0">
        <f>HYPERLINK("https://dl.dropboxusercontent.com/scl/fi/rnmshb4najcs44mpm67fi/mens-hoodie-size-chartsatlas.jpg?rlkey=e545h673wgosoffdegcptccpt&amp;dl=0","Click to download SizeChart")</f>
      </c>
      <c r="C1115" s="0" t="inlineStr">
        <is>
          <t>Atlas Men's Sublimated Camo Hoodie</t>
        </is>
      </c>
      <c r="D1115" s="0" t="inlineStr">
        <is>
          <t>114453</t>
        </is>
      </c>
      <c r="E1115" s="0" t="inlineStr">
        <is>
          <t>BLANK ATLAS M CAMO:114453E - 2XL</t>
        </is>
      </c>
      <c r="G1115" s="0" t="inlineStr">
        <is>
          <t>MENS</t>
        </is>
      </c>
      <c r="H1115" s="0" t="inlineStr">
        <is>
          <t>2XL</t>
        </is>
      </c>
      <c r="I1115" s="0">
        <v>39.99</v>
      </c>
      <c r="J1115" s="0">
        <v>23</v>
      </c>
    </row>
    <row r="1116" spans="1:10" customHeight="0">
      <c r="A1116" s="0">
        <f>HYPERLINK("https://dl.dropboxusercontent.com/scl/fi/khyroh96sqrxbrp65i3ga/114453-af.jpg?rlkey=iikt7kwfiny313z72amp1ol53&amp;dl=0","Click to download Image")</f>
      </c>
      <c r="B1116" s="0">
        <f>HYPERLINK("https://dl.dropboxusercontent.com/scl/fi/rnmshb4najcs44mpm67fi/mens-hoodie-size-chartsatlas.jpg?rlkey=e545h673wgosoffdegcptccpt&amp;dl=0","Click to download SizeChart")</f>
      </c>
      <c r="C1116" s="0" t="inlineStr">
        <is>
          <t>Atlas Men's Sublimated Camo Hoodie</t>
        </is>
      </c>
      <c r="D1116" s="0" t="inlineStr">
        <is>
          <t>114453</t>
        </is>
      </c>
      <c r="E1116" s="0" t="inlineStr">
        <is>
          <t>BLANK ATLAS M CAMO:114453F - 3XL</t>
        </is>
      </c>
      <c r="G1116" s="0" t="inlineStr">
        <is>
          <t>MENS</t>
        </is>
      </c>
      <c r="H1116" s="0" t="inlineStr">
        <is>
          <t>3XL</t>
        </is>
      </c>
      <c r="I1116" s="0">
        <v>39.99</v>
      </c>
      <c r="J1116" s="0">
        <v>12</v>
      </c>
    </row>
    <row r="1117" spans="1:10" customHeight="0">
      <c r="A1117" s="0">
        <f>HYPERLINK("https://dl.dropboxusercontent.com/scl/fi/vjoq55acubb92sdv6cn9r/123540-af.jpg?rlkey=ytojk0fssqj5tb3kpnn0vzvru&amp;dl=0","Click to download Image")</f>
      </c>
      <c r="B1117" s="0">
        <f>HYPERLINK("https://dl.dropboxusercontent.com/scl/fi/y9l5znhle4azvl8u3ryil/mens-hoodie-size-chartsfielder-kenzo.jpg?rlkey=g4uzevjx1di879cba0h6r225c&amp;dl=0","Click to download SizeChart")</f>
      </c>
      <c r="C1117" s="0" t="inlineStr">
        <is>
          <t>Kenzo Men's Scuba Hoodie</t>
        </is>
      </c>
      <c r="D1117" s="0" t="inlineStr">
        <is>
          <t>123540</t>
        </is>
      </c>
      <c r="E1117" s="0" t="inlineStr">
        <is>
          <t>BLANK KENZO M BK:123540A-S</t>
        </is>
      </c>
      <c r="F1117" s="0" t="inlineStr">
        <is>
          <t>899123540049</t>
        </is>
      </c>
      <c r="G1117" s="0" t="inlineStr">
        <is>
          <t>MENS</t>
        </is>
      </c>
      <c r="H1117" s="0" t="inlineStr">
        <is>
          <t>S</t>
        </is>
      </c>
      <c r="I1117" s="0">
        <v>36.99</v>
      </c>
      <c r="J1117" s="0">
        <v>20</v>
      </c>
    </row>
    <row r="1118" spans="1:10" customHeight="0">
      <c r="A1118" s="0">
        <f>HYPERLINK("https://dl.dropboxusercontent.com/scl/fi/vjoq55acubb92sdv6cn9r/123540-af.jpg?rlkey=ytojk0fssqj5tb3kpnn0vzvru&amp;dl=0","Click to download Image")</f>
      </c>
      <c r="B1118" s="0">
        <f>HYPERLINK("https://dl.dropboxusercontent.com/scl/fi/y9l5znhle4azvl8u3ryil/mens-hoodie-size-chartsfielder-kenzo.jpg?rlkey=g4uzevjx1di879cba0h6r225c&amp;dl=0","Click to download SizeChart")</f>
      </c>
      <c r="C1118" s="0" t="inlineStr">
        <is>
          <t>Kenzo Men's Scuba Hoodie</t>
        </is>
      </c>
      <c r="D1118" s="0" t="inlineStr">
        <is>
          <t>123540</t>
        </is>
      </c>
      <c r="E1118" s="0" t="inlineStr">
        <is>
          <t>BLANK KENZO M BK:123540B-M</t>
        </is>
      </c>
      <c r="F1118" s="0" t="inlineStr">
        <is>
          <t>899123540056</t>
        </is>
      </c>
      <c r="G1118" s="0" t="inlineStr">
        <is>
          <t>MENS</t>
        </is>
      </c>
      <c r="H1118" s="0" t="inlineStr">
        <is>
          <t>M</t>
        </is>
      </c>
      <c r="I1118" s="0">
        <v>36.99</v>
      </c>
      <c r="J1118" s="0">
        <v>48</v>
      </c>
    </row>
    <row r="1119" spans="1:10" customHeight="0">
      <c r="A1119" s="0">
        <f>HYPERLINK("https://dl.dropboxusercontent.com/scl/fi/vjoq55acubb92sdv6cn9r/123540-af.jpg?rlkey=ytojk0fssqj5tb3kpnn0vzvru&amp;dl=0","Click to download Image")</f>
      </c>
      <c r="B1119" s="0">
        <f>HYPERLINK("https://dl.dropboxusercontent.com/scl/fi/y9l5znhle4azvl8u3ryil/mens-hoodie-size-chartsfielder-kenzo.jpg?rlkey=g4uzevjx1di879cba0h6r225c&amp;dl=0","Click to download SizeChart")</f>
      </c>
      <c r="C1119" s="0" t="inlineStr">
        <is>
          <t>Kenzo Men's Scuba Hoodie</t>
        </is>
      </c>
      <c r="D1119" s="0" t="inlineStr">
        <is>
          <t>123540</t>
        </is>
      </c>
      <c r="E1119" s="0" t="inlineStr">
        <is>
          <t>BLANK KENZO M BK:123540C-L</t>
        </is>
      </c>
      <c r="F1119" s="0" t="inlineStr">
        <is>
          <t>899123540063</t>
        </is>
      </c>
      <c r="G1119" s="0" t="inlineStr">
        <is>
          <t>MENS</t>
        </is>
      </c>
      <c r="H1119" s="0" t="inlineStr">
        <is>
          <t>L</t>
        </is>
      </c>
      <c r="I1119" s="0">
        <v>36.99</v>
      </c>
      <c r="J1119" s="0">
        <v>70</v>
      </c>
    </row>
    <row r="1120" spans="1:10" customHeight="0">
      <c r="A1120" s="0">
        <f>HYPERLINK("https://dl.dropboxusercontent.com/scl/fi/vjoq55acubb92sdv6cn9r/123540-af.jpg?rlkey=ytojk0fssqj5tb3kpnn0vzvru&amp;dl=0","Click to download Image")</f>
      </c>
      <c r="B1120" s="0">
        <f>HYPERLINK("https://dl.dropboxusercontent.com/scl/fi/y9l5znhle4azvl8u3ryil/mens-hoodie-size-chartsfielder-kenzo.jpg?rlkey=g4uzevjx1di879cba0h6r225c&amp;dl=0","Click to download SizeChart")</f>
      </c>
      <c r="C1120" s="0" t="inlineStr">
        <is>
          <t>Kenzo Men's Scuba Hoodie</t>
        </is>
      </c>
      <c r="D1120" s="0" t="inlineStr">
        <is>
          <t>123540</t>
        </is>
      </c>
      <c r="E1120" s="0" t="inlineStr">
        <is>
          <t>BLANK KENZO M BK:123540D-XL</t>
        </is>
      </c>
      <c r="F1120" s="0" t="inlineStr">
        <is>
          <t>899123540070</t>
        </is>
      </c>
      <c r="G1120" s="0" t="inlineStr">
        <is>
          <t>MENS</t>
        </is>
      </c>
      <c r="H1120" s="0" t="inlineStr">
        <is>
          <t>XL</t>
        </is>
      </c>
      <c r="I1120" s="0">
        <v>36.99</v>
      </c>
      <c r="J1120" s="0">
        <v>70</v>
      </c>
    </row>
    <row r="1121" spans="1:10" customHeight="0">
      <c r="A1121" s="0">
        <f>HYPERLINK("https://dl.dropboxusercontent.com/scl/fi/vjoq55acubb92sdv6cn9r/123540-af.jpg?rlkey=ytojk0fssqj5tb3kpnn0vzvru&amp;dl=0","Click to download Image")</f>
      </c>
      <c r="B1121" s="0">
        <f>HYPERLINK("https://dl.dropboxusercontent.com/scl/fi/y9l5znhle4azvl8u3ryil/mens-hoodie-size-chartsfielder-kenzo.jpg?rlkey=g4uzevjx1di879cba0h6r225c&amp;dl=0","Click to download SizeChart")</f>
      </c>
      <c r="C1121" s="0" t="inlineStr">
        <is>
          <t>Kenzo Men's Scuba Hoodie</t>
        </is>
      </c>
      <c r="D1121" s="0" t="inlineStr">
        <is>
          <t>123540</t>
        </is>
      </c>
      <c r="E1121" s="0" t="inlineStr">
        <is>
          <t>BLANK KENZO M BK:123540E-2XL</t>
        </is>
      </c>
      <c r="F1121" s="0" t="inlineStr">
        <is>
          <t>899123540087</t>
        </is>
      </c>
      <c r="G1121" s="0" t="inlineStr">
        <is>
          <t>MENS</t>
        </is>
      </c>
      <c r="H1121" s="0" t="inlineStr">
        <is>
          <t>2XL</t>
        </is>
      </c>
      <c r="I1121" s="0">
        <v>36.99</v>
      </c>
      <c r="J1121" s="0">
        <v>47</v>
      </c>
    </row>
    <row r="1122" spans="1:10" customHeight="0">
      <c r="A1122" s="0">
        <f>HYPERLINK("https://dl.dropboxusercontent.com/scl/fi/vjoq55acubb92sdv6cn9r/123540-af.jpg?rlkey=ytojk0fssqj5tb3kpnn0vzvru&amp;dl=0","Click to download Image")</f>
      </c>
      <c r="B1122" s="0">
        <f>HYPERLINK("https://dl.dropboxusercontent.com/scl/fi/y9l5znhle4azvl8u3ryil/mens-hoodie-size-chartsfielder-kenzo.jpg?rlkey=g4uzevjx1di879cba0h6r225c&amp;dl=0","Click to download SizeChart")</f>
      </c>
      <c r="C1122" s="0" t="inlineStr">
        <is>
          <t>Kenzo Men's Scuba Hoodie</t>
        </is>
      </c>
      <c r="D1122" s="0" t="inlineStr">
        <is>
          <t>123540</t>
        </is>
      </c>
      <c r="E1122" s="0" t="inlineStr">
        <is>
          <t>BLANK KENZO M BK:123540F-3XL</t>
        </is>
      </c>
      <c r="F1122" s="0" t="inlineStr">
        <is>
          <t>899123540094</t>
        </is>
      </c>
      <c r="G1122" s="0" t="inlineStr">
        <is>
          <t>MENS</t>
        </is>
      </c>
      <c r="H1122" s="0" t="inlineStr">
        <is>
          <t>3XL</t>
        </is>
      </c>
      <c r="I1122" s="0">
        <v>36.99</v>
      </c>
      <c r="J1122" s="0">
        <v>25</v>
      </c>
    </row>
    <row r="1123" spans="1:10" customHeight="0">
      <c r="A1123" s="0">
        <f>HYPERLINK("https://dl.dropboxusercontent.com/scl/fi/9ngivysfbjy1islwwpb2b/132878f.jpg?rlkey=84gd15env1yxfgihiqkd3s7uo&amp;dl=0","Click to download Image")</f>
      </c>
      <c r="B1123" s="0">
        <f>HYPERLINK("https://dl.dropboxusercontent.com/scl/fi/wtx6a2iwp5pqtyxqtorjl/mens-polo-size-chartsbrent.jpg?rlkey=yk1d0frxteh5jrkiu3yafj826&amp;dl=0","Click to download SizeChart")</f>
      </c>
      <c r="C1123" s="0" t="inlineStr">
        <is>
          <t>Driver Men's Golf Polo</t>
        </is>
      </c>
      <c r="D1123" s="0" t="inlineStr">
        <is>
          <t>132878</t>
        </is>
      </c>
      <c r="E1123" s="0" t="inlineStr">
        <is>
          <t>BLANK DRIVER M GN:132878A-S</t>
        </is>
      </c>
      <c r="F1123" s="0" t="inlineStr">
        <is>
          <t>899132878041</t>
        </is>
      </c>
      <c r="G1123" s="0" t="inlineStr">
        <is>
          <t>MENS</t>
        </is>
      </c>
      <c r="H1123" s="0" t="inlineStr">
        <is>
          <t>S</t>
        </is>
      </c>
      <c r="I1123" s="0">
        <v>59.99</v>
      </c>
      <c r="J1123" s="0">
        <v>22</v>
      </c>
    </row>
    <row r="1124" spans="1:10" customHeight="0">
      <c r="A1124" s="0">
        <f>HYPERLINK("https://dl.dropboxusercontent.com/scl/fi/9ngivysfbjy1islwwpb2b/132878f.jpg?rlkey=84gd15env1yxfgihiqkd3s7uo&amp;dl=0","Click to download Image")</f>
      </c>
      <c r="B1124" s="0">
        <f>HYPERLINK("https://dl.dropboxusercontent.com/scl/fi/wtx6a2iwp5pqtyxqtorjl/mens-polo-size-chartsbrent.jpg?rlkey=yk1d0frxteh5jrkiu3yafj826&amp;dl=0","Click to download SizeChart")</f>
      </c>
      <c r="C1124" s="0" t="inlineStr">
        <is>
          <t>Driver Men's Golf Polo</t>
        </is>
      </c>
      <c r="D1124" s="0" t="inlineStr">
        <is>
          <t>132878</t>
        </is>
      </c>
      <c r="E1124" s="0" t="inlineStr">
        <is>
          <t>BLANK DRIVER M GN:132878B-M</t>
        </is>
      </c>
      <c r="F1124" s="0" t="inlineStr">
        <is>
          <t>899132878058</t>
        </is>
      </c>
      <c r="G1124" s="0" t="inlineStr">
        <is>
          <t>MENS</t>
        </is>
      </c>
      <c r="H1124" s="0" t="inlineStr">
        <is>
          <t>M</t>
        </is>
      </c>
      <c r="I1124" s="0">
        <v>59.99</v>
      </c>
      <c r="J1124" s="0">
        <v>46</v>
      </c>
    </row>
    <row r="1125" spans="1:10" customHeight="0">
      <c r="A1125" s="0">
        <f>HYPERLINK("https://dl.dropboxusercontent.com/scl/fi/9ngivysfbjy1islwwpb2b/132878f.jpg?rlkey=84gd15env1yxfgihiqkd3s7uo&amp;dl=0","Click to download Image")</f>
      </c>
      <c r="B1125" s="0">
        <f>HYPERLINK("https://dl.dropboxusercontent.com/scl/fi/wtx6a2iwp5pqtyxqtorjl/mens-polo-size-chartsbrent.jpg?rlkey=yk1d0frxteh5jrkiu3yafj826&amp;dl=0","Click to download SizeChart")</f>
      </c>
      <c r="C1125" s="0" t="inlineStr">
        <is>
          <t>Driver Men's Golf Polo</t>
        </is>
      </c>
      <c r="D1125" s="0" t="inlineStr">
        <is>
          <t>132878</t>
        </is>
      </c>
      <c r="E1125" s="0" t="inlineStr">
        <is>
          <t>BLANK DRIVER M GN:132878C-L</t>
        </is>
      </c>
      <c r="F1125" s="0" t="inlineStr">
        <is>
          <t>899132878065</t>
        </is>
      </c>
      <c r="G1125" s="0" t="inlineStr">
        <is>
          <t>MENS</t>
        </is>
      </c>
      <c r="H1125" s="0" t="inlineStr">
        <is>
          <t>L</t>
        </is>
      </c>
      <c r="I1125" s="0">
        <v>59.99</v>
      </c>
      <c r="J1125" s="0">
        <v>50</v>
      </c>
    </row>
    <row r="1126" spans="1:10" customHeight="0">
      <c r="A1126" s="0">
        <f>HYPERLINK("https://dl.dropboxusercontent.com/scl/fi/9ngivysfbjy1islwwpb2b/132878f.jpg?rlkey=84gd15env1yxfgihiqkd3s7uo&amp;dl=0","Click to download Image")</f>
      </c>
      <c r="B1126" s="0">
        <f>HYPERLINK("https://dl.dropboxusercontent.com/scl/fi/wtx6a2iwp5pqtyxqtorjl/mens-polo-size-chartsbrent.jpg?rlkey=yk1d0frxteh5jrkiu3yafj826&amp;dl=0","Click to download SizeChart")</f>
      </c>
      <c r="C1126" s="0" t="inlineStr">
        <is>
          <t>Driver Men's Golf Polo</t>
        </is>
      </c>
      <c r="D1126" s="0" t="inlineStr">
        <is>
          <t>132878</t>
        </is>
      </c>
      <c r="E1126" s="0" t="inlineStr">
        <is>
          <t>BLANK DRIVER M GN:132878D-XL</t>
        </is>
      </c>
      <c r="F1126" s="0" t="inlineStr">
        <is>
          <t>899132878072</t>
        </is>
      </c>
      <c r="G1126" s="0" t="inlineStr">
        <is>
          <t>MENS</t>
        </is>
      </c>
      <c r="H1126" s="0" t="inlineStr">
        <is>
          <t>XL</t>
        </is>
      </c>
      <c r="I1126" s="0">
        <v>59.99</v>
      </c>
      <c r="J1126" s="0">
        <v>63</v>
      </c>
    </row>
    <row r="1127" spans="1:10" customHeight="0">
      <c r="A1127" s="0">
        <f>HYPERLINK("https://dl.dropboxusercontent.com/scl/fi/9ngivysfbjy1islwwpb2b/132878f.jpg?rlkey=84gd15env1yxfgihiqkd3s7uo&amp;dl=0","Click to download Image")</f>
      </c>
      <c r="B1127" s="0">
        <f>HYPERLINK("https://dl.dropboxusercontent.com/scl/fi/wtx6a2iwp5pqtyxqtorjl/mens-polo-size-chartsbrent.jpg?rlkey=yk1d0frxteh5jrkiu3yafj826&amp;dl=0","Click to download SizeChart")</f>
      </c>
      <c r="C1127" s="0" t="inlineStr">
        <is>
          <t>Driver Men's Golf Polo</t>
        </is>
      </c>
      <c r="D1127" s="0" t="inlineStr">
        <is>
          <t>132878</t>
        </is>
      </c>
      <c r="E1127" s="0" t="inlineStr">
        <is>
          <t>BLANK DRIVER M GN:132878E-2XL</t>
        </is>
      </c>
      <c r="F1127" s="0" t="inlineStr">
        <is>
          <t>899132878089</t>
        </is>
      </c>
      <c r="G1127" s="0" t="inlineStr">
        <is>
          <t>MENS</t>
        </is>
      </c>
      <c r="H1127" s="0" t="inlineStr">
        <is>
          <t>2XL</t>
        </is>
      </c>
      <c r="I1127" s="0">
        <v>59.99</v>
      </c>
      <c r="J1127" s="0">
        <v>44</v>
      </c>
    </row>
    <row r="1128" spans="1:10" customHeight="0">
      <c r="A1128" s="0">
        <f>HYPERLINK("https://dl.dropboxusercontent.com/scl/fi/9ngivysfbjy1islwwpb2b/132878f.jpg?rlkey=84gd15env1yxfgihiqkd3s7uo&amp;dl=0","Click to download Image")</f>
      </c>
      <c r="B1128" s="0">
        <f>HYPERLINK("https://dl.dropboxusercontent.com/scl/fi/wtx6a2iwp5pqtyxqtorjl/mens-polo-size-chartsbrent.jpg?rlkey=yk1d0frxteh5jrkiu3yafj826&amp;dl=0","Click to download SizeChart")</f>
      </c>
      <c r="C1128" s="0" t="inlineStr">
        <is>
          <t>Driver Men's Golf Polo</t>
        </is>
      </c>
      <c r="D1128" s="0" t="inlineStr">
        <is>
          <t>132878</t>
        </is>
      </c>
      <c r="E1128" s="0" t="inlineStr">
        <is>
          <t>BLANK DRIVER M GN:132878F-3XL</t>
        </is>
      </c>
      <c r="F1128" s="0" t="inlineStr">
        <is>
          <t>899132878096</t>
        </is>
      </c>
      <c r="G1128" s="0" t="inlineStr">
        <is>
          <t>MENS</t>
        </is>
      </c>
      <c r="H1128" s="0" t="inlineStr">
        <is>
          <t>3XL</t>
        </is>
      </c>
      <c r="I1128" s="0">
        <v>59.99</v>
      </c>
      <c r="J1128" s="0">
        <v>24</v>
      </c>
    </row>
    <row r="1129" spans="1:10" customHeight="0">
      <c r="A1129" s="0">
        <f>HYPERLINK("https://dl.dropboxusercontent.com/scl/fi/y96furc2p3w684xcyn6oc/132875-f.jpg?rlkey=iumpimpbfzq0fr9qqamlp3iwt&amp;dl=0","Click to download Image")</f>
      </c>
      <c r="B1129" s="0">
        <f>HYPERLINK("https://dl.dropboxusercontent.com/scl/fi/wtx6a2iwp5pqtyxqtorjl/mens-polo-size-chartsbrent.jpg?rlkey=yk1d0frxteh5jrkiu3yafj826&amp;dl=0","Click to download SizeChart")</f>
      </c>
      <c r="C1129" s="0" t="inlineStr">
        <is>
          <t>Driver Men's Golf Polo</t>
        </is>
      </c>
      <c r="D1129" s="0" t="inlineStr">
        <is>
          <t>132875</t>
        </is>
      </c>
      <c r="E1129" s="0" t="inlineStr">
        <is>
          <t>BLANK DRIVER M BK:132875A-S</t>
        </is>
      </c>
      <c r="F1129" s="0" t="inlineStr">
        <is>
          <t>899132875040</t>
        </is>
      </c>
      <c r="G1129" s="0" t="inlineStr">
        <is>
          <t>MENS</t>
        </is>
      </c>
      <c r="H1129" s="0" t="inlineStr">
        <is>
          <t>S</t>
        </is>
      </c>
      <c r="I1129" s="0">
        <v>59.99</v>
      </c>
      <c r="J1129" s="0">
        <v>24</v>
      </c>
    </row>
    <row r="1130" spans="1:10" customHeight="0">
      <c r="A1130" s="0">
        <f>HYPERLINK("https://dl.dropboxusercontent.com/scl/fi/y96furc2p3w684xcyn6oc/132875-f.jpg?rlkey=iumpimpbfzq0fr9qqamlp3iwt&amp;dl=0","Click to download Image")</f>
      </c>
      <c r="B1130" s="0">
        <f>HYPERLINK("https://dl.dropboxusercontent.com/scl/fi/wtx6a2iwp5pqtyxqtorjl/mens-polo-size-chartsbrent.jpg?rlkey=yk1d0frxteh5jrkiu3yafj826&amp;dl=0","Click to download SizeChart")</f>
      </c>
      <c r="C1130" s="0" t="inlineStr">
        <is>
          <t>Driver Men's Golf Polo</t>
        </is>
      </c>
      <c r="D1130" s="0" t="inlineStr">
        <is>
          <t>132875</t>
        </is>
      </c>
      <c r="E1130" s="0" t="inlineStr">
        <is>
          <t>BLANK DRIVER M BK:132875B-M</t>
        </is>
      </c>
      <c r="F1130" s="0" t="inlineStr">
        <is>
          <t>899132875057</t>
        </is>
      </c>
      <c r="G1130" s="0" t="inlineStr">
        <is>
          <t>MENS</t>
        </is>
      </c>
      <c r="H1130" s="0" t="inlineStr">
        <is>
          <t>M</t>
        </is>
      </c>
      <c r="I1130" s="0">
        <v>59.99</v>
      </c>
      <c r="J1130" s="0">
        <v>41</v>
      </c>
    </row>
    <row r="1131" spans="1:10" customHeight="0">
      <c r="A1131" s="0">
        <f>HYPERLINK("https://dl.dropboxusercontent.com/scl/fi/y96furc2p3w684xcyn6oc/132875-f.jpg?rlkey=iumpimpbfzq0fr9qqamlp3iwt&amp;dl=0","Click to download Image")</f>
      </c>
      <c r="B1131" s="0">
        <f>HYPERLINK("https://dl.dropboxusercontent.com/scl/fi/wtx6a2iwp5pqtyxqtorjl/mens-polo-size-chartsbrent.jpg?rlkey=yk1d0frxteh5jrkiu3yafj826&amp;dl=0","Click to download SizeChart")</f>
      </c>
      <c r="C1131" s="0" t="inlineStr">
        <is>
          <t>Driver Men's Golf Polo</t>
        </is>
      </c>
      <c r="D1131" s="0" t="inlineStr">
        <is>
          <t>132875</t>
        </is>
      </c>
      <c r="E1131" s="0" t="inlineStr">
        <is>
          <t>BLANK DRIVER M BK:132875C-L</t>
        </is>
      </c>
      <c r="F1131" s="0" t="inlineStr">
        <is>
          <t>899132875064</t>
        </is>
      </c>
      <c r="G1131" s="0" t="inlineStr">
        <is>
          <t>MENS</t>
        </is>
      </c>
      <c r="H1131" s="0" t="inlineStr">
        <is>
          <t>L</t>
        </is>
      </c>
      <c r="I1131" s="0">
        <v>59.99</v>
      </c>
      <c r="J1131" s="0">
        <v>37</v>
      </c>
    </row>
    <row r="1132" spans="1:10" customHeight="0">
      <c r="A1132" s="0">
        <f>HYPERLINK("https://dl.dropboxusercontent.com/scl/fi/y96furc2p3w684xcyn6oc/132875-f.jpg?rlkey=iumpimpbfzq0fr9qqamlp3iwt&amp;dl=0","Click to download Image")</f>
      </c>
      <c r="B1132" s="0">
        <f>HYPERLINK("https://dl.dropboxusercontent.com/scl/fi/wtx6a2iwp5pqtyxqtorjl/mens-polo-size-chartsbrent.jpg?rlkey=yk1d0frxteh5jrkiu3yafj826&amp;dl=0","Click to download SizeChart")</f>
      </c>
      <c r="C1132" s="0" t="inlineStr">
        <is>
          <t>Driver Men's Golf Polo</t>
        </is>
      </c>
      <c r="D1132" s="0" t="inlineStr">
        <is>
          <t>132875</t>
        </is>
      </c>
      <c r="E1132" s="0" t="inlineStr">
        <is>
          <t>BLANK DRIVER M BK:132875D-XL</t>
        </is>
      </c>
      <c r="F1132" s="0" t="inlineStr">
        <is>
          <t>899132875071</t>
        </is>
      </c>
      <c r="G1132" s="0" t="inlineStr">
        <is>
          <t>MENS</t>
        </is>
      </c>
      <c r="H1132" s="0" t="inlineStr">
        <is>
          <t>XL</t>
        </is>
      </c>
      <c r="I1132" s="0">
        <v>59.99</v>
      </c>
      <c r="J1132" s="0">
        <v>49</v>
      </c>
    </row>
    <row r="1133" spans="1:10" customHeight="0">
      <c r="A1133" s="0">
        <f>HYPERLINK("https://dl.dropboxusercontent.com/scl/fi/y96furc2p3w684xcyn6oc/132875-f.jpg?rlkey=iumpimpbfzq0fr9qqamlp3iwt&amp;dl=0","Click to download Image")</f>
      </c>
      <c r="B1133" s="0">
        <f>HYPERLINK("https://dl.dropboxusercontent.com/scl/fi/wtx6a2iwp5pqtyxqtorjl/mens-polo-size-chartsbrent.jpg?rlkey=yk1d0frxteh5jrkiu3yafj826&amp;dl=0","Click to download SizeChart")</f>
      </c>
      <c r="C1133" s="0" t="inlineStr">
        <is>
          <t>Driver Men's Golf Polo</t>
        </is>
      </c>
      <c r="D1133" s="0" t="inlineStr">
        <is>
          <t>132875</t>
        </is>
      </c>
      <c r="E1133" s="0" t="inlineStr">
        <is>
          <t>BLANK DRIVER M BK:132875E-2XL</t>
        </is>
      </c>
      <c r="F1133" s="0" t="inlineStr">
        <is>
          <t>899132875088</t>
        </is>
      </c>
      <c r="G1133" s="0" t="inlineStr">
        <is>
          <t>MENS</t>
        </is>
      </c>
      <c r="H1133" s="0" t="inlineStr">
        <is>
          <t>2XL</t>
        </is>
      </c>
      <c r="I1133" s="0">
        <v>59.99</v>
      </c>
      <c r="J1133" s="0">
        <v>39</v>
      </c>
    </row>
    <row r="1134" spans="1:10" customHeight="0">
      <c r="A1134" s="0">
        <f>HYPERLINK("https://dl.dropboxusercontent.com/scl/fi/y96furc2p3w684xcyn6oc/132875-f.jpg?rlkey=iumpimpbfzq0fr9qqamlp3iwt&amp;dl=0","Click to download Image")</f>
      </c>
      <c r="B1134" s="0">
        <f>HYPERLINK("https://dl.dropboxusercontent.com/scl/fi/wtx6a2iwp5pqtyxqtorjl/mens-polo-size-chartsbrent.jpg?rlkey=yk1d0frxteh5jrkiu3yafj826&amp;dl=0","Click to download SizeChart")</f>
      </c>
      <c r="C1134" s="0" t="inlineStr">
        <is>
          <t>Driver Men's Golf Polo</t>
        </is>
      </c>
      <c r="D1134" s="0" t="inlineStr">
        <is>
          <t>132875</t>
        </is>
      </c>
      <c r="E1134" s="0" t="inlineStr">
        <is>
          <t>BLANK DRIVER M BK:132875F-3XL</t>
        </is>
      </c>
      <c r="F1134" s="0" t="inlineStr">
        <is>
          <t>899132875095</t>
        </is>
      </c>
      <c r="G1134" s="0" t="inlineStr">
        <is>
          <t>MENS</t>
        </is>
      </c>
      <c r="H1134" s="0" t="inlineStr">
        <is>
          <t>3XL</t>
        </is>
      </c>
      <c r="I1134" s="0">
        <v>59.99</v>
      </c>
      <c r="J1134" s="0">
        <v>24</v>
      </c>
    </row>
    <row r="1135" spans="1:10" customHeight="0">
      <c r="A1135" s="0">
        <f>HYPERLINK("https://dl.dropboxusercontent.com/scl/fi/qdqzr5quliz491wtn0b3a/132876f.jpg?rlkey=iluvck6dr78m3c6ol1rh4i3uf&amp;dl=0","Click to download Image")</f>
      </c>
      <c r="B1135" s="0">
        <f>HYPERLINK("https://dl.dropboxusercontent.com/scl/fi/wtx6a2iwp5pqtyxqtorjl/mens-polo-size-chartsbrent.jpg?rlkey=yk1d0frxteh5jrkiu3yafj826&amp;dl=0","Click to download SizeChart")</f>
      </c>
      <c r="C1135" s="0" t="inlineStr">
        <is>
          <t>Driver Men's Golf Polo</t>
        </is>
      </c>
      <c r="D1135" s="0" t="inlineStr">
        <is>
          <t>132876</t>
        </is>
      </c>
      <c r="E1135" s="0" t="inlineStr">
        <is>
          <t>BLANK DRIVER M OR:132876A-S</t>
        </is>
      </c>
      <c r="F1135" s="0" t="inlineStr">
        <is>
          <t>899132876047</t>
        </is>
      </c>
      <c r="G1135" s="0" t="inlineStr">
        <is>
          <t>MENS</t>
        </is>
      </c>
      <c r="H1135" s="0" t="inlineStr">
        <is>
          <t>S</t>
        </is>
      </c>
      <c r="I1135" s="0">
        <v>59.99</v>
      </c>
      <c r="J1135" s="0">
        <v>24</v>
      </c>
    </row>
    <row r="1136" spans="1:10" customHeight="0">
      <c r="A1136" s="0">
        <f>HYPERLINK("https://dl.dropboxusercontent.com/scl/fi/qdqzr5quliz491wtn0b3a/132876f.jpg?rlkey=iluvck6dr78m3c6ol1rh4i3uf&amp;dl=0","Click to download Image")</f>
      </c>
      <c r="B1136" s="0">
        <f>HYPERLINK("https://dl.dropboxusercontent.com/scl/fi/wtx6a2iwp5pqtyxqtorjl/mens-polo-size-chartsbrent.jpg?rlkey=yk1d0frxteh5jrkiu3yafj826&amp;dl=0","Click to download SizeChart")</f>
      </c>
      <c r="C1136" s="0" t="inlineStr">
        <is>
          <t>Driver Men's Golf Polo</t>
        </is>
      </c>
      <c r="D1136" s="0" t="inlineStr">
        <is>
          <t>132876</t>
        </is>
      </c>
      <c r="E1136" s="0" t="inlineStr">
        <is>
          <t>BLANK DRIVER M OR:132876B-M</t>
        </is>
      </c>
      <c r="F1136" s="0" t="inlineStr">
        <is>
          <t>899132876054</t>
        </is>
      </c>
      <c r="G1136" s="0" t="inlineStr">
        <is>
          <t>MENS</t>
        </is>
      </c>
      <c r="H1136" s="0" t="inlineStr">
        <is>
          <t>M</t>
        </is>
      </c>
      <c r="I1136" s="0">
        <v>59.99</v>
      </c>
      <c r="J1136" s="0">
        <v>46</v>
      </c>
    </row>
    <row r="1137" spans="1:10" customHeight="0">
      <c r="A1137" s="0">
        <f>HYPERLINK("https://dl.dropboxusercontent.com/scl/fi/qdqzr5quliz491wtn0b3a/132876f.jpg?rlkey=iluvck6dr78m3c6ol1rh4i3uf&amp;dl=0","Click to download Image")</f>
      </c>
      <c r="B1137" s="0">
        <f>HYPERLINK("https://dl.dropboxusercontent.com/scl/fi/wtx6a2iwp5pqtyxqtorjl/mens-polo-size-chartsbrent.jpg?rlkey=yk1d0frxteh5jrkiu3yafj826&amp;dl=0","Click to download SizeChart")</f>
      </c>
      <c r="C1137" s="0" t="inlineStr">
        <is>
          <t>Driver Men's Golf Polo</t>
        </is>
      </c>
      <c r="D1137" s="0" t="inlineStr">
        <is>
          <t>132876</t>
        </is>
      </c>
      <c r="E1137" s="0" t="inlineStr">
        <is>
          <t>BLANK DRIVER M OR:132876C-L</t>
        </is>
      </c>
      <c r="F1137" s="0" t="inlineStr">
        <is>
          <t>899132876061</t>
        </is>
      </c>
      <c r="G1137" s="0" t="inlineStr">
        <is>
          <t>MENS</t>
        </is>
      </c>
      <c r="H1137" s="0" t="inlineStr">
        <is>
          <t>L</t>
        </is>
      </c>
      <c r="I1137" s="0">
        <v>59.99</v>
      </c>
      <c r="J1137" s="0">
        <v>68</v>
      </c>
    </row>
    <row r="1138" spans="1:10" customHeight="0">
      <c r="A1138" s="0">
        <f>HYPERLINK("https://dl.dropboxusercontent.com/scl/fi/qdqzr5quliz491wtn0b3a/132876f.jpg?rlkey=iluvck6dr78m3c6ol1rh4i3uf&amp;dl=0","Click to download Image")</f>
      </c>
      <c r="B1138" s="0">
        <f>HYPERLINK("https://dl.dropboxusercontent.com/scl/fi/wtx6a2iwp5pqtyxqtorjl/mens-polo-size-chartsbrent.jpg?rlkey=yk1d0frxteh5jrkiu3yafj826&amp;dl=0","Click to download SizeChart")</f>
      </c>
      <c r="C1138" s="0" t="inlineStr">
        <is>
          <t>Driver Men's Golf Polo</t>
        </is>
      </c>
      <c r="D1138" s="0" t="inlineStr">
        <is>
          <t>132876</t>
        </is>
      </c>
      <c r="E1138" s="0" t="inlineStr">
        <is>
          <t>BLANK DRIVER M OR:132876D-XL</t>
        </is>
      </c>
      <c r="F1138" s="0" t="inlineStr">
        <is>
          <t>899132876078</t>
        </is>
      </c>
      <c r="G1138" s="0" t="inlineStr">
        <is>
          <t>MENS</t>
        </is>
      </c>
      <c r="H1138" s="0" t="inlineStr">
        <is>
          <t>XL</t>
        </is>
      </c>
      <c r="I1138" s="0">
        <v>59.99</v>
      </c>
      <c r="J1138" s="0">
        <v>72</v>
      </c>
    </row>
    <row r="1139" spans="1:10" customHeight="0">
      <c r="A1139" s="0">
        <f>HYPERLINK("https://dl.dropboxusercontent.com/scl/fi/qdqzr5quliz491wtn0b3a/132876f.jpg?rlkey=iluvck6dr78m3c6ol1rh4i3uf&amp;dl=0","Click to download Image")</f>
      </c>
      <c r="B1139" s="0">
        <f>HYPERLINK("https://dl.dropboxusercontent.com/scl/fi/wtx6a2iwp5pqtyxqtorjl/mens-polo-size-chartsbrent.jpg?rlkey=yk1d0frxteh5jrkiu3yafj826&amp;dl=0","Click to download SizeChart")</f>
      </c>
      <c r="C1139" s="0" t="inlineStr">
        <is>
          <t>Driver Men's Golf Polo</t>
        </is>
      </c>
      <c r="D1139" s="0" t="inlineStr">
        <is>
          <t>132876</t>
        </is>
      </c>
      <c r="E1139" s="0" t="inlineStr">
        <is>
          <t>BLANK DRIVER M OR:132876E-2XL</t>
        </is>
      </c>
      <c r="F1139" s="0" t="inlineStr">
        <is>
          <t>899132876085</t>
        </is>
      </c>
      <c r="G1139" s="0" t="inlineStr">
        <is>
          <t>MENS</t>
        </is>
      </c>
      <c r="H1139" s="0" t="inlineStr">
        <is>
          <t>2XL</t>
        </is>
      </c>
      <c r="I1139" s="0">
        <v>59.99</v>
      </c>
      <c r="J1139" s="0">
        <v>48</v>
      </c>
    </row>
    <row r="1140" spans="1:10" customHeight="0">
      <c r="A1140" s="0">
        <f>HYPERLINK("https://dl.dropboxusercontent.com/scl/fi/qdqzr5quliz491wtn0b3a/132876f.jpg?rlkey=iluvck6dr78m3c6ol1rh4i3uf&amp;dl=0","Click to download Image")</f>
      </c>
      <c r="B1140" s="0">
        <f>HYPERLINK("https://dl.dropboxusercontent.com/scl/fi/wtx6a2iwp5pqtyxqtorjl/mens-polo-size-chartsbrent.jpg?rlkey=yk1d0frxteh5jrkiu3yafj826&amp;dl=0","Click to download SizeChart")</f>
      </c>
      <c r="C1140" s="0" t="inlineStr">
        <is>
          <t>Driver Men's Golf Polo</t>
        </is>
      </c>
      <c r="D1140" s="0" t="inlineStr">
        <is>
          <t>132876</t>
        </is>
      </c>
      <c r="E1140" s="0" t="inlineStr">
        <is>
          <t>BLANK DRIVER M OR:132876F-3XL</t>
        </is>
      </c>
      <c r="F1140" s="0" t="inlineStr">
        <is>
          <t>899132876092</t>
        </is>
      </c>
      <c r="G1140" s="0" t="inlineStr">
        <is>
          <t>MENS</t>
        </is>
      </c>
      <c r="H1140" s="0" t="inlineStr">
        <is>
          <t>3XL</t>
        </is>
      </c>
      <c r="I1140" s="0">
        <v>59.99</v>
      </c>
      <c r="J1140" s="0">
        <v>23</v>
      </c>
    </row>
    <row r="1141" spans="1:10" customHeight="0">
      <c r="A1141" s="0">
        <f>HYPERLINK("https://dl.dropboxusercontent.com/scl/fi/mgcoe3npr8rb43l5pu7ek/132869f.jpg?rlkey=vkb9k2hpoit0fqvkngm8ouotk&amp;dl=0","Click to download Image")</f>
      </c>
      <c r="B1141" s="0">
        <f>HYPERLINK("https://dl.dropboxusercontent.com/scl/fi/wtx6a2iwp5pqtyxqtorjl/mens-polo-size-chartsbrent.jpg?rlkey=yk1d0frxteh5jrkiu3yafj826&amp;dl=0","Click to download SizeChart")</f>
      </c>
      <c r="C1141" s="0" t="inlineStr">
        <is>
          <t>Driver Men's Golf Polo</t>
        </is>
      </c>
      <c r="D1141" s="0" t="inlineStr">
        <is>
          <t>132869</t>
        </is>
      </c>
      <c r="E1141" s="0" t="inlineStr">
        <is>
          <t>BLANK DRIVER M NY:132869A-S</t>
        </is>
      </c>
      <c r="F1141" s="0" t="inlineStr">
        <is>
          <t>899132869049</t>
        </is>
      </c>
      <c r="G1141" s="0" t="inlineStr">
        <is>
          <t>MENS</t>
        </is>
      </c>
      <c r="H1141" s="0" t="inlineStr">
        <is>
          <t>S</t>
        </is>
      </c>
      <c r="I1141" s="0">
        <v>59.99</v>
      </c>
      <c r="J1141" s="0">
        <v>24</v>
      </c>
    </row>
    <row r="1142" spans="1:10" customHeight="0">
      <c r="A1142" s="0">
        <f>HYPERLINK("https://dl.dropboxusercontent.com/scl/fi/mgcoe3npr8rb43l5pu7ek/132869f.jpg?rlkey=vkb9k2hpoit0fqvkngm8ouotk&amp;dl=0","Click to download Image")</f>
      </c>
      <c r="B1142" s="0">
        <f>HYPERLINK("https://dl.dropboxusercontent.com/scl/fi/wtx6a2iwp5pqtyxqtorjl/mens-polo-size-chartsbrent.jpg?rlkey=yk1d0frxteh5jrkiu3yafj826&amp;dl=0","Click to download SizeChart")</f>
      </c>
      <c r="C1142" s="0" t="inlineStr">
        <is>
          <t>Driver Men's Golf Polo</t>
        </is>
      </c>
      <c r="D1142" s="0" t="inlineStr">
        <is>
          <t>132869</t>
        </is>
      </c>
      <c r="E1142" s="0" t="inlineStr">
        <is>
          <t>BLANK DRIVER M NY:132869B-M</t>
        </is>
      </c>
      <c r="F1142" s="0" t="inlineStr">
        <is>
          <t>899132869056</t>
        </is>
      </c>
      <c r="G1142" s="0" t="inlineStr">
        <is>
          <t>MENS</t>
        </is>
      </c>
      <c r="H1142" s="0" t="inlineStr">
        <is>
          <t>M</t>
        </is>
      </c>
      <c r="I1142" s="0">
        <v>59.99</v>
      </c>
      <c r="J1142" s="0">
        <v>47</v>
      </c>
    </row>
    <row r="1143" spans="1:10" customHeight="0">
      <c r="A1143" s="0">
        <f>HYPERLINK("https://dl.dropboxusercontent.com/scl/fi/mgcoe3npr8rb43l5pu7ek/132869f.jpg?rlkey=vkb9k2hpoit0fqvkngm8ouotk&amp;dl=0","Click to download Image")</f>
      </c>
      <c r="B1143" s="0">
        <f>HYPERLINK("https://dl.dropboxusercontent.com/scl/fi/wtx6a2iwp5pqtyxqtorjl/mens-polo-size-chartsbrent.jpg?rlkey=yk1d0frxteh5jrkiu3yafj826&amp;dl=0","Click to download SizeChart")</f>
      </c>
      <c r="C1143" s="0" t="inlineStr">
        <is>
          <t>Driver Men's Golf Polo</t>
        </is>
      </c>
      <c r="D1143" s="0" t="inlineStr">
        <is>
          <t>132869</t>
        </is>
      </c>
      <c r="E1143" s="0" t="inlineStr">
        <is>
          <t>BLANK DRIVER M NY:132869C-L</t>
        </is>
      </c>
      <c r="F1143" s="0" t="inlineStr">
        <is>
          <t>899132869063</t>
        </is>
      </c>
      <c r="G1143" s="0" t="inlineStr">
        <is>
          <t>MENS</t>
        </is>
      </c>
      <c r="H1143" s="0" t="inlineStr">
        <is>
          <t>L</t>
        </is>
      </c>
      <c r="I1143" s="0">
        <v>59.99</v>
      </c>
      <c r="J1143" s="0">
        <v>68</v>
      </c>
    </row>
    <row r="1144" spans="1:10" customHeight="0">
      <c r="A1144" s="0">
        <f>HYPERLINK("https://dl.dropboxusercontent.com/scl/fi/mgcoe3npr8rb43l5pu7ek/132869f.jpg?rlkey=vkb9k2hpoit0fqvkngm8ouotk&amp;dl=0","Click to download Image")</f>
      </c>
      <c r="B1144" s="0">
        <f>HYPERLINK("https://dl.dropboxusercontent.com/scl/fi/wtx6a2iwp5pqtyxqtorjl/mens-polo-size-chartsbrent.jpg?rlkey=yk1d0frxteh5jrkiu3yafj826&amp;dl=0","Click to download SizeChart")</f>
      </c>
      <c r="C1144" s="0" t="inlineStr">
        <is>
          <t>Driver Men's Golf Polo</t>
        </is>
      </c>
      <c r="D1144" s="0" t="inlineStr">
        <is>
          <t>132869</t>
        </is>
      </c>
      <c r="E1144" s="0" t="inlineStr">
        <is>
          <t>BLANK DRIVER M NY:132869D-XL</t>
        </is>
      </c>
      <c r="F1144" s="0" t="inlineStr">
        <is>
          <t>899132869070</t>
        </is>
      </c>
      <c r="G1144" s="0" t="inlineStr">
        <is>
          <t>MENS</t>
        </is>
      </c>
      <c r="H1144" s="0" t="inlineStr">
        <is>
          <t>XL</t>
        </is>
      </c>
      <c r="I1144" s="0">
        <v>59.99</v>
      </c>
      <c r="J1144" s="0">
        <v>68</v>
      </c>
    </row>
    <row r="1145" spans="1:10" customHeight="0">
      <c r="A1145" s="0">
        <f>HYPERLINK("https://dl.dropboxusercontent.com/scl/fi/mgcoe3npr8rb43l5pu7ek/132869f.jpg?rlkey=vkb9k2hpoit0fqvkngm8ouotk&amp;dl=0","Click to download Image")</f>
      </c>
      <c r="B1145" s="0">
        <f>HYPERLINK("https://dl.dropboxusercontent.com/scl/fi/wtx6a2iwp5pqtyxqtorjl/mens-polo-size-chartsbrent.jpg?rlkey=yk1d0frxteh5jrkiu3yafj826&amp;dl=0","Click to download SizeChart")</f>
      </c>
      <c r="C1145" s="0" t="inlineStr">
        <is>
          <t>Driver Men's Golf Polo</t>
        </is>
      </c>
      <c r="D1145" s="0" t="inlineStr">
        <is>
          <t>132869</t>
        </is>
      </c>
      <c r="E1145" s="0" t="inlineStr">
        <is>
          <t>BLANK DRIVER M NY:132869E-2XL</t>
        </is>
      </c>
      <c r="F1145" s="0" t="inlineStr">
        <is>
          <t>899132869087</t>
        </is>
      </c>
      <c r="G1145" s="0" t="inlineStr">
        <is>
          <t>MENS</t>
        </is>
      </c>
      <c r="H1145" s="0" t="inlineStr">
        <is>
          <t>2XL</t>
        </is>
      </c>
      <c r="I1145" s="0">
        <v>59.99</v>
      </c>
      <c r="J1145" s="0">
        <v>47</v>
      </c>
    </row>
    <row r="1146" spans="1:10" customHeight="0">
      <c r="A1146" s="0">
        <f>HYPERLINK("https://dl.dropboxusercontent.com/scl/fi/mgcoe3npr8rb43l5pu7ek/132869f.jpg?rlkey=vkb9k2hpoit0fqvkngm8ouotk&amp;dl=0","Click to download Image")</f>
      </c>
      <c r="B1146" s="0">
        <f>HYPERLINK("https://dl.dropboxusercontent.com/scl/fi/wtx6a2iwp5pqtyxqtorjl/mens-polo-size-chartsbrent.jpg?rlkey=yk1d0frxteh5jrkiu3yafj826&amp;dl=0","Click to download SizeChart")</f>
      </c>
      <c r="C1146" s="0" t="inlineStr">
        <is>
          <t>Driver Men's Golf Polo</t>
        </is>
      </c>
      <c r="D1146" s="0" t="inlineStr">
        <is>
          <t>132869</t>
        </is>
      </c>
      <c r="E1146" s="0" t="inlineStr">
        <is>
          <t>BLANK DRIVER M NY:132869F-3XL</t>
        </is>
      </c>
      <c r="F1146" s="0" t="inlineStr">
        <is>
          <t>899132869094</t>
        </is>
      </c>
      <c r="G1146" s="0" t="inlineStr">
        <is>
          <t>MENS</t>
        </is>
      </c>
      <c r="H1146" s="0" t="inlineStr">
        <is>
          <t>3XL</t>
        </is>
      </c>
      <c r="I1146" s="0">
        <v>59.99</v>
      </c>
      <c r="J1146" s="0">
        <v>23</v>
      </c>
    </row>
    <row r="1147" spans="1:10" customHeight="0">
      <c r="A1147" s="0">
        <f>HYPERLINK("https://dl.dropboxusercontent.com/scl/fi/o5bifajqouf1nrfemzic1/132874-f.jpg?rlkey=3hxxwmh9ckqki7q4f24j1y8uo&amp;dl=0","Click to download Image")</f>
      </c>
      <c r="B1147" s="0">
        <f>HYPERLINK("https://dl.dropboxusercontent.com/scl/fi/wtx6a2iwp5pqtyxqtorjl/mens-polo-size-chartsbrent.jpg?rlkey=yk1d0frxteh5jrkiu3yafj826&amp;dl=0","Click to download SizeChart")</f>
      </c>
      <c r="C1147" s="0" t="inlineStr">
        <is>
          <t>Driver Men's Golf Polo</t>
        </is>
      </c>
      <c r="D1147" s="0" t="inlineStr">
        <is>
          <t>132874</t>
        </is>
      </c>
      <c r="E1147" s="0" t="inlineStr">
        <is>
          <t>BLANK DRIVER M WE:132874A-S</t>
        </is>
      </c>
      <c r="F1147" s="0" t="inlineStr">
        <is>
          <t>899132874043</t>
        </is>
      </c>
      <c r="G1147" s="0" t="inlineStr">
        <is>
          <t>MENS</t>
        </is>
      </c>
      <c r="H1147" s="0" t="inlineStr">
        <is>
          <t>S</t>
        </is>
      </c>
      <c r="I1147" s="0">
        <v>59.99</v>
      </c>
      <c r="J1147" s="0">
        <v>36</v>
      </c>
    </row>
    <row r="1148" spans="1:10" customHeight="0">
      <c r="A1148" s="0">
        <f>HYPERLINK("https://dl.dropboxusercontent.com/scl/fi/o5bifajqouf1nrfemzic1/132874-f.jpg?rlkey=3hxxwmh9ckqki7q4f24j1y8uo&amp;dl=0","Click to download Image")</f>
      </c>
      <c r="B1148" s="0">
        <f>HYPERLINK("https://dl.dropboxusercontent.com/scl/fi/wtx6a2iwp5pqtyxqtorjl/mens-polo-size-chartsbrent.jpg?rlkey=yk1d0frxteh5jrkiu3yafj826&amp;dl=0","Click to download SizeChart")</f>
      </c>
      <c r="C1148" s="0" t="inlineStr">
        <is>
          <t>Driver Men's Golf Polo</t>
        </is>
      </c>
      <c r="D1148" s="0" t="inlineStr">
        <is>
          <t>132874</t>
        </is>
      </c>
      <c r="E1148" s="0" t="inlineStr">
        <is>
          <t>BLANK DRIVER M WE:132874B-M</t>
        </is>
      </c>
      <c r="F1148" s="0" t="inlineStr">
        <is>
          <t>899132874050</t>
        </is>
      </c>
      <c r="G1148" s="0" t="inlineStr">
        <is>
          <t>MENS</t>
        </is>
      </c>
      <c r="H1148" s="0" t="inlineStr">
        <is>
          <t>M</t>
        </is>
      </c>
      <c r="I1148" s="0">
        <v>59.99</v>
      </c>
      <c r="J1148" s="0">
        <v>47</v>
      </c>
    </row>
    <row r="1149" spans="1:10" customHeight="0">
      <c r="A1149" s="0">
        <f>HYPERLINK("https://dl.dropboxusercontent.com/scl/fi/o5bifajqouf1nrfemzic1/132874-f.jpg?rlkey=3hxxwmh9ckqki7q4f24j1y8uo&amp;dl=0","Click to download Image")</f>
      </c>
      <c r="B1149" s="0">
        <f>HYPERLINK("https://dl.dropboxusercontent.com/scl/fi/wtx6a2iwp5pqtyxqtorjl/mens-polo-size-chartsbrent.jpg?rlkey=yk1d0frxteh5jrkiu3yafj826&amp;dl=0","Click to download SizeChart")</f>
      </c>
      <c r="C1149" s="0" t="inlineStr">
        <is>
          <t>Driver Men's Golf Polo</t>
        </is>
      </c>
      <c r="D1149" s="0" t="inlineStr">
        <is>
          <t>132874</t>
        </is>
      </c>
      <c r="E1149" s="0" t="inlineStr">
        <is>
          <t>BLANK DRIVER M WE:132874C-L</t>
        </is>
      </c>
      <c r="F1149" s="0" t="inlineStr">
        <is>
          <t>899132874067</t>
        </is>
      </c>
      <c r="G1149" s="0" t="inlineStr">
        <is>
          <t>MENS</t>
        </is>
      </c>
      <c r="H1149" s="0" t="inlineStr">
        <is>
          <t>L</t>
        </is>
      </c>
      <c r="I1149" s="0">
        <v>59.99</v>
      </c>
      <c r="J1149" s="0">
        <v>76</v>
      </c>
    </row>
    <row r="1150" spans="1:10" customHeight="0">
      <c r="A1150" s="0">
        <f>HYPERLINK("https://dl.dropboxusercontent.com/scl/fi/o5bifajqouf1nrfemzic1/132874-f.jpg?rlkey=3hxxwmh9ckqki7q4f24j1y8uo&amp;dl=0","Click to download Image")</f>
      </c>
      <c r="B1150" s="0">
        <f>HYPERLINK("https://dl.dropboxusercontent.com/scl/fi/wtx6a2iwp5pqtyxqtorjl/mens-polo-size-chartsbrent.jpg?rlkey=yk1d0frxteh5jrkiu3yafj826&amp;dl=0","Click to download SizeChart")</f>
      </c>
      <c r="C1150" s="0" t="inlineStr">
        <is>
          <t>Driver Men's Golf Polo</t>
        </is>
      </c>
      <c r="D1150" s="0" t="inlineStr">
        <is>
          <t>132874</t>
        </is>
      </c>
      <c r="E1150" s="0" t="inlineStr">
        <is>
          <t>BLANK DRIVER M WE:132874D-XL</t>
        </is>
      </c>
      <c r="F1150" s="0" t="inlineStr">
        <is>
          <t>899132874074</t>
        </is>
      </c>
      <c r="G1150" s="0" t="inlineStr">
        <is>
          <t>MENS</t>
        </is>
      </c>
      <c r="H1150" s="0" t="inlineStr">
        <is>
          <t>XL</t>
        </is>
      </c>
      <c r="I1150" s="0">
        <v>59.99</v>
      </c>
      <c r="J1150" s="0">
        <v>58</v>
      </c>
    </row>
    <row r="1151" spans="1:10" customHeight="0">
      <c r="A1151" s="0">
        <f>HYPERLINK("https://dl.dropboxusercontent.com/scl/fi/o5bifajqouf1nrfemzic1/132874-f.jpg?rlkey=3hxxwmh9ckqki7q4f24j1y8uo&amp;dl=0","Click to download Image")</f>
      </c>
      <c r="B1151" s="0">
        <f>HYPERLINK("https://dl.dropboxusercontent.com/scl/fi/wtx6a2iwp5pqtyxqtorjl/mens-polo-size-chartsbrent.jpg?rlkey=yk1d0frxteh5jrkiu3yafj826&amp;dl=0","Click to download SizeChart")</f>
      </c>
      <c r="C1151" s="0" t="inlineStr">
        <is>
          <t>Driver Men's Golf Polo</t>
        </is>
      </c>
      <c r="D1151" s="0" t="inlineStr">
        <is>
          <t>132874</t>
        </is>
      </c>
      <c r="E1151" s="0" t="inlineStr">
        <is>
          <t>BLANK DRIVER M WE:132874E-2XL</t>
        </is>
      </c>
      <c r="F1151" s="0" t="inlineStr">
        <is>
          <t>899132874081</t>
        </is>
      </c>
      <c r="G1151" s="0" t="inlineStr">
        <is>
          <t>MENS</t>
        </is>
      </c>
      <c r="H1151" s="0" t="inlineStr">
        <is>
          <t>2XL</t>
        </is>
      </c>
      <c r="I1151" s="0">
        <v>59.99</v>
      </c>
      <c r="J1151" s="0">
        <v>38</v>
      </c>
    </row>
    <row r="1152" spans="1:10" customHeight="0">
      <c r="A1152" s="0">
        <f>HYPERLINK("https://dl.dropboxusercontent.com/scl/fi/o5bifajqouf1nrfemzic1/132874-f.jpg?rlkey=3hxxwmh9ckqki7q4f24j1y8uo&amp;dl=0","Click to download Image")</f>
      </c>
      <c r="B1152" s="0">
        <f>HYPERLINK("https://dl.dropboxusercontent.com/scl/fi/wtx6a2iwp5pqtyxqtorjl/mens-polo-size-chartsbrent.jpg?rlkey=yk1d0frxteh5jrkiu3yafj826&amp;dl=0","Click to download SizeChart")</f>
      </c>
      <c r="C1152" s="0" t="inlineStr">
        <is>
          <t>Driver Men's Golf Polo</t>
        </is>
      </c>
      <c r="D1152" s="0" t="inlineStr">
        <is>
          <t>132874</t>
        </is>
      </c>
      <c r="E1152" s="0" t="inlineStr">
        <is>
          <t>BLANK DRIVER M WE:132874F-3XL</t>
        </is>
      </c>
      <c r="F1152" s="0" t="inlineStr">
        <is>
          <t>899132874098</t>
        </is>
      </c>
      <c r="G1152" s="0" t="inlineStr">
        <is>
          <t>MENS</t>
        </is>
      </c>
      <c r="H1152" s="0" t="inlineStr">
        <is>
          <t>3XL</t>
        </is>
      </c>
      <c r="I1152" s="0">
        <v>59.99</v>
      </c>
      <c r="J1152" s="0">
        <v>21</v>
      </c>
    </row>
    <row r="1153" spans="1:10" customHeight="0">
      <c r="A1153" s="0">
        <f>HYPERLINK("https://dl.dropboxusercontent.com/scl/fi/qiq6u0ho4q9j4c6iwsws9/132877f.jpg?rlkey=yqledwisjthxmx4mabwiepzht&amp;dl=0","Click to download Image")</f>
      </c>
      <c r="B1153" s="0">
        <f>HYPERLINK("https://dl.dropboxusercontent.com/scl/fi/wtx6a2iwp5pqtyxqtorjl/mens-polo-size-chartsbrent.jpg?rlkey=yk1d0frxteh5jrkiu3yafj826&amp;dl=0","Click to download SizeChart")</f>
      </c>
      <c r="C1153" s="0" t="inlineStr">
        <is>
          <t>Driver Men's Golf Polo</t>
        </is>
      </c>
      <c r="D1153" s="0" t="inlineStr">
        <is>
          <t>132877</t>
        </is>
      </c>
      <c r="E1153" s="0" t="inlineStr">
        <is>
          <t>BLANK DRIVER M GD:132877A-S</t>
        </is>
      </c>
      <c r="F1153" s="0" t="inlineStr">
        <is>
          <t>899132877044</t>
        </is>
      </c>
      <c r="G1153" s="0" t="inlineStr">
        <is>
          <t>MENS</t>
        </is>
      </c>
      <c r="H1153" s="0" t="inlineStr">
        <is>
          <t>S</t>
        </is>
      </c>
      <c r="I1153" s="0">
        <v>59.99</v>
      </c>
      <c r="J1153" s="0">
        <v>23</v>
      </c>
    </row>
    <row r="1154" spans="1:10" customHeight="0">
      <c r="A1154" s="0">
        <f>HYPERLINK("https://dl.dropboxusercontent.com/scl/fi/qiq6u0ho4q9j4c6iwsws9/132877f.jpg?rlkey=yqledwisjthxmx4mabwiepzht&amp;dl=0","Click to download Image")</f>
      </c>
      <c r="B1154" s="0">
        <f>HYPERLINK("https://dl.dropboxusercontent.com/scl/fi/wtx6a2iwp5pqtyxqtorjl/mens-polo-size-chartsbrent.jpg?rlkey=yk1d0frxteh5jrkiu3yafj826&amp;dl=0","Click to download SizeChart")</f>
      </c>
      <c r="C1154" s="0" t="inlineStr">
        <is>
          <t>Driver Men's Golf Polo</t>
        </is>
      </c>
      <c r="D1154" s="0" t="inlineStr">
        <is>
          <t>132877</t>
        </is>
      </c>
      <c r="E1154" s="0" t="inlineStr">
        <is>
          <t>BLANK DRIVER M GD:132877B-M</t>
        </is>
      </c>
      <c r="F1154" s="0" t="inlineStr">
        <is>
          <t>899132877051</t>
        </is>
      </c>
      <c r="G1154" s="0" t="inlineStr">
        <is>
          <t>MENS</t>
        </is>
      </c>
      <c r="H1154" s="0" t="inlineStr">
        <is>
          <t>M</t>
        </is>
      </c>
      <c r="I1154" s="0">
        <v>59.99</v>
      </c>
      <c r="J1154" s="0">
        <v>45</v>
      </c>
    </row>
    <row r="1155" spans="1:10" customHeight="0">
      <c r="A1155" s="0">
        <f>HYPERLINK("https://dl.dropboxusercontent.com/scl/fi/qiq6u0ho4q9j4c6iwsws9/132877f.jpg?rlkey=yqledwisjthxmx4mabwiepzht&amp;dl=0","Click to download Image")</f>
      </c>
      <c r="B1155" s="0">
        <f>HYPERLINK("https://dl.dropboxusercontent.com/scl/fi/wtx6a2iwp5pqtyxqtorjl/mens-polo-size-chartsbrent.jpg?rlkey=yk1d0frxteh5jrkiu3yafj826&amp;dl=0","Click to download SizeChart")</f>
      </c>
      <c r="C1155" s="0" t="inlineStr">
        <is>
          <t>Driver Men's Golf Polo</t>
        </is>
      </c>
      <c r="D1155" s="0" t="inlineStr">
        <is>
          <t>132877</t>
        </is>
      </c>
      <c r="E1155" s="0" t="inlineStr">
        <is>
          <t>BLANK DRIVER M GD:132877C-L</t>
        </is>
      </c>
      <c r="F1155" s="0" t="inlineStr">
        <is>
          <t>899132877068</t>
        </is>
      </c>
      <c r="G1155" s="0" t="inlineStr">
        <is>
          <t>MENS</t>
        </is>
      </c>
      <c r="H1155" s="0" t="inlineStr">
        <is>
          <t>L</t>
        </is>
      </c>
      <c r="I1155" s="0">
        <v>59.99</v>
      </c>
      <c r="J1155" s="0">
        <v>64</v>
      </c>
    </row>
    <row r="1156" spans="1:10" customHeight="0">
      <c r="A1156" s="0">
        <f>HYPERLINK("https://dl.dropboxusercontent.com/scl/fi/qiq6u0ho4q9j4c6iwsws9/132877f.jpg?rlkey=yqledwisjthxmx4mabwiepzht&amp;dl=0","Click to download Image")</f>
      </c>
      <c r="B1156" s="0">
        <f>HYPERLINK("https://dl.dropboxusercontent.com/scl/fi/wtx6a2iwp5pqtyxqtorjl/mens-polo-size-chartsbrent.jpg?rlkey=yk1d0frxteh5jrkiu3yafj826&amp;dl=0","Click to download SizeChart")</f>
      </c>
      <c r="C1156" s="0" t="inlineStr">
        <is>
          <t>Driver Men's Golf Polo</t>
        </is>
      </c>
      <c r="D1156" s="0" t="inlineStr">
        <is>
          <t>132877</t>
        </is>
      </c>
      <c r="E1156" s="0" t="inlineStr">
        <is>
          <t>BLANK DRIVER M GD:132877D-XL</t>
        </is>
      </c>
      <c r="F1156" s="0" t="inlineStr">
        <is>
          <t>899132877075</t>
        </is>
      </c>
      <c r="G1156" s="0" t="inlineStr">
        <is>
          <t>MENS</t>
        </is>
      </c>
      <c r="H1156" s="0" t="inlineStr">
        <is>
          <t>XL</t>
        </is>
      </c>
      <c r="I1156" s="0">
        <v>59.99</v>
      </c>
      <c r="J1156" s="0">
        <v>67</v>
      </c>
    </row>
    <row r="1157" spans="1:10" customHeight="0">
      <c r="A1157" s="0">
        <f>HYPERLINK("https://dl.dropboxusercontent.com/scl/fi/qiq6u0ho4q9j4c6iwsws9/132877f.jpg?rlkey=yqledwisjthxmx4mabwiepzht&amp;dl=0","Click to download Image")</f>
      </c>
      <c r="B1157" s="0">
        <f>HYPERLINK("https://dl.dropboxusercontent.com/scl/fi/wtx6a2iwp5pqtyxqtorjl/mens-polo-size-chartsbrent.jpg?rlkey=yk1d0frxteh5jrkiu3yafj826&amp;dl=0","Click to download SizeChart")</f>
      </c>
      <c r="C1157" s="0" t="inlineStr">
        <is>
          <t>Driver Men's Golf Polo</t>
        </is>
      </c>
      <c r="D1157" s="0" t="inlineStr">
        <is>
          <t>132877</t>
        </is>
      </c>
      <c r="E1157" s="0" t="inlineStr">
        <is>
          <t>BLANK DRIVER M GD:132877E-2XL</t>
        </is>
      </c>
      <c r="F1157" s="0" t="inlineStr">
        <is>
          <t>899132877082</t>
        </is>
      </c>
      <c r="G1157" s="0" t="inlineStr">
        <is>
          <t>MENS</t>
        </is>
      </c>
      <c r="H1157" s="0" t="inlineStr">
        <is>
          <t>2XL</t>
        </is>
      </c>
      <c r="I1157" s="0">
        <v>59.99</v>
      </c>
      <c r="J1157" s="0">
        <v>46</v>
      </c>
    </row>
    <row r="1158" spans="1:10" customHeight="0">
      <c r="A1158" s="0">
        <f>HYPERLINK("https://dl.dropboxusercontent.com/scl/fi/qiq6u0ho4q9j4c6iwsws9/132877f.jpg?rlkey=yqledwisjthxmx4mabwiepzht&amp;dl=0","Click to download Image")</f>
      </c>
      <c r="B1158" s="0">
        <f>HYPERLINK("https://dl.dropboxusercontent.com/scl/fi/wtx6a2iwp5pqtyxqtorjl/mens-polo-size-chartsbrent.jpg?rlkey=yk1d0frxteh5jrkiu3yafj826&amp;dl=0","Click to download SizeChart")</f>
      </c>
      <c r="C1158" s="0" t="inlineStr">
        <is>
          <t>Driver Men's Golf Polo</t>
        </is>
      </c>
      <c r="D1158" s="0" t="inlineStr">
        <is>
          <t>132877</t>
        </is>
      </c>
      <c r="E1158" s="0" t="inlineStr">
        <is>
          <t>BLANK DRIVER M GD:132877F-3XL</t>
        </is>
      </c>
      <c r="F1158" s="0" t="inlineStr">
        <is>
          <t>899132877099</t>
        </is>
      </c>
      <c r="G1158" s="0" t="inlineStr">
        <is>
          <t>MENS</t>
        </is>
      </c>
      <c r="H1158" s="0" t="inlineStr">
        <is>
          <t>3XL</t>
        </is>
      </c>
      <c r="I1158" s="0">
        <v>59.99</v>
      </c>
      <c r="J1158" s="0">
        <v>26</v>
      </c>
    </row>
    <row r="1159" spans="1:10" customHeight="0">
      <c r="A1159" s="0">
        <f>HYPERLINK("https://dl.dropboxusercontent.com/scl/fi/cvt6gvgtsgnvrygvpvq0r/132873f.jpg?rlkey=ur3bosg8pi2eizsrbkhokxokm&amp;dl=0","Click to download Image")</f>
      </c>
      <c r="B1159" s="0">
        <f>HYPERLINK("https://dl.dropboxusercontent.com/scl/fi/wtx6a2iwp5pqtyxqtorjl/mens-polo-size-chartsbrent.jpg?rlkey=yk1d0frxteh5jrkiu3yafj826&amp;dl=0","Click to download SizeChart")</f>
      </c>
      <c r="C1159" s="0" t="inlineStr">
        <is>
          <t>Driver Men's Golf Polo</t>
        </is>
      </c>
      <c r="D1159" s="0" t="inlineStr">
        <is>
          <t>132873</t>
        </is>
      </c>
      <c r="E1159" s="0" t="inlineStr">
        <is>
          <t>BLANK DRIVER M GY:132873A-S</t>
        </is>
      </c>
      <c r="F1159" s="0" t="inlineStr">
        <is>
          <t>899132873046</t>
        </is>
      </c>
      <c r="G1159" s="0" t="inlineStr">
        <is>
          <t>MENS</t>
        </is>
      </c>
      <c r="H1159" s="0" t="inlineStr">
        <is>
          <t>S</t>
        </is>
      </c>
      <c r="I1159" s="0">
        <v>59.99</v>
      </c>
      <c r="J1159" s="0">
        <v>23</v>
      </c>
    </row>
    <row r="1160" spans="1:10" customHeight="0">
      <c r="A1160" s="0">
        <f>HYPERLINK("https://dl.dropboxusercontent.com/scl/fi/cvt6gvgtsgnvrygvpvq0r/132873f.jpg?rlkey=ur3bosg8pi2eizsrbkhokxokm&amp;dl=0","Click to download Image")</f>
      </c>
      <c r="B1160" s="0">
        <f>HYPERLINK("https://dl.dropboxusercontent.com/scl/fi/wtx6a2iwp5pqtyxqtorjl/mens-polo-size-chartsbrent.jpg?rlkey=yk1d0frxteh5jrkiu3yafj826&amp;dl=0","Click to download SizeChart")</f>
      </c>
      <c r="C1160" s="0" t="inlineStr">
        <is>
          <t>Driver Men's Golf Polo</t>
        </is>
      </c>
      <c r="D1160" s="0" t="inlineStr">
        <is>
          <t>132873</t>
        </is>
      </c>
      <c r="E1160" s="0" t="inlineStr">
        <is>
          <t>BLANK DRIVER M GY:132873B-M</t>
        </is>
      </c>
      <c r="F1160" s="0" t="inlineStr">
        <is>
          <t>899132873053</t>
        </is>
      </c>
      <c r="G1160" s="0" t="inlineStr">
        <is>
          <t>MENS</t>
        </is>
      </c>
      <c r="H1160" s="0" t="inlineStr">
        <is>
          <t>M</t>
        </is>
      </c>
      <c r="I1160" s="0">
        <v>59.99</v>
      </c>
      <c r="J1160" s="0">
        <v>47</v>
      </c>
    </row>
    <row r="1161" spans="1:10" customHeight="0">
      <c r="A1161" s="0">
        <f>HYPERLINK("https://dl.dropboxusercontent.com/scl/fi/cvt6gvgtsgnvrygvpvq0r/132873f.jpg?rlkey=ur3bosg8pi2eizsrbkhokxokm&amp;dl=0","Click to download Image")</f>
      </c>
      <c r="B1161" s="0">
        <f>HYPERLINK("https://dl.dropboxusercontent.com/scl/fi/wtx6a2iwp5pqtyxqtorjl/mens-polo-size-chartsbrent.jpg?rlkey=yk1d0frxteh5jrkiu3yafj826&amp;dl=0","Click to download SizeChart")</f>
      </c>
      <c r="C1161" s="0" t="inlineStr">
        <is>
          <t>Driver Men's Golf Polo</t>
        </is>
      </c>
      <c r="D1161" s="0" t="inlineStr">
        <is>
          <t>132873</t>
        </is>
      </c>
      <c r="E1161" s="0" t="inlineStr">
        <is>
          <t>BLANK DRIVER M GY:132873C-L</t>
        </is>
      </c>
      <c r="F1161" s="0" t="inlineStr">
        <is>
          <t>899132873060</t>
        </is>
      </c>
      <c r="G1161" s="0" t="inlineStr">
        <is>
          <t>MENS</t>
        </is>
      </c>
      <c r="H1161" s="0" t="inlineStr">
        <is>
          <t>L</t>
        </is>
      </c>
      <c r="I1161" s="0">
        <v>59.99</v>
      </c>
      <c r="J1161" s="0">
        <v>64</v>
      </c>
    </row>
    <row r="1162" spans="1:10" customHeight="0">
      <c r="A1162" s="0">
        <f>HYPERLINK("https://dl.dropboxusercontent.com/scl/fi/cvt6gvgtsgnvrygvpvq0r/132873f.jpg?rlkey=ur3bosg8pi2eizsrbkhokxokm&amp;dl=0","Click to download Image")</f>
      </c>
      <c r="B1162" s="0">
        <f>HYPERLINK("https://dl.dropboxusercontent.com/scl/fi/wtx6a2iwp5pqtyxqtorjl/mens-polo-size-chartsbrent.jpg?rlkey=yk1d0frxteh5jrkiu3yafj826&amp;dl=0","Click to download SizeChart")</f>
      </c>
      <c r="C1162" s="0" t="inlineStr">
        <is>
          <t>Driver Men's Golf Polo</t>
        </is>
      </c>
      <c r="D1162" s="0" t="inlineStr">
        <is>
          <t>132873</t>
        </is>
      </c>
      <c r="E1162" s="0" t="inlineStr">
        <is>
          <t>BLANK DRIVER M GY:132873D-XL</t>
        </is>
      </c>
      <c r="F1162" s="0" t="inlineStr">
        <is>
          <t>899132873077</t>
        </is>
      </c>
      <c r="G1162" s="0" t="inlineStr">
        <is>
          <t>MENS</t>
        </is>
      </c>
      <c r="H1162" s="0" t="inlineStr">
        <is>
          <t>XL</t>
        </is>
      </c>
      <c r="I1162" s="0">
        <v>59.99</v>
      </c>
      <c r="J1162" s="0">
        <v>58</v>
      </c>
    </row>
    <row r="1163" spans="1:10" customHeight="0">
      <c r="A1163" s="0">
        <f>HYPERLINK("https://dl.dropboxusercontent.com/scl/fi/cvt6gvgtsgnvrygvpvq0r/132873f.jpg?rlkey=ur3bosg8pi2eizsrbkhokxokm&amp;dl=0","Click to download Image")</f>
      </c>
      <c r="B1163" s="0">
        <f>HYPERLINK("https://dl.dropboxusercontent.com/scl/fi/wtx6a2iwp5pqtyxqtorjl/mens-polo-size-chartsbrent.jpg?rlkey=yk1d0frxteh5jrkiu3yafj826&amp;dl=0","Click to download SizeChart")</f>
      </c>
      <c r="C1163" s="0" t="inlineStr">
        <is>
          <t>Driver Men's Golf Polo</t>
        </is>
      </c>
      <c r="D1163" s="0" t="inlineStr">
        <is>
          <t>132873</t>
        </is>
      </c>
      <c r="E1163" s="0" t="inlineStr">
        <is>
          <t>BLANK DRIVER M GY:132873E-2XL</t>
        </is>
      </c>
      <c r="F1163" s="0" t="inlineStr">
        <is>
          <t>899132873084</t>
        </is>
      </c>
      <c r="G1163" s="0" t="inlineStr">
        <is>
          <t>MENS</t>
        </is>
      </c>
      <c r="H1163" s="0" t="inlineStr">
        <is>
          <t>2XL</t>
        </is>
      </c>
      <c r="I1163" s="0">
        <v>59.99</v>
      </c>
      <c r="J1163" s="0">
        <v>42</v>
      </c>
    </row>
    <row r="1164" spans="1:10" customHeight="0">
      <c r="A1164" s="0">
        <f>HYPERLINK("https://dl.dropboxusercontent.com/scl/fi/cvt6gvgtsgnvrygvpvq0r/132873f.jpg?rlkey=ur3bosg8pi2eizsrbkhokxokm&amp;dl=0","Click to download Image")</f>
      </c>
      <c r="B1164" s="0">
        <f>HYPERLINK("https://dl.dropboxusercontent.com/scl/fi/wtx6a2iwp5pqtyxqtorjl/mens-polo-size-chartsbrent.jpg?rlkey=yk1d0frxteh5jrkiu3yafj826&amp;dl=0","Click to download SizeChart")</f>
      </c>
      <c r="C1164" s="0" t="inlineStr">
        <is>
          <t>Driver Men's Golf Polo</t>
        </is>
      </c>
      <c r="D1164" s="0" t="inlineStr">
        <is>
          <t>132873</t>
        </is>
      </c>
      <c r="E1164" s="0" t="inlineStr">
        <is>
          <t>BLANK DRIVER M GY:132873F-3XL</t>
        </is>
      </c>
      <c r="F1164" s="0" t="inlineStr">
        <is>
          <t>899132873091</t>
        </is>
      </c>
      <c r="G1164" s="0" t="inlineStr">
        <is>
          <t>MENS</t>
        </is>
      </c>
      <c r="H1164" s="0" t="inlineStr">
        <is>
          <t>3XL</t>
        </is>
      </c>
      <c r="I1164" s="0">
        <v>59.99</v>
      </c>
      <c r="J1164" s="0">
        <v>24</v>
      </c>
    </row>
    <row r="1165" spans="1:10" customHeight="0">
      <c r="A1165" s="0">
        <f>HYPERLINK("https://dl.dropboxusercontent.com/scl/fi/qacywyq7g3frkfju9uw04/114423-f.jpg?rlkey=38puqry2mp1enx56ioigzzbik&amp;dl=0","Click to download Image")</f>
      </c>
      <c r="B1165" s="0">
        <f>HYPERLINK("https://dl.dropboxusercontent.com/scl/fi/au5k8h573q8zhp2vem0kq/mens-pullover-size-chartssilas.jpg?rlkey=sq0quceh26bftlo7batqtdhob&amp;dl=0","Click to download SizeChart")</f>
      </c>
      <c r="C1165" s="0" t="inlineStr">
        <is>
          <t>Silas Men's Lightweight 1/4 Zip</t>
        </is>
      </c>
      <c r="D1165" s="0" t="inlineStr">
        <is>
          <t>114423</t>
        </is>
      </c>
      <c r="E1165" s="0" t="inlineStr">
        <is>
          <t>BLANK SILAS M BLACK:114423A - S</t>
        </is>
      </c>
      <c r="F1165" s="0" t="inlineStr">
        <is>
          <t>899114423047</t>
        </is>
      </c>
      <c r="G1165" s="0" t="inlineStr">
        <is>
          <t>MENS</t>
        </is>
      </c>
      <c r="H1165" s="0" t="inlineStr">
        <is>
          <t>S</t>
        </is>
      </c>
      <c r="I1165" s="0">
        <v>29.99</v>
      </c>
      <c r="J1165" s="0">
        <v>10</v>
      </c>
    </row>
    <row r="1166" spans="1:10" customHeight="0">
      <c r="A1166" s="0">
        <f>HYPERLINK("https://dl.dropboxusercontent.com/scl/fi/qacywyq7g3frkfju9uw04/114423-f.jpg?rlkey=38puqry2mp1enx56ioigzzbik&amp;dl=0","Click to download Image")</f>
      </c>
      <c r="B1166" s="0">
        <f>HYPERLINK("https://dl.dropboxusercontent.com/scl/fi/au5k8h573q8zhp2vem0kq/mens-pullover-size-chartssilas.jpg?rlkey=sq0quceh26bftlo7batqtdhob&amp;dl=0","Click to download SizeChart")</f>
      </c>
      <c r="C1166" s="0" t="inlineStr">
        <is>
          <t>Silas Men's Lightweight 1/4 Zip</t>
        </is>
      </c>
      <c r="D1166" s="0" t="inlineStr">
        <is>
          <t>114423</t>
        </is>
      </c>
      <c r="E1166" s="0" t="inlineStr">
        <is>
          <t>BLANK SILAS M BLACK:114423B - M</t>
        </is>
      </c>
      <c r="F1166" s="0" t="inlineStr">
        <is>
          <t>899114423054</t>
        </is>
      </c>
      <c r="G1166" s="0" t="inlineStr">
        <is>
          <t>MENS</t>
        </is>
      </c>
      <c r="H1166" s="0" t="inlineStr">
        <is>
          <t>M</t>
        </is>
      </c>
      <c r="I1166" s="0">
        <v>29.99</v>
      </c>
      <c r="J1166" s="0">
        <v>30</v>
      </c>
    </row>
    <row r="1167" spans="1:10" customHeight="0">
      <c r="A1167" s="0">
        <f>HYPERLINK("https://dl.dropboxusercontent.com/scl/fi/qacywyq7g3frkfju9uw04/114423-f.jpg?rlkey=38puqry2mp1enx56ioigzzbik&amp;dl=0","Click to download Image")</f>
      </c>
      <c r="B1167" s="0">
        <f>HYPERLINK("https://dl.dropboxusercontent.com/scl/fi/au5k8h573q8zhp2vem0kq/mens-pullover-size-chartssilas.jpg?rlkey=sq0quceh26bftlo7batqtdhob&amp;dl=0","Click to download SizeChart")</f>
      </c>
      <c r="C1167" s="0" t="inlineStr">
        <is>
          <t>Silas Men's Lightweight 1/4 Zip</t>
        </is>
      </c>
      <c r="D1167" s="0" t="inlineStr">
        <is>
          <t>114423</t>
        </is>
      </c>
      <c r="E1167" s="0" t="inlineStr">
        <is>
          <t>BLANK SILAS M BLACK:114423C - L</t>
        </is>
      </c>
      <c r="F1167" s="0" t="inlineStr">
        <is>
          <t>899114423061</t>
        </is>
      </c>
      <c r="G1167" s="0" t="inlineStr">
        <is>
          <t>MENS</t>
        </is>
      </c>
      <c r="H1167" s="0" t="inlineStr">
        <is>
          <t>L</t>
        </is>
      </c>
      <c r="I1167" s="0">
        <v>29.99</v>
      </c>
      <c r="J1167" s="0">
        <v>5</v>
      </c>
    </row>
    <row r="1168" spans="1:10" customHeight="0">
      <c r="A1168" s="0">
        <f>HYPERLINK("https://dl.dropboxusercontent.com/scl/fi/qacywyq7g3frkfju9uw04/114423-f.jpg?rlkey=38puqry2mp1enx56ioigzzbik&amp;dl=0","Click to download Image")</f>
      </c>
      <c r="B1168" s="0">
        <f>HYPERLINK("https://dl.dropboxusercontent.com/scl/fi/au5k8h573q8zhp2vem0kq/mens-pullover-size-chartssilas.jpg?rlkey=sq0quceh26bftlo7batqtdhob&amp;dl=0","Click to download SizeChart")</f>
      </c>
      <c r="C1168" s="0" t="inlineStr">
        <is>
          <t>Silas Men's Lightweight 1/4 Zip</t>
        </is>
      </c>
      <c r="D1168" s="0" t="inlineStr">
        <is>
          <t>114423</t>
        </is>
      </c>
      <c r="E1168" s="0" t="inlineStr">
        <is>
          <t>BLANK SILAS M BLACK:114423D - XL</t>
        </is>
      </c>
      <c r="F1168" s="0" t="inlineStr">
        <is>
          <t>899114423078</t>
        </is>
      </c>
      <c r="G1168" s="0" t="inlineStr">
        <is>
          <t>MENS</t>
        </is>
      </c>
      <c r="H1168" s="0" t="inlineStr">
        <is>
          <t>XL</t>
        </is>
      </c>
      <c r="I1168" s="0">
        <v>29.99</v>
      </c>
      <c r="J1168" s="0">
        <v>9</v>
      </c>
    </row>
    <row r="1169" spans="1:10" customHeight="0">
      <c r="A1169" s="0">
        <f>HYPERLINK("https://dl.dropboxusercontent.com/scl/fi/qacywyq7g3frkfju9uw04/114423-f.jpg?rlkey=38puqry2mp1enx56ioigzzbik&amp;dl=0","Click to download Image")</f>
      </c>
      <c r="B1169" s="0">
        <f>HYPERLINK("https://dl.dropboxusercontent.com/scl/fi/au5k8h573q8zhp2vem0kq/mens-pullover-size-chartssilas.jpg?rlkey=sq0quceh26bftlo7batqtdhob&amp;dl=0","Click to download SizeChart")</f>
      </c>
      <c r="C1169" s="0" t="inlineStr">
        <is>
          <t>Silas Men's Lightweight 1/4 Zip</t>
        </is>
      </c>
      <c r="D1169" s="0" t="inlineStr">
        <is>
          <t>114423</t>
        </is>
      </c>
      <c r="E1169" s="0" t="inlineStr">
        <is>
          <t>BLANK SILAS M BLACK:114423E - 2XL</t>
        </is>
      </c>
      <c r="F1169" s="0" t="inlineStr">
        <is>
          <t>899114423085</t>
        </is>
      </c>
      <c r="G1169" s="0" t="inlineStr">
        <is>
          <t>MENS</t>
        </is>
      </c>
      <c r="H1169" s="0" t="inlineStr">
        <is>
          <t>2XL</t>
        </is>
      </c>
      <c r="I1169" s="0">
        <v>35.99</v>
      </c>
      <c r="J1169" s="0">
        <v>13</v>
      </c>
    </row>
    <row r="1170" spans="1:10" customHeight="0">
      <c r="A1170" s="0">
        <f>HYPERLINK("https://dl.dropboxusercontent.com/scl/fi/qacywyq7g3frkfju9uw04/114423-f.jpg?rlkey=38puqry2mp1enx56ioigzzbik&amp;dl=0","Click to download Image")</f>
      </c>
      <c r="B1170" s="0">
        <f>HYPERLINK("https://dl.dropboxusercontent.com/scl/fi/au5k8h573q8zhp2vem0kq/mens-pullover-size-chartssilas.jpg?rlkey=sq0quceh26bftlo7batqtdhob&amp;dl=0","Click to download SizeChart")</f>
      </c>
      <c r="C1170" s="0" t="inlineStr">
        <is>
          <t>Silas Men's Lightweight 1/4 Zip</t>
        </is>
      </c>
      <c r="D1170" s="0" t="inlineStr">
        <is>
          <t>114423</t>
        </is>
      </c>
      <c r="E1170" s="0" t="inlineStr">
        <is>
          <t>BLANK SILAS M BLACK:114423F - 3XL</t>
        </is>
      </c>
      <c r="F1170" s="0" t="inlineStr">
        <is>
          <t>899114423092</t>
        </is>
      </c>
      <c r="G1170" s="0" t="inlineStr">
        <is>
          <t>MENS</t>
        </is>
      </c>
      <c r="H1170" s="0" t="inlineStr">
        <is>
          <t>3XL</t>
        </is>
      </c>
      <c r="I1170" s="0">
        <v>35.99</v>
      </c>
      <c r="J1170" s="0">
        <v>10</v>
      </c>
    </row>
    <row r="1171" spans="1:10" customHeight="0">
      <c r="A1171" s="0">
        <f>HYPERLINK("https://dl.dropboxusercontent.com/scl/fi/lx7buohpyv7kv2pg7l4mt/114424-f.jpg?rlkey=xaebtrcawf6w0u8qx13wzgh5j&amp;dl=0","Click to download Image")</f>
      </c>
      <c r="B1171" s="0">
        <f>HYPERLINK("https://dl.dropboxusercontent.com/scl/fi/au5k8h573q8zhp2vem0kq/mens-pullover-size-chartssilas.jpg?rlkey=sq0quceh26bftlo7batqtdhob&amp;dl=0","Click to download SizeChart")</f>
      </c>
      <c r="C1171" s="0" t="inlineStr">
        <is>
          <t>Silas Men's Lightweight 1/4 Zip</t>
        </is>
      </c>
      <c r="D1171" s="0" t="inlineStr">
        <is>
          <t>114424</t>
        </is>
      </c>
      <c r="E1171" s="0" t="inlineStr">
        <is>
          <t>BLANK SILAS M CARDINAL:114424A - S</t>
        </is>
      </c>
      <c r="F1171" s="0" t="inlineStr">
        <is>
          <t>899114424044</t>
        </is>
      </c>
      <c r="G1171" s="0" t="inlineStr">
        <is>
          <t>MENS</t>
        </is>
      </c>
      <c r="H1171" s="0" t="inlineStr">
        <is>
          <t>S</t>
        </is>
      </c>
      <c r="I1171" s="0">
        <v>29.99</v>
      </c>
      <c r="J1171" s="0">
        <v>25</v>
      </c>
    </row>
    <row r="1172" spans="1:10" customHeight="0">
      <c r="A1172" s="0">
        <f>HYPERLINK("https://dl.dropboxusercontent.com/scl/fi/lx7buohpyv7kv2pg7l4mt/114424-f.jpg?rlkey=xaebtrcawf6w0u8qx13wzgh5j&amp;dl=0","Click to download Image")</f>
      </c>
      <c r="B1172" s="0">
        <f>HYPERLINK("https://dl.dropboxusercontent.com/scl/fi/au5k8h573q8zhp2vem0kq/mens-pullover-size-chartssilas.jpg?rlkey=sq0quceh26bftlo7batqtdhob&amp;dl=0","Click to download SizeChart")</f>
      </c>
      <c r="C1172" s="0" t="inlineStr">
        <is>
          <t>Silas Men's Lightweight 1/4 Zip</t>
        </is>
      </c>
      <c r="D1172" s="0" t="inlineStr">
        <is>
          <t>114424</t>
        </is>
      </c>
      <c r="E1172" s="0" t="inlineStr">
        <is>
          <t>BLANK SILAS M CARDINAL:114424B - M</t>
        </is>
      </c>
      <c r="F1172" s="0" t="inlineStr">
        <is>
          <t>899114424051</t>
        </is>
      </c>
      <c r="G1172" s="0" t="inlineStr">
        <is>
          <t>MENS</t>
        </is>
      </c>
      <c r="H1172" s="0" t="inlineStr">
        <is>
          <t>M</t>
        </is>
      </c>
      <c r="I1172" s="0">
        <v>29.99</v>
      </c>
      <c r="J1172" s="0">
        <v>48</v>
      </c>
    </row>
    <row r="1173" spans="1:10" customHeight="0">
      <c r="A1173" s="0">
        <f>HYPERLINK("https://dl.dropboxusercontent.com/scl/fi/lx7buohpyv7kv2pg7l4mt/114424-f.jpg?rlkey=xaebtrcawf6w0u8qx13wzgh5j&amp;dl=0","Click to download Image")</f>
      </c>
      <c r="B1173" s="0">
        <f>HYPERLINK("https://dl.dropboxusercontent.com/scl/fi/au5k8h573q8zhp2vem0kq/mens-pullover-size-chartssilas.jpg?rlkey=sq0quceh26bftlo7batqtdhob&amp;dl=0","Click to download SizeChart")</f>
      </c>
      <c r="C1173" s="0" t="inlineStr">
        <is>
          <t>Silas Men's Lightweight 1/4 Zip</t>
        </is>
      </c>
      <c r="D1173" s="0" t="inlineStr">
        <is>
          <t>114424</t>
        </is>
      </c>
      <c r="E1173" s="0" t="inlineStr">
        <is>
          <t>BLANK SILAS M CARDINAL:114424C - L</t>
        </is>
      </c>
      <c r="F1173" s="0" t="inlineStr">
        <is>
          <t>899114424068</t>
        </is>
      </c>
      <c r="G1173" s="0" t="inlineStr">
        <is>
          <t>MENS</t>
        </is>
      </c>
      <c r="H1173" s="0" t="inlineStr">
        <is>
          <t>L</t>
        </is>
      </c>
      <c r="I1173" s="0">
        <v>29.99</v>
      </c>
      <c r="J1173" s="0">
        <v>72</v>
      </c>
    </row>
    <row r="1174" spans="1:10" customHeight="0">
      <c r="A1174" s="0">
        <f>HYPERLINK("https://dl.dropboxusercontent.com/scl/fi/lx7buohpyv7kv2pg7l4mt/114424-f.jpg?rlkey=xaebtrcawf6w0u8qx13wzgh5j&amp;dl=0","Click to download Image")</f>
      </c>
      <c r="B1174" s="0">
        <f>HYPERLINK("https://dl.dropboxusercontent.com/scl/fi/au5k8h573q8zhp2vem0kq/mens-pullover-size-chartssilas.jpg?rlkey=sq0quceh26bftlo7batqtdhob&amp;dl=0","Click to download SizeChart")</f>
      </c>
      <c r="C1174" s="0" t="inlineStr">
        <is>
          <t>Silas Men's Lightweight 1/4 Zip</t>
        </is>
      </c>
      <c r="D1174" s="0" t="inlineStr">
        <is>
          <t>114424</t>
        </is>
      </c>
      <c r="E1174" s="0" t="inlineStr">
        <is>
          <t>BLANK SILAS M CARDINAL:114424D - XL</t>
        </is>
      </c>
      <c r="F1174" s="0" t="inlineStr">
        <is>
          <t>899114424075</t>
        </is>
      </c>
      <c r="G1174" s="0" t="inlineStr">
        <is>
          <t>MENS</t>
        </is>
      </c>
      <c r="H1174" s="0" t="inlineStr">
        <is>
          <t>XL</t>
        </is>
      </c>
      <c r="I1174" s="0">
        <v>29.99</v>
      </c>
      <c r="J1174" s="0">
        <v>72</v>
      </c>
    </row>
    <row r="1175" spans="1:10" customHeight="0">
      <c r="A1175" s="0">
        <f>HYPERLINK("https://dl.dropboxusercontent.com/scl/fi/lx7buohpyv7kv2pg7l4mt/114424-f.jpg?rlkey=xaebtrcawf6w0u8qx13wzgh5j&amp;dl=0","Click to download Image")</f>
      </c>
      <c r="B1175" s="0">
        <f>HYPERLINK("https://dl.dropboxusercontent.com/scl/fi/au5k8h573q8zhp2vem0kq/mens-pullover-size-chartssilas.jpg?rlkey=sq0quceh26bftlo7batqtdhob&amp;dl=0","Click to download SizeChart")</f>
      </c>
      <c r="C1175" s="0" t="inlineStr">
        <is>
          <t>Silas Men's Lightweight 1/4 Zip</t>
        </is>
      </c>
      <c r="D1175" s="0" t="inlineStr">
        <is>
          <t>114424</t>
        </is>
      </c>
      <c r="E1175" s="0" t="inlineStr">
        <is>
          <t>BLANK SILAS M CARDINAL:114424E - 2XL</t>
        </is>
      </c>
      <c r="F1175" s="0" t="inlineStr">
        <is>
          <t>899114424082</t>
        </is>
      </c>
      <c r="G1175" s="0" t="inlineStr">
        <is>
          <t>MENS</t>
        </is>
      </c>
      <c r="H1175" s="0" t="inlineStr">
        <is>
          <t>2XL</t>
        </is>
      </c>
      <c r="I1175" s="0">
        <v>33.99</v>
      </c>
      <c r="J1175" s="0">
        <v>47</v>
      </c>
    </row>
    <row r="1176" spans="1:10" customHeight="0">
      <c r="A1176" s="0">
        <f>HYPERLINK("https://dl.dropboxusercontent.com/scl/fi/lx7buohpyv7kv2pg7l4mt/114424-f.jpg?rlkey=xaebtrcawf6w0u8qx13wzgh5j&amp;dl=0","Click to download Image")</f>
      </c>
      <c r="B1176" s="0">
        <f>HYPERLINK("https://dl.dropboxusercontent.com/scl/fi/au5k8h573q8zhp2vem0kq/mens-pullover-size-chartssilas.jpg?rlkey=sq0quceh26bftlo7batqtdhob&amp;dl=0","Click to download SizeChart")</f>
      </c>
      <c r="C1176" s="0" t="inlineStr">
        <is>
          <t>Silas Men's Lightweight 1/4 Zip</t>
        </is>
      </c>
      <c r="D1176" s="0" t="inlineStr">
        <is>
          <t>114424</t>
        </is>
      </c>
      <c r="E1176" s="0" t="inlineStr">
        <is>
          <t>BLANK SILAS M CARDINAL:114424F - 3XL</t>
        </is>
      </c>
      <c r="F1176" s="0" t="inlineStr">
        <is>
          <t>899114424099</t>
        </is>
      </c>
      <c r="G1176" s="0" t="inlineStr">
        <is>
          <t>MENS</t>
        </is>
      </c>
      <c r="H1176" s="0" t="inlineStr">
        <is>
          <t>3XL</t>
        </is>
      </c>
      <c r="I1176" s="0">
        <v>33.99</v>
      </c>
      <c r="J1176" s="0">
        <v>23</v>
      </c>
    </row>
    <row r="1177" spans="1:10" customHeight="0">
      <c r="A1177" s="0">
        <f>HYPERLINK("https://dl.dropboxusercontent.com/scl/fi/i561dce66xdy2b4i82ecv/114425-f.jpg?rlkey=w0k4w42l15sugdieb1ia5psev&amp;dl=0","Click to download Image")</f>
      </c>
      <c r="B1177" s="0">
        <f>HYPERLINK("https://dl.dropboxusercontent.com/scl/fi/au5k8h573q8zhp2vem0kq/mens-pullover-size-chartssilas.jpg?rlkey=sq0quceh26bftlo7batqtdhob&amp;dl=0","Click to download SizeChart")</f>
      </c>
      <c r="C1177" s="0" t="inlineStr">
        <is>
          <t>Silas Men's Lightweight 1/4 Zip</t>
        </is>
      </c>
      <c r="D1177" s="0" t="inlineStr">
        <is>
          <t>114425</t>
        </is>
      </c>
      <c r="E1177" s="0" t="inlineStr">
        <is>
          <t>BLANK SILAS M PURPLE:114425A - S</t>
        </is>
      </c>
      <c r="F1177" s="0" t="inlineStr">
        <is>
          <t>899114425041</t>
        </is>
      </c>
      <c r="G1177" s="0" t="inlineStr">
        <is>
          <t>MENS</t>
        </is>
      </c>
      <c r="H1177" s="0" t="inlineStr">
        <is>
          <t>S</t>
        </is>
      </c>
      <c r="I1177" s="0">
        <v>29.99</v>
      </c>
      <c r="J1177" s="0">
        <v>21</v>
      </c>
    </row>
    <row r="1178" spans="1:10" customHeight="0">
      <c r="A1178" s="0">
        <f>HYPERLINK("https://dl.dropboxusercontent.com/scl/fi/i561dce66xdy2b4i82ecv/114425-f.jpg?rlkey=w0k4w42l15sugdieb1ia5psev&amp;dl=0","Click to download Image")</f>
      </c>
      <c r="B1178" s="0">
        <f>HYPERLINK("https://dl.dropboxusercontent.com/scl/fi/au5k8h573q8zhp2vem0kq/mens-pullover-size-chartssilas.jpg?rlkey=sq0quceh26bftlo7batqtdhob&amp;dl=0","Click to download SizeChart")</f>
      </c>
      <c r="C1178" s="0" t="inlineStr">
        <is>
          <t>Silas Men's Lightweight 1/4 Zip</t>
        </is>
      </c>
      <c r="D1178" s="0" t="inlineStr">
        <is>
          <t>114425</t>
        </is>
      </c>
      <c r="E1178" s="0" t="inlineStr">
        <is>
          <t>BLANK SILAS M PURPLE:114425B - M</t>
        </is>
      </c>
      <c r="F1178" s="0" t="inlineStr">
        <is>
          <t>899114425058</t>
        </is>
      </c>
      <c r="G1178" s="0" t="inlineStr">
        <is>
          <t>MENS</t>
        </is>
      </c>
      <c r="H1178" s="0" t="inlineStr">
        <is>
          <t>M</t>
        </is>
      </c>
      <c r="I1178" s="0">
        <v>29.99</v>
      </c>
      <c r="J1178" s="0">
        <v>42</v>
      </c>
    </row>
    <row r="1179" spans="1:10" customHeight="0">
      <c r="A1179" s="0">
        <f>HYPERLINK("https://dl.dropboxusercontent.com/scl/fi/i561dce66xdy2b4i82ecv/114425-f.jpg?rlkey=w0k4w42l15sugdieb1ia5psev&amp;dl=0","Click to download Image")</f>
      </c>
      <c r="B1179" s="0">
        <f>HYPERLINK("https://dl.dropboxusercontent.com/scl/fi/au5k8h573q8zhp2vem0kq/mens-pullover-size-chartssilas.jpg?rlkey=sq0quceh26bftlo7batqtdhob&amp;dl=0","Click to download SizeChart")</f>
      </c>
      <c r="C1179" s="0" t="inlineStr">
        <is>
          <t>Silas Men's Lightweight 1/4 Zip</t>
        </is>
      </c>
      <c r="D1179" s="0" t="inlineStr">
        <is>
          <t>114425</t>
        </is>
      </c>
      <c r="E1179" s="0" t="inlineStr">
        <is>
          <t>BLANK SILAS M PURPLE:114425C - L</t>
        </is>
      </c>
      <c r="F1179" s="0" t="inlineStr">
        <is>
          <t>899114425065</t>
        </is>
      </c>
      <c r="G1179" s="0" t="inlineStr">
        <is>
          <t>MENS</t>
        </is>
      </c>
      <c r="H1179" s="0" t="inlineStr">
        <is>
          <t>L</t>
        </is>
      </c>
      <c r="I1179" s="0">
        <v>29.99</v>
      </c>
      <c r="J1179" s="0">
        <v>59</v>
      </c>
    </row>
    <row r="1180" spans="1:10" customHeight="0">
      <c r="A1180" s="0">
        <f>HYPERLINK("https://dl.dropboxusercontent.com/scl/fi/i561dce66xdy2b4i82ecv/114425-f.jpg?rlkey=w0k4w42l15sugdieb1ia5psev&amp;dl=0","Click to download Image")</f>
      </c>
      <c r="B1180" s="0">
        <f>HYPERLINK("https://dl.dropboxusercontent.com/scl/fi/au5k8h573q8zhp2vem0kq/mens-pullover-size-chartssilas.jpg?rlkey=sq0quceh26bftlo7batqtdhob&amp;dl=0","Click to download SizeChart")</f>
      </c>
      <c r="C1180" s="0" t="inlineStr">
        <is>
          <t>Silas Men's Lightweight 1/4 Zip</t>
        </is>
      </c>
      <c r="D1180" s="0" t="inlineStr">
        <is>
          <t>114425</t>
        </is>
      </c>
      <c r="E1180" s="0" t="inlineStr">
        <is>
          <t>BLANK SILAS M PURPLE:114425D - XL</t>
        </is>
      </c>
      <c r="F1180" s="0" t="inlineStr">
        <is>
          <t>899114425072</t>
        </is>
      </c>
      <c r="G1180" s="0" t="inlineStr">
        <is>
          <t>MENS</t>
        </is>
      </c>
      <c r="H1180" s="0" t="inlineStr">
        <is>
          <t>XL</t>
        </is>
      </c>
      <c r="I1180" s="0">
        <v>29.99</v>
      </c>
      <c r="J1180" s="0">
        <v>61</v>
      </c>
    </row>
    <row r="1181" spans="1:10" customHeight="0">
      <c r="A1181" s="0">
        <f>HYPERLINK("https://dl.dropboxusercontent.com/scl/fi/i561dce66xdy2b4i82ecv/114425-f.jpg?rlkey=w0k4w42l15sugdieb1ia5psev&amp;dl=0","Click to download Image")</f>
      </c>
      <c r="B1181" s="0">
        <f>HYPERLINK("https://dl.dropboxusercontent.com/scl/fi/au5k8h573q8zhp2vem0kq/mens-pullover-size-chartssilas.jpg?rlkey=sq0quceh26bftlo7batqtdhob&amp;dl=0","Click to download SizeChart")</f>
      </c>
      <c r="C1181" s="0" t="inlineStr">
        <is>
          <t>Silas Men's Lightweight 1/4 Zip</t>
        </is>
      </c>
      <c r="D1181" s="0" t="inlineStr">
        <is>
          <t>114425</t>
        </is>
      </c>
      <c r="E1181" s="0" t="inlineStr">
        <is>
          <t>BLANK SILAS M PURPLE:114425E - 2XL</t>
        </is>
      </c>
      <c r="F1181" s="0" t="inlineStr">
        <is>
          <t>899114425089</t>
        </is>
      </c>
      <c r="G1181" s="0" t="inlineStr">
        <is>
          <t>MENS</t>
        </is>
      </c>
      <c r="H1181" s="0" t="inlineStr">
        <is>
          <t>2XL</t>
        </is>
      </c>
      <c r="I1181" s="0">
        <v>31.99</v>
      </c>
      <c r="J1181" s="0">
        <v>42</v>
      </c>
    </row>
    <row r="1182" spans="1:10" customHeight="0">
      <c r="A1182" s="0">
        <f>HYPERLINK("https://dl.dropboxusercontent.com/scl/fi/i561dce66xdy2b4i82ecv/114425-f.jpg?rlkey=w0k4w42l15sugdieb1ia5psev&amp;dl=0","Click to download Image")</f>
      </c>
      <c r="B1182" s="0">
        <f>HYPERLINK("https://dl.dropboxusercontent.com/scl/fi/au5k8h573q8zhp2vem0kq/mens-pullover-size-chartssilas.jpg?rlkey=sq0quceh26bftlo7batqtdhob&amp;dl=0","Click to download SizeChart")</f>
      </c>
      <c r="C1182" s="0" t="inlineStr">
        <is>
          <t>Silas Men's Lightweight 1/4 Zip</t>
        </is>
      </c>
      <c r="D1182" s="0" t="inlineStr">
        <is>
          <t>114425</t>
        </is>
      </c>
      <c r="E1182" s="0" t="inlineStr">
        <is>
          <t>BLANK SILAS M PURPLE:114425F - 3XL</t>
        </is>
      </c>
      <c r="F1182" s="0" t="inlineStr">
        <is>
          <t>899114425096</t>
        </is>
      </c>
      <c r="G1182" s="0" t="inlineStr">
        <is>
          <t>MENS</t>
        </is>
      </c>
      <c r="H1182" s="0" t="inlineStr">
        <is>
          <t>3XL</t>
        </is>
      </c>
      <c r="I1182" s="0">
        <v>31.99</v>
      </c>
      <c r="J1182" s="0">
        <v>22</v>
      </c>
    </row>
    <row r="1183" spans="1:10" customHeight="0">
      <c r="A1183" s="0">
        <f>HYPERLINK("https://dl.dropboxusercontent.com/scl/fi/12zkdt0c42xod8fwr0l2g/124346-f.jpg?rlkey=qcwciuqb4o7pfxy8quqpodaqt&amp;dl=0","Click to download Image")</f>
      </c>
      <c r="B1183" s="0">
        <f>HYPERLINK("https://dl.dropboxusercontent.com/scl/fi/au5k8h573q8zhp2vem0kq/mens-pullover-size-chartssilas.jpg?rlkey=sq0quceh26bftlo7batqtdhob&amp;dl=0","Click to download SizeChart")</f>
      </c>
      <c r="C1183" s="0" t="inlineStr">
        <is>
          <t>Silas Men's Lightweight 1/4 Zip</t>
        </is>
      </c>
      <c r="D1183" s="0" t="inlineStr">
        <is>
          <t>124346</t>
        </is>
      </c>
      <c r="E1183" s="0" t="inlineStr">
        <is>
          <t>BLANK SILAS M GY:124346A-S</t>
        </is>
      </c>
      <c r="F1183" s="0" t="inlineStr">
        <is>
          <t>899124346046</t>
        </is>
      </c>
      <c r="G1183" s="0" t="inlineStr">
        <is>
          <t>MENS</t>
        </is>
      </c>
      <c r="H1183" s="0" t="inlineStr">
        <is>
          <t>S</t>
        </is>
      </c>
      <c r="I1183" s="0">
        <v>29.99</v>
      </c>
      <c r="J1183" s="0">
        <v>24</v>
      </c>
    </row>
    <row r="1184" spans="1:10" customHeight="0">
      <c r="A1184" s="0">
        <f>HYPERLINK("https://dl.dropboxusercontent.com/scl/fi/12zkdt0c42xod8fwr0l2g/124346-f.jpg?rlkey=qcwciuqb4o7pfxy8quqpodaqt&amp;dl=0","Click to download Image")</f>
      </c>
      <c r="B1184" s="0">
        <f>HYPERLINK("https://dl.dropboxusercontent.com/scl/fi/au5k8h573q8zhp2vem0kq/mens-pullover-size-chartssilas.jpg?rlkey=sq0quceh26bftlo7batqtdhob&amp;dl=0","Click to download SizeChart")</f>
      </c>
      <c r="C1184" s="0" t="inlineStr">
        <is>
          <t>Silas Men's Lightweight 1/4 Zip</t>
        </is>
      </c>
      <c r="D1184" s="0" t="inlineStr">
        <is>
          <t>124346</t>
        </is>
      </c>
      <c r="E1184" s="0" t="inlineStr">
        <is>
          <t>BLANK SILAS M GY:124346B-M</t>
        </is>
      </c>
      <c r="F1184" s="0" t="inlineStr">
        <is>
          <t>899124346053</t>
        </is>
      </c>
      <c r="G1184" s="0" t="inlineStr">
        <is>
          <t>MENS</t>
        </is>
      </c>
      <c r="H1184" s="0" t="inlineStr">
        <is>
          <t>M</t>
        </is>
      </c>
      <c r="I1184" s="0">
        <v>29.99</v>
      </c>
      <c r="J1184" s="0">
        <v>48</v>
      </c>
    </row>
    <row r="1185" spans="1:10" customHeight="0">
      <c r="A1185" s="0">
        <f>HYPERLINK("https://dl.dropboxusercontent.com/scl/fi/12zkdt0c42xod8fwr0l2g/124346-f.jpg?rlkey=qcwciuqb4o7pfxy8quqpodaqt&amp;dl=0","Click to download Image")</f>
      </c>
      <c r="B1185" s="0">
        <f>HYPERLINK("https://dl.dropboxusercontent.com/scl/fi/au5k8h573q8zhp2vem0kq/mens-pullover-size-chartssilas.jpg?rlkey=sq0quceh26bftlo7batqtdhob&amp;dl=0","Click to download SizeChart")</f>
      </c>
      <c r="C1185" s="0" t="inlineStr">
        <is>
          <t>Silas Men's Lightweight 1/4 Zip</t>
        </is>
      </c>
      <c r="D1185" s="0" t="inlineStr">
        <is>
          <t>124346</t>
        </is>
      </c>
      <c r="E1185" s="0" t="inlineStr">
        <is>
          <t>BLANK SILAS M GY:124346C-L</t>
        </is>
      </c>
      <c r="F1185" s="0" t="inlineStr">
        <is>
          <t>899124346060</t>
        </is>
      </c>
      <c r="G1185" s="0" t="inlineStr">
        <is>
          <t>MENS</t>
        </is>
      </c>
      <c r="H1185" s="0" t="inlineStr">
        <is>
          <t>L</t>
        </is>
      </c>
      <c r="I1185" s="0">
        <v>29.99</v>
      </c>
      <c r="J1185" s="0">
        <v>72</v>
      </c>
    </row>
    <row r="1186" spans="1:10" customHeight="0">
      <c r="A1186" s="0">
        <f>HYPERLINK("https://dl.dropboxusercontent.com/scl/fi/12zkdt0c42xod8fwr0l2g/124346-f.jpg?rlkey=qcwciuqb4o7pfxy8quqpodaqt&amp;dl=0","Click to download Image")</f>
      </c>
      <c r="B1186" s="0">
        <f>HYPERLINK("https://dl.dropboxusercontent.com/scl/fi/au5k8h573q8zhp2vem0kq/mens-pullover-size-chartssilas.jpg?rlkey=sq0quceh26bftlo7batqtdhob&amp;dl=0","Click to download SizeChart")</f>
      </c>
      <c r="C1186" s="0" t="inlineStr">
        <is>
          <t>Silas Men's Lightweight 1/4 Zip</t>
        </is>
      </c>
      <c r="D1186" s="0" t="inlineStr">
        <is>
          <t>124346</t>
        </is>
      </c>
      <c r="E1186" s="0" t="inlineStr">
        <is>
          <t>BLANK SILAS M GY:124346D-XL</t>
        </is>
      </c>
      <c r="F1186" s="0" t="inlineStr">
        <is>
          <t>899124346077</t>
        </is>
      </c>
      <c r="G1186" s="0" t="inlineStr">
        <is>
          <t>MENS</t>
        </is>
      </c>
      <c r="H1186" s="0" t="inlineStr">
        <is>
          <t>XL</t>
        </is>
      </c>
      <c r="I1186" s="0">
        <v>29.99</v>
      </c>
      <c r="J1186" s="0">
        <v>71</v>
      </c>
    </row>
    <row r="1187" spans="1:10" customHeight="0">
      <c r="A1187" s="0">
        <f>HYPERLINK("https://dl.dropboxusercontent.com/scl/fi/12zkdt0c42xod8fwr0l2g/124346-f.jpg?rlkey=qcwciuqb4o7pfxy8quqpodaqt&amp;dl=0","Click to download Image")</f>
      </c>
      <c r="B1187" s="0">
        <f>HYPERLINK("https://dl.dropboxusercontent.com/scl/fi/au5k8h573q8zhp2vem0kq/mens-pullover-size-chartssilas.jpg?rlkey=sq0quceh26bftlo7batqtdhob&amp;dl=0","Click to download SizeChart")</f>
      </c>
      <c r="C1187" s="0" t="inlineStr">
        <is>
          <t>Silas Men's Lightweight 1/4 Zip</t>
        </is>
      </c>
      <c r="D1187" s="0" t="inlineStr">
        <is>
          <t>124346</t>
        </is>
      </c>
      <c r="E1187" s="0" t="inlineStr">
        <is>
          <t>BLANK SILAS M GY:124346E-2XL</t>
        </is>
      </c>
      <c r="F1187" s="0" t="inlineStr">
        <is>
          <t>899124346084</t>
        </is>
      </c>
      <c r="G1187" s="0" t="inlineStr">
        <is>
          <t>MENS</t>
        </is>
      </c>
      <c r="H1187" s="0" t="inlineStr">
        <is>
          <t>2XL</t>
        </is>
      </c>
      <c r="I1187" s="0">
        <v>29.99</v>
      </c>
      <c r="J1187" s="0">
        <v>47</v>
      </c>
    </row>
    <row r="1188" spans="1:10" customHeight="0">
      <c r="A1188" s="0">
        <f>HYPERLINK("https://dl.dropboxusercontent.com/scl/fi/12zkdt0c42xod8fwr0l2g/124346-f.jpg?rlkey=qcwciuqb4o7pfxy8quqpodaqt&amp;dl=0","Click to download Image")</f>
      </c>
      <c r="B1188" s="0">
        <f>HYPERLINK("https://dl.dropboxusercontent.com/scl/fi/au5k8h573q8zhp2vem0kq/mens-pullover-size-chartssilas.jpg?rlkey=sq0quceh26bftlo7batqtdhob&amp;dl=0","Click to download SizeChart")</f>
      </c>
      <c r="C1188" s="0" t="inlineStr">
        <is>
          <t>Silas Men's Lightweight 1/4 Zip</t>
        </is>
      </c>
      <c r="D1188" s="0" t="inlineStr">
        <is>
          <t>124346</t>
        </is>
      </c>
      <c r="E1188" s="0" t="inlineStr">
        <is>
          <t>BLANK SILAS M GY:124346F-3XL</t>
        </is>
      </c>
      <c r="F1188" s="0" t="inlineStr">
        <is>
          <t>899124346091</t>
        </is>
      </c>
      <c r="G1188" s="0" t="inlineStr">
        <is>
          <t>MENS</t>
        </is>
      </c>
      <c r="H1188" s="0" t="inlineStr">
        <is>
          <t>3XL</t>
        </is>
      </c>
      <c r="I1188" s="0">
        <v>29.99</v>
      </c>
      <c r="J1188" s="0">
        <v>24</v>
      </c>
    </row>
    <row r="1189" spans="1:10" customHeight="0">
      <c r="A1189" s="0">
        <f>HYPERLINK("https://dl.dropboxusercontent.com/scl/fi/jllajqh766qv8l4cjtw26/slate-144461-f-bl.jpg?rlkey=iudra3wxnhh1dspaa9crr0847&amp;dl=0","Click to download Image")</f>
      </c>
      <c r="B1189" s="0">
        <f>HYPERLINK("https://dl.dropboxusercontent.com/scl/fi/9bf2snj300sekicgumep2/mens-t-shirt-size-chartsslate-ls.jpg?rlkey=h5xthknw6qg7z5tgjey3w3nzz&amp;dl=0","Click to download SizeChart")</f>
      </c>
      <c r="C1189" s="0" t="inlineStr">
        <is>
          <t>Slate Ultra-Soft Men's Long Sleeve</t>
        </is>
      </c>
      <c r="D1189" s="0" t="inlineStr">
        <is>
          <t>144461</t>
        </is>
      </c>
      <c r="E1189" s="0" t="inlineStr">
        <is>
          <t>BLANK SLATE M BK:144461AA-XS</t>
        </is>
      </c>
      <c r="G1189" s="0" t="inlineStr">
        <is>
          <t>MENS</t>
        </is>
      </c>
      <c r="H1189" s="0" t="inlineStr">
        <is>
          <t>XS</t>
        </is>
      </c>
      <c r="I1189" s="0">
        <v>18.99</v>
      </c>
      <c r="J1189" s="0">
        <v>80</v>
      </c>
    </row>
    <row r="1190" spans="1:10" customHeight="0">
      <c r="A1190" s="0">
        <f>HYPERLINK("https://dl.dropboxusercontent.com/scl/fi/jllajqh766qv8l4cjtw26/slate-144461-f-bl.jpg?rlkey=iudra3wxnhh1dspaa9crr0847&amp;dl=0","Click to download Image")</f>
      </c>
      <c r="B1190" s="0">
        <f>HYPERLINK("https://dl.dropboxusercontent.com/scl/fi/9bf2snj300sekicgumep2/mens-t-shirt-size-chartsslate-ls.jpg?rlkey=h5xthknw6qg7z5tgjey3w3nzz&amp;dl=0","Click to download SizeChart")</f>
      </c>
      <c r="C1190" s="0" t="inlineStr">
        <is>
          <t>Slate Ultra-Soft Men's Long Sleeve</t>
        </is>
      </c>
      <c r="D1190" s="0" t="inlineStr">
        <is>
          <t>144461</t>
        </is>
      </c>
      <c r="E1190" s="0" t="inlineStr">
        <is>
          <t>BLANK SLATE M BK:144461A-S</t>
        </is>
      </c>
      <c r="G1190" s="0" t="inlineStr">
        <is>
          <t>MENS</t>
        </is>
      </c>
      <c r="H1190" s="0" t="inlineStr">
        <is>
          <t>S</t>
        </is>
      </c>
      <c r="I1190" s="0">
        <v>18.99</v>
      </c>
      <c r="J1190" s="0">
        <v>114</v>
      </c>
    </row>
    <row r="1191" spans="1:10" customHeight="0">
      <c r="A1191" s="0">
        <f>HYPERLINK("https://dl.dropboxusercontent.com/scl/fi/jllajqh766qv8l4cjtw26/slate-144461-f-bl.jpg?rlkey=iudra3wxnhh1dspaa9crr0847&amp;dl=0","Click to download Image")</f>
      </c>
      <c r="B1191" s="0">
        <f>HYPERLINK("https://dl.dropboxusercontent.com/scl/fi/9bf2snj300sekicgumep2/mens-t-shirt-size-chartsslate-ls.jpg?rlkey=h5xthknw6qg7z5tgjey3w3nzz&amp;dl=0","Click to download SizeChart")</f>
      </c>
      <c r="C1191" s="0" t="inlineStr">
        <is>
          <t>Slate Ultra-Soft Men's Long Sleeve</t>
        </is>
      </c>
      <c r="D1191" s="0" t="inlineStr">
        <is>
          <t>144461</t>
        </is>
      </c>
      <c r="E1191" s="0" t="inlineStr">
        <is>
          <t>BLANK SLATE M BK:144461B-M</t>
        </is>
      </c>
      <c r="G1191" s="0" t="inlineStr">
        <is>
          <t>MENS</t>
        </is>
      </c>
      <c r="H1191" s="0" t="inlineStr">
        <is>
          <t>M</t>
        </is>
      </c>
      <c r="I1191" s="0">
        <v>18.99</v>
      </c>
      <c r="J1191" s="0">
        <v>237</v>
      </c>
    </row>
    <row r="1192" spans="1:10" customHeight="0">
      <c r="A1192" s="0">
        <f>HYPERLINK("https://dl.dropboxusercontent.com/scl/fi/jllajqh766qv8l4cjtw26/slate-144461-f-bl.jpg?rlkey=iudra3wxnhh1dspaa9crr0847&amp;dl=0","Click to download Image")</f>
      </c>
      <c r="B1192" s="0">
        <f>HYPERLINK("https://dl.dropboxusercontent.com/scl/fi/9bf2snj300sekicgumep2/mens-t-shirt-size-chartsslate-ls.jpg?rlkey=h5xthknw6qg7z5tgjey3w3nzz&amp;dl=0","Click to download SizeChart")</f>
      </c>
      <c r="C1192" s="0" t="inlineStr">
        <is>
          <t>Slate Ultra-Soft Men's Long Sleeve</t>
        </is>
      </c>
      <c r="D1192" s="0" t="inlineStr">
        <is>
          <t>144461</t>
        </is>
      </c>
      <c r="E1192" s="0" t="inlineStr">
        <is>
          <t>BLANK SLATE M BK:144461C-L</t>
        </is>
      </c>
      <c r="G1192" s="0" t="inlineStr">
        <is>
          <t>MENS</t>
        </is>
      </c>
      <c r="H1192" s="0" t="inlineStr">
        <is>
          <t>L</t>
        </is>
      </c>
      <c r="I1192" s="0">
        <v>18.99</v>
      </c>
      <c r="J1192" s="0">
        <v>362</v>
      </c>
    </row>
    <row r="1193" spans="1:10" customHeight="0">
      <c r="A1193" s="0">
        <f>HYPERLINK("https://dl.dropboxusercontent.com/scl/fi/jllajqh766qv8l4cjtw26/slate-144461-f-bl.jpg?rlkey=iudra3wxnhh1dspaa9crr0847&amp;dl=0","Click to download Image")</f>
      </c>
      <c r="B1193" s="0">
        <f>HYPERLINK("https://dl.dropboxusercontent.com/scl/fi/9bf2snj300sekicgumep2/mens-t-shirt-size-chartsslate-ls.jpg?rlkey=h5xthknw6qg7z5tgjey3w3nzz&amp;dl=0","Click to download SizeChart")</f>
      </c>
      <c r="C1193" s="0" t="inlineStr">
        <is>
          <t>Slate Ultra-Soft Men's Long Sleeve</t>
        </is>
      </c>
      <c r="D1193" s="0" t="inlineStr">
        <is>
          <t>144461</t>
        </is>
      </c>
      <c r="E1193" s="0" t="inlineStr">
        <is>
          <t>BLANK SLATE M BK:144461D-XL</t>
        </is>
      </c>
      <c r="G1193" s="0" t="inlineStr">
        <is>
          <t>MENS</t>
        </is>
      </c>
      <c r="H1193" s="0" t="inlineStr">
        <is>
          <t>XL</t>
        </is>
      </c>
      <c r="I1193" s="0">
        <v>18.99</v>
      </c>
      <c r="J1193" s="0">
        <v>371</v>
      </c>
    </row>
    <row r="1194" spans="1:10" customHeight="0">
      <c r="A1194" s="0">
        <f>HYPERLINK("https://dl.dropboxusercontent.com/scl/fi/jllajqh766qv8l4cjtw26/slate-144461-f-bl.jpg?rlkey=iudra3wxnhh1dspaa9crr0847&amp;dl=0","Click to download Image")</f>
      </c>
      <c r="B1194" s="0">
        <f>HYPERLINK("https://dl.dropboxusercontent.com/scl/fi/9bf2snj300sekicgumep2/mens-t-shirt-size-chartsslate-ls.jpg?rlkey=h5xthknw6qg7z5tgjey3w3nzz&amp;dl=0","Click to download SizeChart")</f>
      </c>
      <c r="C1194" s="0" t="inlineStr">
        <is>
          <t>Slate Ultra-Soft Men's Long Sleeve</t>
        </is>
      </c>
      <c r="D1194" s="0" t="inlineStr">
        <is>
          <t>144461</t>
        </is>
      </c>
      <c r="E1194" s="0" t="inlineStr">
        <is>
          <t>BLANK SLATE M BK:144461DT-XL TALL</t>
        </is>
      </c>
      <c r="F1194" s="0" t="inlineStr">
        <is>
          <t>899144461170</t>
        </is>
      </c>
      <c r="G1194" s="0" t="inlineStr">
        <is>
          <t>MENS</t>
        </is>
      </c>
      <c r="H1194" s="0" t="inlineStr">
        <is>
          <t>XL TALL</t>
        </is>
      </c>
      <c r="I1194" s="0">
        <v>18.99</v>
      </c>
      <c r="J1194" s="0">
        <v>20</v>
      </c>
    </row>
    <row r="1195" spans="1:10" customHeight="0">
      <c r="A1195" s="0">
        <f>HYPERLINK("https://dl.dropboxusercontent.com/scl/fi/jllajqh766qv8l4cjtw26/slate-144461-f-bl.jpg?rlkey=iudra3wxnhh1dspaa9crr0847&amp;dl=0","Click to download Image")</f>
      </c>
      <c r="B1195" s="0">
        <f>HYPERLINK("https://dl.dropboxusercontent.com/scl/fi/9bf2snj300sekicgumep2/mens-t-shirt-size-chartsslate-ls.jpg?rlkey=h5xthknw6qg7z5tgjey3w3nzz&amp;dl=0","Click to download SizeChart")</f>
      </c>
      <c r="C1195" s="0" t="inlineStr">
        <is>
          <t>Slate Ultra-Soft Men's Long Sleeve</t>
        </is>
      </c>
      <c r="D1195" s="0" t="inlineStr">
        <is>
          <t>144461</t>
        </is>
      </c>
      <c r="E1195" s="0" t="inlineStr">
        <is>
          <t>BLANK SLATE M BK:144461E-2XL</t>
        </is>
      </c>
      <c r="G1195" s="0" t="inlineStr">
        <is>
          <t>MENS</t>
        </is>
      </c>
      <c r="H1195" s="0" t="inlineStr">
        <is>
          <t>2XL</t>
        </is>
      </c>
      <c r="I1195" s="0">
        <v>20.99</v>
      </c>
      <c r="J1195" s="0">
        <v>257</v>
      </c>
    </row>
    <row r="1196" spans="1:10" customHeight="0">
      <c r="A1196" s="0">
        <f>HYPERLINK("https://dl.dropboxusercontent.com/scl/fi/jllajqh766qv8l4cjtw26/slate-144461-f-bl.jpg?rlkey=iudra3wxnhh1dspaa9crr0847&amp;dl=0","Click to download Image")</f>
      </c>
      <c r="B1196" s="0">
        <f>HYPERLINK("https://dl.dropboxusercontent.com/scl/fi/9bf2snj300sekicgumep2/mens-t-shirt-size-chartsslate-ls.jpg?rlkey=h5xthknw6qg7z5tgjey3w3nzz&amp;dl=0","Click to download SizeChart")</f>
      </c>
      <c r="C1196" s="0" t="inlineStr">
        <is>
          <t>Slate Ultra-Soft Men's Long Sleeve</t>
        </is>
      </c>
      <c r="D1196" s="0" t="inlineStr">
        <is>
          <t>144461</t>
        </is>
      </c>
      <c r="E1196" s="0" t="inlineStr">
        <is>
          <t>BLANK SLATE M BK:144461ET-2XL TALL</t>
        </is>
      </c>
      <c r="F1196" s="0" t="inlineStr">
        <is>
          <t>899144461187</t>
        </is>
      </c>
      <c r="G1196" s="0" t="inlineStr">
        <is>
          <t>MENS</t>
        </is>
      </c>
      <c r="H1196" s="0" t="inlineStr">
        <is>
          <t>2XL TALL</t>
        </is>
      </c>
      <c r="I1196" s="0">
        <v>20.99</v>
      </c>
      <c r="J1196" s="0">
        <v>20</v>
      </c>
    </row>
    <row r="1197" spans="1:10" customHeight="0">
      <c r="A1197" s="0">
        <f>HYPERLINK("https://dl.dropboxusercontent.com/scl/fi/jllajqh766qv8l4cjtw26/slate-144461-f-bl.jpg?rlkey=iudra3wxnhh1dspaa9crr0847&amp;dl=0","Click to download Image")</f>
      </c>
      <c r="B1197" s="0">
        <f>HYPERLINK("https://dl.dropboxusercontent.com/scl/fi/9bf2snj300sekicgumep2/mens-t-shirt-size-chartsslate-ls.jpg?rlkey=h5xthknw6qg7z5tgjey3w3nzz&amp;dl=0","Click to download SizeChart")</f>
      </c>
      <c r="C1197" s="0" t="inlineStr">
        <is>
          <t>Slate Ultra-Soft Men's Long Sleeve</t>
        </is>
      </c>
      <c r="D1197" s="0" t="inlineStr">
        <is>
          <t>144461</t>
        </is>
      </c>
      <c r="E1197" s="0" t="inlineStr">
        <is>
          <t>BLANK SLATE M BK:144461F-3XL</t>
        </is>
      </c>
      <c r="G1197" s="0" t="inlineStr">
        <is>
          <t>MENS</t>
        </is>
      </c>
      <c r="H1197" s="0" t="inlineStr">
        <is>
          <t>3XL</t>
        </is>
      </c>
      <c r="I1197" s="0">
        <v>20.99</v>
      </c>
      <c r="J1197" s="0">
        <v>129</v>
      </c>
    </row>
    <row r="1198" spans="1:10" customHeight="0">
      <c r="A1198" s="0">
        <f>HYPERLINK("https://dl.dropboxusercontent.com/scl/fi/jllajqh766qv8l4cjtw26/slate-144461-f-bl.jpg?rlkey=iudra3wxnhh1dspaa9crr0847&amp;dl=0","Click to download Image")</f>
      </c>
      <c r="B1198" s="0">
        <f>HYPERLINK("https://dl.dropboxusercontent.com/scl/fi/9bf2snj300sekicgumep2/mens-t-shirt-size-chartsslate-ls.jpg?rlkey=h5xthknw6qg7z5tgjey3w3nzz&amp;dl=0","Click to download SizeChart")</f>
      </c>
      <c r="C1198" s="0" t="inlineStr">
        <is>
          <t>Slate Ultra-Soft Men's Long Sleeve</t>
        </is>
      </c>
      <c r="D1198" s="0" t="inlineStr">
        <is>
          <t>144461</t>
        </is>
      </c>
      <c r="E1198" s="0" t="inlineStr">
        <is>
          <t>BLANK SLATE M BK:144461FT-3XL TALL</t>
        </is>
      </c>
      <c r="F1198" s="0" t="inlineStr">
        <is>
          <t>899144461194</t>
        </is>
      </c>
      <c r="G1198" s="0" t="inlineStr">
        <is>
          <t>MENS</t>
        </is>
      </c>
      <c r="H1198" s="0" t="inlineStr">
        <is>
          <t>3XL TALL</t>
        </is>
      </c>
      <c r="I1198" s="0">
        <v>20.99</v>
      </c>
      <c r="J1198" s="0">
        <v>20</v>
      </c>
    </row>
    <row r="1199" spans="1:10" customHeight="0">
      <c r="A1199" s="0">
        <f>HYPERLINK("https://dl.dropboxusercontent.com/scl/fi/jllajqh766qv8l4cjtw26/slate-144461-f-bl.jpg?rlkey=iudra3wxnhh1dspaa9crr0847&amp;dl=0","Click to download Image")</f>
      </c>
      <c r="B1199" s="0">
        <f>HYPERLINK("https://dl.dropboxusercontent.com/scl/fi/9bf2snj300sekicgumep2/mens-t-shirt-size-chartsslate-ls.jpg?rlkey=h5xthknw6qg7z5tgjey3w3nzz&amp;dl=0","Click to download SizeChart")</f>
      </c>
      <c r="C1199" s="0" t="inlineStr">
        <is>
          <t>Slate Ultra-Soft Men's Long Sleeve</t>
        </is>
      </c>
      <c r="D1199" s="0" t="inlineStr">
        <is>
          <t>144461</t>
        </is>
      </c>
      <c r="E1199" s="0" t="inlineStr">
        <is>
          <t>BLANK SLATE M BK:144461G-4XL</t>
        </is>
      </c>
      <c r="G1199" s="0" t="inlineStr">
        <is>
          <t>MENS</t>
        </is>
      </c>
      <c r="H1199" s="0" t="inlineStr">
        <is>
          <t>4XL BIG</t>
        </is>
      </c>
      <c r="I1199" s="0">
        <v>22.99</v>
      </c>
      <c r="J1199" s="0">
        <v>30</v>
      </c>
    </row>
    <row r="1200" spans="1:10" customHeight="0">
      <c r="A1200" s="0">
        <f>HYPERLINK("https://dl.dropboxusercontent.com/scl/fi/jllajqh766qv8l4cjtw26/slate-144461-f-bl.jpg?rlkey=iudra3wxnhh1dspaa9crr0847&amp;dl=0","Click to download Image")</f>
      </c>
      <c r="B1200" s="0">
        <f>HYPERLINK("https://dl.dropboxusercontent.com/scl/fi/9bf2snj300sekicgumep2/mens-t-shirt-size-chartsslate-ls.jpg?rlkey=h5xthknw6qg7z5tgjey3w3nzz&amp;dl=0","Click to download SizeChart")</f>
      </c>
      <c r="C1200" s="0" t="inlineStr">
        <is>
          <t>Slate Ultra-Soft Men's Long Sleeve</t>
        </is>
      </c>
      <c r="D1200" s="0" t="inlineStr">
        <is>
          <t>144461</t>
        </is>
      </c>
      <c r="E1200" s="0" t="inlineStr">
        <is>
          <t>BLANK SLATE M BK:144461H-5XL</t>
        </is>
      </c>
      <c r="G1200" s="0" t="inlineStr">
        <is>
          <t>MENS</t>
        </is>
      </c>
      <c r="H1200" s="0" t="inlineStr">
        <is>
          <t>5XL BIG</t>
        </is>
      </c>
      <c r="I1200" s="0">
        <v>22.99</v>
      </c>
      <c r="J1200" s="0">
        <v>20</v>
      </c>
    </row>
    <row r="1201" spans="1:10" customHeight="0">
      <c r="A1201" s="0">
        <f>HYPERLINK("https://dl.dropboxusercontent.com/scl/fi/jllajqh766qv8l4cjtw26/slate-144461-f-bl.jpg?rlkey=iudra3wxnhh1dspaa9crr0847&amp;dl=0","Click to download Image")</f>
      </c>
      <c r="B1201" s="0">
        <f>HYPERLINK("https://dl.dropboxusercontent.com/scl/fi/9bf2snj300sekicgumep2/mens-t-shirt-size-chartsslate-ls.jpg?rlkey=h5xthknw6qg7z5tgjey3w3nzz&amp;dl=0","Click to download SizeChart")</f>
      </c>
      <c r="C1201" s="0" t="inlineStr">
        <is>
          <t>Slate Ultra-Soft Men's Long Sleeve</t>
        </is>
      </c>
      <c r="D1201" s="0" t="inlineStr">
        <is>
          <t>144461</t>
        </is>
      </c>
      <c r="E1201" s="0" t="inlineStr">
        <is>
          <t>BLANK SLATE M BK:144461I-6XL</t>
        </is>
      </c>
      <c r="G1201" s="0" t="inlineStr">
        <is>
          <t>MENS</t>
        </is>
      </c>
      <c r="H1201" s="0" t="inlineStr">
        <is>
          <t>6XL BIG</t>
        </is>
      </c>
      <c r="I1201" s="0">
        <v>24.99</v>
      </c>
      <c r="J1201" s="0">
        <v>20</v>
      </c>
    </row>
    <row r="1202" spans="1:10" customHeight="0">
      <c r="A1202" s="0">
        <f>HYPERLINK("https://dl.dropboxusercontent.com/scl/fi/pzec8sh1dsb051iui9woy/slate-153017-f.jpg?rlkey=syqlfbul1eraadh4p4dyq0n8w&amp;dl=0","Click to download Image")</f>
      </c>
      <c r="B1202" s="0">
        <f>HYPERLINK("https://dl.dropboxusercontent.com/scl/fi/9bf2snj300sekicgumep2/mens-t-shirt-size-chartsslate-ls.jpg?rlkey=h5xthknw6qg7z5tgjey3w3nzz&amp;dl=0","Click to download SizeChart")</f>
      </c>
      <c r="C1202" s="0" t="inlineStr">
        <is>
          <t>Slate Ultra-Soft Men's Long Sleeve</t>
        </is>
      </c>
      <c r="D1202" s="0" t="inlineStr">
        <is>
          <t>153017</t>
        </is>
      </c>
      <c r="E1202" s="0" t="inlineStr">
        <is>
          <t>BLANK SLATE M CL:153017A-S</t>
        </is>
      </c>
      <c r="F1202" s="0" t="inlineStr">
        <is>
          <t>899153017047</t>
        </is>
      </c>
      <c r="G1202" s="0" t="inlineStr">
        <is>
          <t>MENS</t>
        </is>
      </c>
      <c r="H1202" s="0" t="inlineStr">
        <is>
          <t>S</t>
        </is>
      </c>
      <c r="I1202" s="0">
        <v>18.99</v>
      </c>
      <c r="J1202" s="0">
        <v>11</v>
      </c>
    </row>
    <row r="1203" spans="1:10" customHeight="0">
      <c r="A1203" s="0">
        <f>HYPERLINK("https://dl.dropboxusercontent.com/scl/fi/pzec8sh1dsb051iui9woy/slate-153017-f.jpg?rlkey=syqlfbul1eraadh4p4dyq0n8w&amp;dl=0","Click to download Image")</f>
      </c>
      <c r="B1203" s="0">
        <f>HYPERLINK("https://dl.dropboxusercontent.com/scl/fi/9bf2snj300sekicgumep2/mens-t-shirt-size-chartsslate-ls.jpg?rlkey=h5xthknw6qg7z5tgjey3w3nzz&amp;dl=0","Click to download SizeChart")</f>
      </c>
      <c r="C1203" s="0" t="inlineStr">
        <is>
          <t>Slate Ultra-Soft Men's Long Sleeve</t>
        </is>
      </c>
      <c r="D1203" s="0" t="inlineStr">
        <is>
          <t>153017</t>
        </is>
      </c>
      <c r="E1203" s="0" t="inlineStr">
        <is>
          <t>BLANK SLATE M CL:153017B-M</t>
        </is>
      </c>
      <c r="F1203" s="0" t="inlineStr">
        <is>
          <t>899153017054</t>
        </is>
      </c>
      <c r="G1203" s="0" t="inlineStr">
        <is>
          <t>MENS</t>
        </is>
      </c>
      <c r="H1203" s="0" t="inlineStr">
        <is>
          <t>M</t>
        </is>
      </c>
      <c r="I1203" s="0">
        <v>18.99</v>
      </c>
      <c r="J1203" s="0">
        <v>22</v>
      </c>
    </row>
    <row r="1204" spans="1:10" customHeight="0">
      <c r="A1204" s="0">
        <f>HYPERLINK("https://dl.dropboxusercontent.com/scl/fi/pzec8sh1dsb051iui9woy/slate-153017-f.jpg?rlkey=syqlfbul1eraadh4p4dyq0n8w&amp;dl=0","Click to download Image")</f>
      </c>
      <c r="B1204" s="0">
        <f>HYPERLINK("https://dl.dropboxusercontent.com/scl/fi/9bf2snj300sekicgumep2/mens-t-shirt-size-chartsslate-ls.jpg?rlkey=h5xthknw6qg7z5tgjey3w3nzz&amp;dl=0","Click to download SizeChart")</f>
      </c>
      <c r="C1204" s="0" t="inlineStr">
        <is>
          <t>Slate Ultra-Soft Men's Long Sleeve</t>
        </is>
      </c>
      <c r="D1204" s="0" t="inlineStr">
        <is>
          <t>153017</t>
        </is>
      </c>
      <c r="E1204" s="0" t="inlineStr">
        <is>
          <t>BLANK SLATE M CL:153017C-L</t>
        </is>
      </c>
      <c r="F1204" s="0" t="inlineStr">
        <is>
          <t>899153017061</t>
        </is>
      </c>
      <c r="G1204" s="0" t="inlineStr">
        <is>
          <t>MENS</t>
        </is>
      </c>
      <c r="H1204" s="0" t="inlineStr">
        <is>
          <t>L</t>
        </is>
      </c>
      <c r="I1204" s="0">
        <v>18.99</v>
      </c>
      <c r="J1204" s="0">
        <v>31</v>
      </c>
    </row>
    <row r="1205" spans="1:10" customHeight="0">
      <c r="A1205" s="0">
        <f>HYPERLINK("https://dl.dropboxusercontent.com/scl/fi/pzec8sh1dsb051iui9woy/slate-153017-f.jpg?rlkey=syqlfbul1eraadh4p4dyq0n8w&amp;dl=0","Click to download Image")</f>
      </c>
      <c r="B1205" s="0">
        <f>HYPERLINK("https://dl.dropboxusercontent.com/scl/fi/9bf2snj300sekicgumep2/mens-t-shirt-size-chartsslate-ls.jpg?rlkey=h5xthknw6qg7z5tgjey3w3nzz&amp;dl=0","Click to download SizeChart")</f>
      </c>
      <c r="C1205" s="0" t="inlineStr">
        <is>
          <t>Slate Ultra-Soft Men's Long Sleeve</t>
        </is>
      </c>
      <c r="D1205" s="0" t="inlineStr">
        <is>
          <t>153017</t>
        </is>
      </c>
      <c r="E1205" s="0" t="inlineStr">
        <is>
          <t>BLANK SLATE M CL:153017D-XL</t>
        </is>
      </c>
      <c r="F1205" s="0" t="inlineStr">
        <is>
          <t>899153017078</t>
        </is>
      </c>
      <c r="G1205" s="0" t="inlineStr">
        <is>
          <t>MENS</t>
        </is>
      </c>
      <c r="H1205" s="0" t="inlineStr">
        <is>
          <t>XL</t>
        </is>
      </c>
      <c r="I1205" s="0">
        <v>18.99</v>
      </c>
      <c r="J1205" s="0">
        <v>33</v>
      </c>
    </row>
    <row r="1206" spans="1:10" customHeight="0">
      <c r="A1206" s="0">
        <f>HYPERLINK("https://dl.dropboxusercontent.com/scl/fi/pzec8sh1dsb051iui9woy/slate-153017-f.jpg?rlkey=syqlfbul1eraadh4p4dyq0n8w&amp;dl=0","Click to download Image")</f>
      </c>
      <c r="B1206" s="0">
        <f>HYPERLINK("https://dl.dropboxusercontent.com/scl/fi/9bf2snj300sekicgumep2/mens-t-shirt-size-chartsslate-ls.jpg?rlkey=h5xthknw6qg7z5tgjey3w3nzz&amp;dl=0","Click to download SizeChart")</f>
      </c>
      <c r="C1206" s="0" t="inlineStr">
        <is>
          <t>Slate Ultra-Soft Men's Long Sleeve</t>
        </is>
      </c>
      <c r="D1206" s="0" t="inlineStr">
        <is>
          <t>153017</t>
        </is>
      </c>
      <c r="E1206" s="0" t="inlineStr">
        <is>
          <t>BLANK SLATE M CL:153017E-2XL</t>
        </is>
      </c>
      <c r="F1206" s="0" t="inlineStr">
        <is>
          <t>899153017085</t>
        </is>
      </c>
      <c r="G1206" s="0" t="inlineStr">
        <is>
          <t>MENS</t>
        </is>
      </c>
      <c r="H1206" s="0" t="inlineStr">
        <is>
          <t>2XL</t>
        </is>
      </c>
      <c r="I1206" s="0">
        <v>20.99</v>
      </c>
      <c r="J1206" s="0">
        <v>22</v>
      </c>
    </row>
    <row r="1207" spans="1:10" customHeight="0">
      <c r="A1207" s="0">
        <f>HYPERLINK("https://dl.dropboxusercontent.com/scl/fi/pzec8sh1dsb051iui9woy/slate-153017-f.jpg?rlkey=syqlfbul1eraadh4p4dyq0n8w&amp;dl=0","Click to download Image")</f>
      </c>
      <c r="B1207" s="0">
        <f>HYPERLINK("https://dl.dropboxusercontent.com/scl/fi/9bf2snj300sekicgumep2/mens-t-shirt-size-chartsslate-ls.jpg?rlkey=h5xthknw6qg7z5tgjey3w3nzz&amp;dl=0","Click to download SizeChart")</f>
      </c>
      <c r="C1207" s="0" t="inlineStr">
        <is>
          <t>Slate Ultra-Soft Men's Long Sleeve</t>
        </is>
      </c>
      <c r="D1207" s="0" t="inlineStr">
        <is>
          <t>153017</t>
        </is>
      </c>
      <c r="E1207" s="0" t="inlineStr">
        <is>
          <t>BLANK SLATE M CL:153017F-3XL</t>
        </is>
      </c>
      <c r="F1207" s="0" t="inlineStr">
        <is>
          <t>899153017092</t>
        </is>
      </c>
      <c r="G1207" s="0" t="inlineStr">
        <is>
          <t>MENS</t>
        </is>
      </c>
      <c r="H1207" s="0" t="inlineStr">
        <is>
          <t>3XL</t>
        </is>
      </c>
      <c r="I1207" s="0">
        <v>20.99</v>
      </c>
      <c r="J1207" s="0">
        <v>11</v>
      </c>
    </row>
    <row r="1208" spans="1:10" customHeight="0">
      <c r="A1208" s="0">
        <f>HYPERLINK("https://dl.dropboxusercontent.com/scl/fi/er6s4drjvv2tcn9sdqurl/slate-151997-f.jpg?rlkey=1b20qj68g1dvr7yktdq1l8yel&amp;dl=0","Click to download Image")</f>
      </c>
      <c r="B1208" s="0">
        <f>HYPERLINK("https://dl.dropboxusercontent.com/scl/fi/9bf2snj300sekicgumep2/mens-t-shirt-size-chartsslate-ls.jpg?rlkey=h5xthknw6qg7z5tgjey3w3nzz&amp;dl=0","Click to download SizeChart")</f>
      </c>
      <c r="C1208" s="0" t="inlineStr">
        <is>
          <t>Slate Ultra-Soft Men's Long Sleeve</t>
        </is>
      </c>
      <c r="D1208" s="0" t="inlineStr">
        <is>
          <t>151997</t>
        </is>
      </c>
      <c r="E1208" s="0" t="inlineStr">
        <is>
          <t>BLANK SLATE M GD:151997AA-XS</t>
        </is>
      </c>
      <c r="F1208" s="0" t="inlineStr">
        <is>
          <t>899151997037</t>
        </is>
      </c>
      <c r="G1208" s="0" t="inlineStr">
        <is>
          <t>MENS</t>
        </is>
      </c>
      <c r="H1208" s="0" t="inlineStr">
        <is>
          <t>XS</t>
        </is>
      </c>
      <c r="I1208" s="0">
        <v>18.99</v>
      </c>
      <c r="J1208" s="0">
        <v>35</v>
      </c>
    </row>
    <row r="1209" spans="1:10" customHeight="0">
      <c r="A1209" s="0">
        <f>HYPERLINK("https://dl.dropboxusercontent.com/scl/fi/er6s4drjvv2tcn9sdqurl/slate-151997-f.jpg?rlkey=1b20qj68g1dvr7yktdq1l8yel&amp;dl=0","Click to download Image")</f>
      </c>
      <c r="B1209" s="0">
        <f>HYPERLINK("https://dl.dropboxusercontent.com/scl/fi/9bf2snj300sekicgumep2/mens-t-shirt-size-chartsslate-ls.jpg?rlkey=h5xthknw6qg7z5tgjey3w3nzz&amp;dl=0","Click to download SizeChart")</f>
      </c>
      <c r="C1209" s="0" t="inlineStr">
        <is>
          <t>Slate Ultra-Soft Men's Long Sleeve</t>
        </is>
      </c>
      <c r="D1209" s="0" t="inlineStr">
        <is>
          <t>151997</t>
        </is>
      </c>
      <c r="E1209" s="0" t="inlineStr">
        <is>
          <t>BLANK SLATE M GD:151997A-S</t>
        </is>
      </c>
      <c r="F1209" s="0" t="inlineStr">
        <is>
          <t>899151997044</t>
        </is>
      </c>
      <c r="G1209" s="0" t="inlineStr">
        <is>
          <t>MENS</t>
        </is>
      </c>
      <c r="H1209" s="0" t="inlineStr">
        <is>
          <t>S</t>
        </is>
      </c>
      <c r="I1209" s="0">
        <v>18.99</v>
      </c>
      <c r="J1209" s="0">
        <v>56</v>
      </c>
    </row>
    <row r="1210" spans="1:10" customHeight="0">
      <c r="A1210" s="0">
        <f>HYPERLINK("https://dl.dropboxusercontent.com/scl/fi/er6s4drjvv2tcn9sdqurl/slate-151997-f.jpg?rlkey=1b20qj68g1dvr7yktdq1l8yel&amp;dl=0","Click to download Image")</f>
      </c>
      <c r="B1210" s="0">
        <f>HYPERLINK("https://dl.dropboxusercontent.com/scl/fi/9bf2snj300sekicgumep2/mens-t-shirt-size-chartsslate-ls.jpg?rlkey=h5xthknw6qg7z5tgjey3w3nzz&amp;dl=0","Click to download SizeChart")</f>
      </c>
      <c r="C1210" s="0" t="inlineStr">
        <is>
          <t>Slate Ultra-Soft Men's Long Sleeve</t>
        </is>
      </c>
      <c r="D1210" s="0" t="inlineStr">
        <is>
          <t>151997</t>
        </is>
      </c>
      <c r="E1210" s="0" t="inlineStr">
        <is>
          <t>BLANK SLATE M GD:151997B-M</t>
        </is>
      </c>
      <c r="F1210" s="0" t="inlineStr">
        <is>
          <t>899151997051</t>
        </is>
      </c>
      <c r="G1210" s="0" t="inlineStr">
        <is>
          <t>MENS</t>
        </is>
      </c>
      <c r="H1210" s="0" t="inlineStr">
        <is>
          <t>M</t>
        </is>
      </c>
      <c r="I1210" s="0">
        <v>18.99</v>
      </c>
      <c r="J1210" s="0">
        <v>126</v>
      </c>
    </row>
    <row r="1211" spans="1:10" customHeight="0">
      <c r="A1211" s="0">
        <f>HYPERLINK("https://dl.dropboxusercontent.com/scl/fi/er6s4drjvv2tcn9sdqurl/slate-151997-f.jpg?rlkey=1b20qj68g1dvr7yktdq1l8yel&amp;dl=0","Click to download Image")</f>
      </c>
      <c r="B1211" s="0">
        <f>HYPERLINK("https://dl.dropboxusercontent.com/scl/fi/9bf2snj300sekicgumep2/mens-t-shirt-size-chartsslate-ls.jpg?rlkey=h5xthknw6qg7z5tgjey3w3nzz&amp;dl=0","Click to download SizeChart")</f>
      </c>
      <c r="C1211" s="0" t="inlineStr">
        <is>
          <t>Slate Ultra-Soft Men's Long Sleeve</t>
        </is>
      </c>
      <c r="D1211" s="0" t="inlineStr">
        <is>
          <t>151997</t>
        </is>
      </c>
      <c r="E1211" s="0" t="inlineStr">
        <is>
          <t>BLANK SLATE M GD:151997C-L</t>
        </is>
      </c>
      <c r="F1211" s="0" t="inlineStr">
        <is>
          <t>899151997068</t>
        </is>
      </c>
      <c r="G1211" s="0" t="inlineStr">
        <is>
          <t>MENS</t>
        </is>
      </c>
      <c r="H1211" s="0" t="inlineStr">
        <is>
          <t>L</t>
        </is>
      </c>
      <c r="I1211" s="0">
        <v>18.99</v>
      </c>
      <c r="J1211" s="0">
        <v>257</v>
      </c>
    </row>
    <row r="1212" spans="1:10" customHeight="0">
      <c r="A1212" s="0">
        <f>HYPERLINK("https://dl.dropboxusercontent.com/scl/fi/er6s4drjvv2tcn9sdqurl/slate-151997-f.jpg?rlkey=1b20qj68g1dvr7yktdq1l8yel&amp;dl=0","Click to download Image")</f>
      </c>
      <c r="B1212" s="0">
        <f>HYPERLINK("https://dl.dropboxusercontent.com/scl/fi/9bf2snj300sekicgumep2/mens-t-shirt-size-chartsslate-ls.jpg?rlkey=h5xthknw6qg7z5tgjey3w3nzz&amp;dl=0","Click to download SizeChart")</f>
      </c>
      <c r="C1212" s="0" t="inlineStr">
        <is>
          <t>Slate Ultra-Soft Men's Long Sleeve</t>
        </is>
      </c>
      <c r="D1212" s="0" t="inlineStr">
        <is>
          <t>151997</t>
        </is>
      </c>
      <c r="E1212" s="0" t="inlineStr">
        <is>
          <t>BLANK SLATE M GD:151997D-XL</t>
        </is>
      </c>
      <c r="F1212" s="0" t="inlineStr">
        <is>
          <t>899151997075</t>
        </is>
      </c>
      <c r="G1212" s="0" t="inlineStr">
        <is>
          <t>MENS</t>
        </is>
      </c>
      <c r="H1212" s="0" t="inlineStr">
        <is>
          <t>XL</t>
        </is>
      </c>
      <c r="I1212" s="0">
        <v>18.99</v>
      </c>
      <c r="J1212" s="0">
        <v>254</v>
      </c>
    </row>
    <row r="1213" spans="1:10" customHeight="0">
      <c r="A1213" s="0">
        <f>HYPERLINK("https://dl.dropboxusercontent.com/scl/fi/er6s4drjvv2tcn9sdqurl/slate-151997-f.jpg?rlkey=1b20qj68g1dvr7yktdq1l8yel&amp;dl=0","Click to download Image")</f>
      </c>
      <c r="B1213" s="0">
        <f>HYPERLINK("https://dl.dropboxusercontent.com/scl/fi/9bf2snj300sekicgumep2/mens-t-shirt-size-chartsslate-ls.jpg?rlkey=h5xthknw6qg7z5tgjey3w3nzz&amp;dl=0","Click to download SizeChart")</f>
      </c>
      <c r="C1213" s="0" t="inlineStr">
        <is>
          <t>Slate Ultra-Soft Men's Long Sleeve</t>
        </is>
      </c>
      <c r="D1213" s="0" t="inlineStr">
        <is>
          <t>151997</t>
        </is>
      </c>
      <c r="E1213" s="0" t="inlineStr">
        <is>
          <t>BLANK SLATE M GD:151997E-2XL</t>
        </is>
      </c>
      <c r="F1213" s="0" t="inlineStr">
        <is>
          <t>899151997082</t>
        </is>
      </c>
      <c r="G1213" s="0" t="inlineStr">
        <is>
          <t>MENS</t>
        </is>
      </c>
      <c r="H1213" s="0" t="inlineStr">
        <is>
          <t>2XL</t>
        </is>
      </c>
      <c r="I1213" s="0">
        <v>20.99</v>
      </c>
      <c r="J1213" s="0">
        <v>127</v>
      </c>
    </row>
    <row r="1214" spans="1:10" customHeight="0">
      <c r="A1214" s="0">
        <f>HYPERLINK("https://dl.dropboxusercontent.com/scl/fi/er6s4drjvv2tcn9sdqurl/slate-151997-f.jpg?rlkey=1b20qj68g1dvr7yktdq1l8yel&amp;dl=0","Click to download Image")</f>
      </c>
      <c r="B1214" s="0">
        <f>HYPERLINK("https://dl.dropboxusercontent.com/scl/fi/9bf2snj300sekicgumep2/mens-t-shirt-size-chartsslate-ls.jpg?rlkey=h5xthknw6qg7z5tgjey3w3nzz&amp;dl=0","Click to download SizeChart")</f>
      </c>
      <c r="C1214" s="0" t="inlineStr">
        <is>
          <t>Slate Ultra-Soft Men's Long Sleeve</t>
        </is>
      </c>
      <c r="D1214" s="0" t="inlineStr">
        <is>
          <t>151997</t>
        </is>
      </c>
      <c r="E1214" s="0" t="inlineStr">
        <is>
          <t>BLANK SLATE M GD:151997F-3XL</t>
        </is>
      </c>
      <c r="F1214" s="0" t="inlineStr">
        <is>
          <t>899151997099</t>
        </is>
      </c>
      <c r="G1214" s="0" t="inlineStr">
        <is>
          <t>MENS</t>
        </is>
      </c>
      <c r="H1214" s="0" t="inlineStr">
        <is>
          <t>3XL</t>
        </is>
      </c>
      <c r="I1214" s="0">
        <v>20.99</v>
      </c>
      <c r="J1214" s="0">
        <v>56</v>
      </c>
    </row>
    <row r="1215" spans="1:10" customHeight="0">
      <c r="A1215" s="0">
        <f>HYPERLINK("https://dl.dropboxusercontent.com/scl/fi/eh10wnjq7a927zocc2zh8/slate-150730-f.jpg?rlkey=bbuln3o96sd9rgmaq9fy6ublj&amp;dl=0","Click to download Image")</f>
      </c>
      <c r="B1215" s="0">
        <f>HYPERLINK("https://dl.dropboxusercontent.com/scl/fi/9bf2snj300sekicgumep2/mens-t-shirt-size-chartsslate-ls.jpg?rlkey=h5xthknw6qg7z5tgjey3w3nzz&amp;dl=0","Click to download SizeChart")</f>
      </c>
      <c r="C1215" s="0" t="inlineStr">
        <is>
          <t>Slate Ultra-Soft Men's Long Sleeve</t>
        </is>
      </c>
      <c r="D1215" s="0" t="inlineStr">
        <is>
          <t>150730</t>
        </is>
      </c>
      <c r="E1215" s="0" t="inlineStr">
        <is>
          <t>BLANK SLATE M KY:150730A-S</t>
        </is>
      </c>
      <c r="F1215" s="0" t="inlineStr">
        <is>
          <t>899150730048</t>
        </is>
      </c>
      <c r="G1215" s="0" t="inlineStr">
        <is>
          <t>MENS</t>
        </is>
      </c>
      <c r="H1215" s="0" t="inlineStr">
        <is>
          <t>S</t>
        </is>
      </c>
      <c r="I1215" s="0">
        <v>18.99</v>
      </c>
      <c r="J1215" s="0">
        <v>4</v>
      </c>
    </row>
    <row r="1216" spans="1:10" customHeight="0">
      <c r="A1216" s="0">
        <f>HYPERLINK("https://dl.dropboxusercontent.com/scl/fi/eh10wnjq7a927zocc2zh8/slate-150730-f.jpg?rlkey=bbuln3o96sd9rgmaq9fy6ublj&amp;dl=0","Click to download Image")</f>
      </c>
      <c r="B1216" s="0">
        <f>HYPERLINK("https://dl.dropboxusercontent.com/scl/fi/9bf2snj300sekicgumep2/mens-t-shirt-size-chartsslate-ls.jpg?rlkey=h5xthknw6qg7z5tgjey3w3nzz&amp;dl=0","Click to download SizeChart")</f>
      </c>
      <c r="C1216" s="0" t="inlineStr">
        <is>
          <t>Slate Ultra-Soft Men's Long Sleeve</t>
        </is>
      </c>
      <c r="D1216" s="0" t="inlineStr">
        <is>
          <t>150730</t>
        </is>
      </c>
      <c r="E1216" s="0" t="inlineStr">
        <is>
          <t>BLANK SLATE M KY:150730B-M</t>
        </is>
      </c>
      <c r="F1216" s="0" t="inlineStr">
        <is>
          <t>899150730055</t>
        </is>
      </c>
      <c r="G1216" s="0" t="inlineStr">
        <is>
          <t>MENS</t>
        </is>
      </c>
      <c r="H1216" s="0" t="inlineStr">
        <is>
          <t>M</t>
        </is>
      </c>
      <c r="I1216" s="0">
        <v>18.99</v>
      </c>
      <c r="J1216" s="0">
        <v>7</v>
      </c>
    </row>
    <row r="1217" spans="1:10" customHeight="0">
      <c r="A1217" s="0">
        <f>HYPERLINK("https://dl.dropboxusercontent.com/scl/fi/eh10wnjq7a927zocc2zh8/slate-150730-f.jpg?rlkey=bbuln3o96sd9rgmaq9fy6ublj&amp;dl=0","Click to download Image")</f>
      </c>
      <c r="B1217" s="0">
        <f>HYPERLINK("https://dl.dropboxusercontent.com/scl/fi/9bf2snj300sekicgumep2/mens-t-shirt-size-chartsslate-ls.jpg?rlkey=h5xthknw6qg7z5tgjey3w3nzz&amp;dl=0","Click to download SizeChart")</f>
      </c>
      <c r="C1217" s="0" t="inlineStr">
        <is>
          <t>Slate Ultra-Soft Men's Long Sleeve</t>
        </is>
      </c>
      <c r="D1217" s="0" t="inlineStr">
        <is>
          <t>150730</t>
        </is>
      </c>
      <c r="E1217" s="0" t="inlineStr">
        <is>
          <t>BLANK SLATE M KY:150730C-L</t>
        </is>
      </c>
      <c r="F1217" s="0" t="inlineStr">
        <is>
          <t>899150730062</t>
        </is>
      </c>
      <c r="G1217" s="0" t="inlineStr">
        <is>
          <t>MENS</t>
        </is>
      </c>
      <c r="H1217" s="0" t="inlineStr">
        <is>
          <t>L</t>
        </is>
      </c>
      <c r="I1217" s="0">
        <v>18.99</v>
      </c>
      <c r="J1217" s="0">
        <v>0</v>
      </c>
    </row>
    <row r="1218" spans="1:10" customHeight="0">
      <c r="A1218" s="0">
        <f>HYPERLINK("https://dl.dropboxusercontent.com/scl/fi/eh10wnjq7a927zocc2zh8/slate-150730-f.jpg?rlkey=bbuln3o96sd9rgmaq9fy6ublj&amp;dl=0","Click to download Image")</f>
      </c>
      <c r="B1218" s="0">
        <f>HYPERLINK("https://dl.dropboxusercontent.com/scl/fi/9bf2snj300sekicgumep2/mens-t-shirt-size-chartsslate-ls.jpg?rlkey=h5xthknw6qg7z5tgjey3w3nzz&amp;dl=0","Click to download SizeChart")</f>
      </c>
      <c r="C1218" s="0" t="inlineStr">
        <is>
          <t>Slate Ultra-Soft Men's Long Sleeve</t>
        </is>
      </c>
      <c r="D1218" s="0" t="inlineStr">
        <is>
          <t>150730</t>
        </is>
      </c>
      <c r="E1218" s="0" t="inlineStr">
        <is>
          <t>BLANK SLATE M KY:150730D-XL</t>
        </is>
      </c>
      <c r="F1218" s="0" t="inlineStr">
        <is>
          <t>899150730079</t>
        </is>
      </c>
      <c r="G1218" s="0" t="inlineStr">
        <is>
          <t>MENS</t>
        </is>
      </c>
      <c r="H1218" s="0" t="inlineStr">
        <is>
          <t>XL</t>
        </is>
      </c>
      <c r="I1218" s="0">
        <v>18.99</v>
      </c>
      <c r="J1218" s="0">
        <v>13</v>
      </c>
    </row>
    <row r="1219" spans="1:10" customHeight="0">
      <c r="A1219" s="0">
        <f>HYPERLINK("https://dl.dropboxusercontent.com/scl/fi/eh10wnjq7a927zocc2zh8/slate-150730-f.jpg?rlkey=bbuln3o96sd9rgmaq9fy6ublj&amp;dl=0","Click to download Image")</f>
      </c>
      <c r="B1219" s="0">
        <f>HYPERLINK("https://dl.dropboxusercontent.com/scl/fi/9bf2snj300sekicgumep2/mens-t-shirt-size-chartsslate-ls.jpg?rlkey=h5xthknw6qg7z5tgjey3w3nzz&amp;dl=0","Click to download SizeChart")</f>
      </c>
      <c r="C1219" s="0" t="inlineStr">
        <is>
          <t>Slate Ultra-Soft Men's Long Sleeve</t>
        </is>
      </c>
      <c r="D1219" s="0" t="inlineStr">
        <is>
          <t>150730</t>
        </is>
      </c>
      <c r="E1219" s="0" t="inlineStr">
        <is>
          <t>BLANK SLATE M KY:150730E-2XL</t>
        </is>
      </c>
      <c r="F1219" s="0" t="inlineStr">
        <is>
          <t>899150730086</t>
        </is>
      </c>
      <c r="G1219" s="0" t="inlineStr">
        <is>
          <t>MENS</t>
        </is>
      </c>
      <c r="H1219" s="0" t="inlineStr">
        <is>
          <t>2XL</t>
        </is>
      </c>
      <c r="I1219" s="0">
        <v>20.99</v>
      </c>
      <c r="J1219" s="0">
        <v>12</v>
      </c>
    </row>
    <row r="1220" spans="1:10" customHeight="0">
      <c r="A1220" s="0">
        <f>HYPERLINK("https://dl.dropboxusercontent.com/scl/fi/eh10wnjq7a927zocc2zh8/slate-150730-f.jpg?rlkey=bbuln3o96sd9rgmaq9fy6ublj&amp;dl=0","Click to download Image")</f>
      </c>
      <c r="B1220" s="0">
        <f>HYPERLINK("https://dl.dropboxusercontent.com/scl/fi/9bf2snj300sekicgumep2/mens-t-shirt-size-chartsslate-ls.jpg?rlkey=h5xthknw6qg7z5tgjey3w3nzz&amp;dl=0","Click to download SizeChart")</f>
      </c>
      <c r="C1220" s="0" t="inlineStr">
        <is>
          <t>Slate Ultra-Soft Men's Long Sleeve</t>
        </is>
      </c>
      <c r="D1220" s="0" t="inlineStr">
        <is>
          <t>150730</t>
        </is>
      </c>
      <c r="E1220" s="0" t="inlineStr">
        <is>
          <t>BLANK SLATE M KY:150730F-3XL</t>
        </is>
      </c>
      <c r="F1220" s="0" t="inlineStr">
        <is>
          <t>899150730093</t>
        </is>
      </c>
      <c r="G1220" s="0" t="inlineStr">
        <is>
          <t>MENS</t>
        </is>
      </c>
      <c r="H1220" s="0" t="inlineStr">
        <is>
          <t>3XL</t>
        </is>
      </c>
      <c r="I1220" s="0">
        <v>20.99</v>
      </c>
      <c r="J1220" s="0">
        <v>6</v>
      </c>
    </row>
    <row r="1221" spans="1:10" customHeight="0">
      <c r="A1221" s="0">
        <f>HYPERLINK("https://dl.dropboxusercontent.com/scl/fi/qajjner2oblouk6jc16kc/161713-blank-orange-slate-f.jpg?rlkey=kim8wdg6jtji8n08s4nfdtidh&amp;dl=0","Click to download Image")</f>
      </c>
      <c r="B1221" s="0">
        <f>HYPERLINK("https://dl.dropboxusercontent.com/scl/fi/9bf2snj300sekicgumep2/mens-t-shirt-size-chartsslate-ls.jpg?rlkey=h5xthknw6qg7z5tgjey3w3nzz&amp;dl=0","Click to download SizeChart")</f>
      </c>
      <c r="C1221" s="0" t="inlineStr">
        <is>
          <t>Slate Ultra-Soft Men's Long Sleeve</t>
        </is>
      </c>
      <c r="D1221" s="0" t="inlineStr">
        <is>
          <t>161713</t>
        </is>
      </c>
      <c r="E1221" s="0" t="inlineStr">
        <is>
          <t>BLANK SLATEL M OR:161713A-S</t>
        </is>
      </c>
      <c r="F1221" s="0" t="inlineStr">
        <is>
          <t>899161713047</t>
        </is>
      </c>
      <c r="G1221" s="0" t="inlineStr">
        <is>
          <t>MENS</t>
        </is>
      </c>
      <c r="H1221" s="0" t="inlineStr">
        <is>
          <t>S</t>
        </is>
      </c>
      <c r="I1221" s="0">
        <v>18.99</v>
      </c>
      <c r="J1221" s="0">
        <v>3</v>
      </c>
    </row>
    <row r="1222" spans="1:10" customHeight="0">
      <c r="A1222" s="0">
        <f>HYPERLINK("https://dl.dropboxusercontent.com/scl/fi/qajjner2oblouk6jc16kc/161713-blank-orange-slate-f.jpg?rlkey=kim8wdg6jtji8n08s4nfdtidh&amp;dl=0","Click to download Image")</f>
      </c>
      <c r="B1222" s="0">
        <f>HYPERLINK("https://dl.dropboxusercontent.com/scl/fi/9bf2snj300sekicgumep2/mens-t-shirt-size-chartsslate-ls.jpg?rlkey=h5xthknw6qg7z5tgjey3w3nzz&amp;dl=0","Click to download SizeChart")</f>
      </c>
      <c r="C1222" s="0" t="inlineStr">
        <is>
          <t>Slate Ultra-Soft Men's Long Sleeve</t>
        </is>
      </c>
      <c r="D1222" s="0" t="inlineStr">
        <is>
          <t>161713</t>
        </is>
      </c>
      <c r="E1222" s="0" t="inlineStr">
        <is>
          <t>BLANK SLATEL M OR:161713B-M</t>
        </is>
      </c>
      <c r="F1222" s="0" t="inlineStr">
        <is>
          <t>899161713054</t>
        </is>
      </c>
      <c r="G1222" s="0" t="inlineStr">
        <is>
          <t>MENS</t>
        </is>
      </c>
      <c r="H1222" s="0" t="inlineStr">
        <is>
          <t>M</t>
        </is>
      </c>
      <c r="I1222" s="0">
        <v>18.99</v>
      </c>
      <c r="J1222" s="0">
        <v>6</v>
      </c>
    </row>
    <row r="1223" spans="1:10" customHeight="0">
      <c r="A1223" s="0">
        <f>HYPERLINK("https://dl.dropboxusercontent.com/scl/fi/qajjner2oblouk6jc16kc/161713-blank-orange-slate-f.jpg?rlkey=kim8wdg6jtji8n08s4nfdtidh&amp;dl=0","Click to download Image")</f>
      </c>
      <c r="B1223" s="0">
        <f>HYPERLINK("https://dl.dropboxusercontent.com/scl/fi/9bf2snj300sekicgumep2/mens-t-shirt-size-chartsslate-ls.jpg?rlkey=h5xthknw6qg7z5tgjey3w3nzz&amp;dl=0","Click to download SizeChart")</f>
      </c>
      <c r="C1223" s="0" t="inlineStr">
        <is>
          <t>Slate Ultra-Soft Men's Long Sleeve</t>
        </is>
      </c>
      <c r="D1223" s="0" t="inlineStr">
        <is>
          <t>161713</t>
        </is>
      </c>
      <c r="E1223" s="0" t="inlineStr">
        <is>
          <t>BLANK SLATEL M OR:161713C-L</t>
        </is>
      </c>
      <c r="F1223" s="0" t="inlineStr">
        <is>
          <t>899161713061</t>
        </is>
      </c>
      <c r="G1223" s="0" t="inlineStr">
        <is>
          <t>MENS</t>
        </is>
      </c>
      <c r="H1223" s="0" t="inlineStr">
        <is>
          <t>L</t>
        </is>
      </c>
      <c r="I1223" s="0">
        <v>18.99</v>
      </c>
      <c r="J1223" s="0">
        <v>9</v>
      </c>
    </row>
    <row r="1224" spans="1:10" customHeight="0">
      <c r="A1224" s="0">
        <f>HYPERLINK("https://dl.dropboxusercontent.com/scl/fi/qajjner2oblouk6jc16kc/161713-blank-orange-slate-f.jpg?rlkey=kim8wdg6jtji8n08s4nfdtidh&amp;dl=0","Click to download Image")</f>
      </c>
      <c r="B1224" s="0">
        <f>HYPERLINK("https://dl.dropboxusercontent.com/scl/fi/9bf2snj300sekicgumep2/mens-t-shirt-size-chartsslate-ls.jpg?rlkey=h5xthknw6qg7z5tgjey3w3nzz&amp;dl=0","Click to download SizeChart")</f>
      </c>
      <c r="C1224" s="0" t="inlineStr">
        <is>
          <t>Slate Ultra-Soft Men's Long Sleeve</t>
        </is>
      </c>
      <c r="D1224" s="0" t="inlineStr">
        <is>
          <t>161713</t>
        </is>
      </c>
      <c r="E1224" s="0" t="inlineStr">
        <is>
          <t>BLANK SLATEL M OR:161713D-XL</t>
        </is>
      </c>
      <c r="F1224" s="0" t="inlineStr">
        <is>
          <t>899161713078</t>
        </is>
      </c>
      <c r="G1224" s="0" t="inlineStr">
        <is>
          <t>MENS</t>
        </is>
      </c>
      <c r="H1224" s="0" t="inlineStr">
        <is>
          <t>XL</t>
        </is>
      </c>
      <c r="I1224" s="0">
        <v>18.99</v>
      </c>
      <c r="J1224" s="0">
        <v>9</v>
      </c>
    </row>
    <row r="1225" spans="1:10" customHeight="0">
      <c r="A1225" s="0">
        <f>HYPERLINK("https://dl.dropboxusercontent.com/scl/fi/qajjner2oblouk6jc16kc/161713-blank-orange-slate-f.jpg?rlkey=kim8wdg6jtji8n08s4nfdtidh&amp;dl=0","Click to download Image")</f>
      </c>
      <c r="B1225" s="0">
        <f>HYPERLINK("https://dl.dropboxusercontent.com/scl/fi/9bf2snj300sekicgumep2/mens-t-shirt-size-chartsslate-ls.jpg?rlkey=h5xthknw6qg7z5tgjey3w3nzz&amp;dl=0","Click to download SizeChart")</f>
      </c>
      <c r="C1225" s="0" t="inlineStr">
        <is>
          <t>Slate Ultra-Soft Men's Long Sleeve</t>
        </is>
      </c>
      <c r="D1225" s="0" t="inlineStr">
        <is>
          <t>161713</t>
        </is>
      </c>
      <c r="E1225" s="0" t="inlineStr">
        <is>
          <t>BLANK SLATEL M OR:161713E-2XL</t>
        </is>
      </c>
      <c r="F1225" s="0" t="inlineStr">
        <is>
          <t>899161713085</t>
        </is>
      </c>
      <c r="G1225" s="0" t="inlineStr">
        <is>
          <t>MENS</t>
        </is>
      </c>
      <c r="H1225" s="0" t="inlineStr">
        <is>
          <t>2XL</t>
        </is>
      </c>
      <c r="I1225" s="0">
        <v>18.99</v>
      </c>
      <c r="J1225" s="0">
        <v>6</v>
      </c>
    </row>
    <row r="1226" spans="1:10" customHeight="0">
      <c r="A1226" s="0">
        <f>HYPERLINK("https://dl.dropboxusercontent.com/scl/fi/qajjner2oblouk6jc16kc/161713-blank-orange-slate-f.jpg?rlkey=kim8wdg6jtji8n08s4nfdtidh&amp;dl=0","Click to download Image")</f>
      </c>
      <c r="B1226" s="0">
        <f>HYPERLINK("https://dl.dropboxusercontent.com/scl/fi/9bf2snj300sekicgumep2/mens-t-shirt-size-chartsslate-ls.jpg?rlkey=h5xthknw6qg7z5tgjey3w3nzz&amp;dl=0","Click to download SizeChart")</f>
      </c>
      <c r="C1226" s="0" t="inlineStr">
        <is>
          <t>Slate Ultra-Soft Men's Long Sleeve</t>
        </is>
      </c>
      <c r="D1226" s="0" t="inlineStr">
        <is>
          <t>161713</t>
        </is>
      </c>
      <c r="E1226" s="0" t="inlineStr">
        <is>
          <t>BLANK SLATEL M OR:161713F-3XL</t>
        </is>
      </c>
      <c r="F1226" s="0" t="inlineStr">
        <is>
          <t>899161713092</t>
        </is>
      </c>
      <c r="G1226" s="0" t="inlineStr">
        <is>
          <t>MENS</t>
        </is>
      </c>
      <c r="H1226" s="0" t="inlineStr">
        <is>
          <t>3XL</t>
        </is>
      </c>
      <c r="I1226" s="0">
        <v>18.99</v>
      </c>
      <c r="J1226" s="0">
        <v>3</v>
      </c>
    </row>
    <row r="1227" spans="1:10" customHeight="0">
      <c r="A1227" s="0">
        <f>HYPERLINK("https://dl.dropboxusercontent.com/scl/fi/b5arn0xo65ydhzowamc02/109554-f.jpg?rlkey=oulxl3jxea69hlhm1qf3yc0iv&amp;dl=0","Click to download Image")</f>
      </c>
      <c r="B1227" s="0">
        <f>HYPERLINK("https://dl.dropboxusercontent.com/scl/fi/7cnx17xn964h4upyrbv1g/mens-hoodie-size-chartsspencer-holden.jpg?rlkey=h5kkrb9e3to66mkmo4fqf3xd7&amp;dl=0","Click to download SizeChart")</f>
      </c>
      <c r="C1227" s="0" t="inlineStr">
        <is>
          <t>Spencer Men's Heavyweight Hoodie</t>
        </is>
      </c>
      <c r="D1227" s="0" t="inlineStr">
        <is>
          <t>109554</t>
        </is>
      </c>
      <c r="E1227" s="0" t="inlineStr">
        <is>
          <t>BLANK SPENCER:109554A – S</t>
        </is>
      </c>
      <c r="G1227" s="0" t="inlineStr">
        <is>
          <t>MENS</t>
        </is>
      </c>
      <c r="H1227" s="0" t="inlineStr">
        <is>
          <t>S</t>
        </is>
      </c>
      <c r="I1227" s="0">
        <v>44.99</v>
      </c>
      <c r="J1227" s="0">
        <v>24</v>
      </c>
    </row>
    <row r="1228" spans="1:10" customHeight="0">
      <c r="A1228" s="0">
        <f>HYPERLINK("https://dl.dropboxusercontent.com/scl/fi/b5arn0xo65ydhzowamc02/109554-f.jpg?rlkey=oulxl3jxea69hlhm1qf3yc0iv&amp;dl=0","Click to download Image")</f>
      </c>
      <c r="B1228" s="0">
        <f>HYPERLINK("https://dl.dropboxusercontent.com/scl/fi/7cnx17xn964h4upyrbv1g/mens-hoodie-size-chartsspencer-holden.jpg?rlkey=h5kkrb9e3to66mkmo4fqf3xd7&amp;dl=0","Click to download SizeChart")</f>
      </c>
      <c r="C1228" s="0" t="inlineStr">
        <is>
          <t>Spencer Men's Heavyweight Hoodie</t>
        </is>
      </c>
      <c r="D1228" s="0" t="inlineStr">
        <is>
          <t>109554</t>
        </is>
      </c>
      <c r="E1228" s="0" t="inlineStr">
        <is>
          <t>BLANK SPENCER:109554B – M</t>
        </is>
      </c>
      <c r="G1228" s="0" t="inlineStr">
        <is>
          <t>MENS</t>
        </is>
      </c>
      <c r="H1228" s="0" t="inlineStr">
        <is>
          <t>M</t>
        </is>
      </c>
      <c r="I1228" s="0">
        <v>44.99</v>
      </c>
      <c r="J1228" s="0">
        <v>44</v>
      </c>
    </row>
    <row r="1229" spans="1:10" customHeight="0">
      <c r="A1229" s="0">
        <f>HYPERLINK("https://dl.dropboxusercontent.com/scl/fi/b5arn0xo65ydhzowamc02/109554-f.jpg?rlkey=oulxl3jxea69hlhm1qf3yc0iv&amp;dl=0","Click to download Image")</f>
      </c>
      <c r="B1229" s="0">
        <f>HYPERLINK("https://dl.dropboxusercontent.com/scl/fi/7cnx17xn964h4upyrbv1g/mens-hoodie-size-chartsspencer-holden.jpg?rlkey=h5kkrb9e3to66mkmo4fqf3xd7&amp;dl=0","Click to download SizeChart")</f>
      </c>
      <c r="C1229" s="0" t="inlineStr">
        <is>
          <t>Spencer Men's Heavyweight Hoodie</t>
        </is>
      </c>
      <c r="D1229" s="0" t="inlineStr">
        <is>
          <t>109554</t>
        </is>
      </c>
      <c r="E1229" s="0" t="inlineStr">
        <is>
          <t>BLANK SPENCER:109554C – L</t>
        </is>
      </c>
      <c r="G1229" s="0" t="inlineStr">
        <is>
          <t>MENS</t>
        </is>
      </c>
      <c r="H1229" s="0" t="inlineStr">
        <is>
          <t>L</t>
        </is>
      </c>
      <c r="I1229" s="0">
        <v>44.99</v>
      </c>
      <c r="J1229" s="0">
        <v>44</v>
      </c>
    </row>
    <row r="1230" spans="1:10" customHeight="0">
      <c r="A1230" s="0">
        <f>HYPERLINK("https://dl.dropboxusercontent.com/scl/fi/b5arn0xo65ydhzowamc02/109554-f.jpg?rlkey=oulxl3jxea69hlhm1qf3yc0iv&amp;dl=0","Click to download Image")</f>
      </c>
      <c r="B1230" s="0">
        <f>HYPERLINK("https://dl.dropboxusercontent.com/scl/fi/7cnx17xn964h4upyrbv1g/mens-hoodie-size-chartsspencer-holden.jpg?rlkey=h5kkrb9e3to66mkmo4fqf3xd7&amp;dl=0","Click to download SizeChart")</f>
      </c>
      <c r="C1230" s="0" t="inlineStr">
        <is>
          <t>Spencer Men's Heavyweight Hoodie</t>
        </is>
      </c>
      <c r="D1230" s="0" t="inlineStr">
        <is>
          <t>109554</t>
        </is>
      </c>
      <c r="E1230" s="0" t="inlineStr">
        <is>
          <t>BLANK SPENCER:109554D – XL</t>
        </is>
      </c>
      <c r="G1230" s="0" t="inlineStr">
        <is>
          <t>MENS</t>
        </is>
      </c>
      <c r="H1230" s="0" t="inlineStr">
        <is>
          <t>XL</t>
        </is>
      </c>
      <c r="I1230" s="0">
        <v>44.99</v>
      </c>
      <c r="J1230" s="0">
        <v>47</v>
      </c>
    </row>
    <row r="1231" spans="1:10" customHeight="0">
      <c r="A1231" s="0">
        <f>HYPERLINK("https://dl.dropboxusercontent.com/scl/fi/b5arn0xo65ydhzowamc02/109554-f.jpg?rlkey=oulxl3jxea69hlhm1qf3yc0iv&amp;dl=0","Click to download Image")</f>
      </c>
      <c r="B1231" s="0">
        <f>HYPERLINK("https://dl.dropboxusercontent.com/scl/fi/7cnx17xn964h4upyrbv1g/mens-hoodie-size-chartsspencer-holden.jpg?rlkey=h5kkrb9e3to66mkmo4fqf3xd7&amp;dl=0","Click to download SizeChart")</f>
      </c>
      <c r="C1231" s="0" t="inlineStr">
        <is>
          <t>Spencer Men's Heavyweight Hoodie</t>
        </is>
      </c>
      <c r="D1231" s="0" t="inlineStr">
        <is>
          <t>109554</t>
        </is>
      </c>
      <c r="E1231" s="0" t="inlineStr">
        <is>
          <t>BLANK SPENCER:109554E - 2XL</t>
        </is>
      </c>
      <c r="G1231" s="0" t="inlineStr">
        <is>
          <t>MENS</t>
        </is>
      </c>
      <c r="H1231" s="0" t="inlineStr">
        <is>
          <t>2XL</t>
        </is>
      </c>
      <c r="I1231" s="0">
        <v>44.99</v>
      </c>
      <c r="J1231" s="0">
        <v>36</v>
      </c>
    </row>
    <row r="1232" spans="1:10" customHeight="0">
      <c r="A1232" s="0">
        <f>HYPERLINK("https://dl.dropboxusercontent.com/scl/fi/b5arn0xo65ydhzowamc02/109554-f.jpg?rlkey=oulxl3jxea69hlhm1qf3yc0iv&amp;dl=0","Click to download Image")</f>
      </c>
      <c r="B1232" s="0">
        <f>HYPERLINK("https://dl.dropboxusercontent.com/scl/fi/7cnx17xn964h4upyrbv1g/mens-hoodie-size-chartsspencer-holden.jpg?rlkey=h5kkrb9e3to66mkmo4fqf3xd7&amp;dl=0","Click to download SizeChart")</f>
      </c>
      <c r="C1232" s="0" t="inlineStr">
        <is>
          <t>Spencer Men's Heavyweight Hoodie</t>
        </is>
      </c>
      <c r="D1232" s="0" t="inlineStr">
        <is>
          <t>109554</t>
        </is>
      </c>
      <c r="E1232" s="0" t="inlineStr">
        <is>
          <t>BLANK SPENCER:109554F - 3XL</t>
        </is>
      </c>
      <c r="G1232" s="0" t="inlineStr">
        <is>
          <t>MENS</t>
        </is>
      </c>
      <c r="H1232" s="0" t="inlineStr">
        <is>
          <t>3XL</t>
        </is>
      </c>
      <c r="I1232" s="0">
        <v>44.99</v>
      </c>
      <c r="J1232" s="0">
        <v>22</v>
      </c>
    </row>
    <row r="1233" spans="1:10" customHeight="0">
      <c r="A1233" s="0">
        <f>HYPERLINK("https://dl.dropboxusercontent.com/scl/fi/qvj3h7t95xdv92jr1uyzj/109556-f.jpg?rlkey=3m6qzlgnvbqlx402jlintkvwu&amp;dl=0","Click to download Image")</f>
      </c>
      <c r="B1233" s="0">
        <f>HYPERLINK("https://dl.dropboxusercontent.com/scl/fi/7cnx17xn964h4upyrbv1g/mens-hoodie-size-chartsspencer-holden.jpg?rlkey=h5kkrb9e3to66mkmo4fqf3xd7&amp;dl=0","Click to download SizeChart")</f>
      </c>
      <c r="C1233" s="0" t="inlineStr">
        <is>
          <t>Spencer Men's Heavyweight Hoodie</t>
        </is>
      </c>
      <c r="D1233" s="0" t="inlineStr">
        <is>
          <t>109556</t>
        </is>
      </c>
      <c r="E1233" s="0" t="inlineStr">
        <is>
          <t>BLANK SPENCER:109556A – S</t>
        </is>
      </c>
      <c r="G1233" s="0" t="inlineStr">
        <is>
          <t>MENS</t>
        </is>
      </c>
      <c r="H1233" s="0" t="inlineStr">
        <is>
          <t>S</t>
        </is>
      </c>
      <c r="I1233" s="0">
        <v>44.99</v>
      </c>
      <c r="J1233" s="0">
        <v>0</v>
      </c>
    </row>
    <row r="1234" spans="1:10" customHeight="0">
      <c r="A1234" s="0">
        <f>HYPERLINK("https://dl.dropboxusercontent.com/scl/fi/qvj3h7t95xdv92jr1uyzj/109556-f.jpg?rlkey=3m6qzlgnvbqlx402jlintkvwu&amp;dl=0","Click to download Image")</f>
      </c>
      <c r="B1234" s="0">
        <f>HYPERLINK("https://dl.dropboxusercontent.com/scl/fi/7cnx17xn964h4upyrbv1g/mens-hoodie-size-chartsspencer-holden.jpg?rlkey=h5kkrb9e3to66mkmo4fqf3xd7&amp;dl=0","Click to download SizeChart")</f>
      </c>
      <c r="C1234" s="0" t="inlineStr">
        <is>
          <t>Spencer Men's Heavyweight Hoodie</t>
        </is>
      </c>
      <c r="D1234" s="0" t="inlineStr">
        <is>
          <t>109556</t>
        </is>
      </c>
      <c r="E1234" s="0" t="inlineStr">
        <is>
          <t>BLANK SPENCER:109556B – M</t>
        </is>
      </c>
      <c r="G1234" s="0" t="inlineStr">
        <is>
          <t>MENS</t>
        </is>
      </c>
      <c r="H1234" s="0" t="inlineStr">
        <is>
          <t>M</t>
        </is>
      </c>
      <c r="I1234" s="0">
        <v>44.99</v>
      </c>
      <c r="J1234" s="0">
        <v>0</v>
      </c>
    </row>
    <row r="1235" spans="1:10" customHeight="0">
      <c r="A1235" s="0">
        <f>HYPERLINK("https://dl.dropboxusercontent.com/scl/fi/qvj3h7t95xdv92jr1uyzj/109556-f.jpg?rlkey=3m6qzlgnvbqlx402jlintkvwu&amp;dl=0","Click to download Image")</f>
      </c>
      <c r="B1235" s="0">
        <f>HYPERLINK("https://dl.dropboxusercontent.com/scl/fi/7cnx17xn964h4upyrbv1g/mens-hoodie-size-chartsspencer-holden.jpg?rlkey=h5kkrb9e3to66mkmo4fqf3xd7&amp;dl=0","Click to download SizeChart")</f>
      </c>
      <c r="C1235" s="0" t="inlineStr">
        <is>
          <t>Spencer Men's Heavyweight Hoodie</t>
        </is>
      </c>
      <c r="D1235" s="0" t="inlineStr">
        <is>
          <t>109556</t>
        </is>
      </c>
      <c r="E1235" s="0" t="inlineStr">
        <is>
          <t>BLANK SPENCER:109556C – L</t>
        </is>
      </c>
      <c r="G1235" s="0" t="inlineStr">
        <is>
          <t>MENS</t>
        </is>
      </c>
      <c r="H1235" s="0" t="inlineStr">
        <is>
          <t>L</t>
        </is>
      </c>
      <c r="I1235" s="0">
        <v>44.99</v>
      </c>
      <c r="J1235" s="0">
        <v>0</v>
      </c>
    </row>
    <row r="1236" spans="1:10" customHeight="0">
      <c r="A1236" s="0">
        <f>HYPERLINK("https://dl.dropboxusercontent.com/scl/fi/qvj3h7t95xdv92jr1uyzj/109556-f.jpg?rlkey=3m6qzlgnvbqlx402jlintkvwu&amp;dl=0","Click to download Image")</f>
      </c>
      <c r="B1236" s="0">
        <f>HYPERLINK("https://dl.dropboxusercontent.com/scl/fi/7cnx17xn964h4upyrbv1g/mens-hoodie-size-chartsspencer-holden.jpg?rlkey=h5kkrb9e3to66mkmo4fqf3xd7&amp;dl=0","Click to download SizeChart")</f>
      </c>
      <c r="C1236" s="0" t="inlineStr">
        <is>
          <t>Spencer Men's Heavyweight Hoodie</t>
        </is>
      </c>
      <c r="D1236" s="0" t="inlineStr">
        <is>
          <t>109556</t>
        </is>
      </c>
      <c r="E1236" s="0" t="inlineStr">
        <is>
          <t>BLANK SPENCER:109556D – XL</t>
        </is>
      </c>
      <c r="G1236" s="0" t="inlineStr">
        <is>
          <t>MENS</t>
        </is>
      </c>
      <c r="H1236" s="0" t="inlineStr">
        <is>
          <t>XL</t>
        </is>
      </c>
      <c r="I1236" s="0">
        <v>44.99</v>
      </c>
      <c r="J1236" s="0">
        <v>0</v>
      </c>
    </row>
    <row r="1237" spans="1:10" customHeight="0">
      <c r="A1237" s="0">
        <f>HYPERLINK("https://dl.dropboxusercontent.com/scl/fi/qvj3h7t95xdv92jr1uyzj/109556-f.jpg?rlkey=3m6qzlgnvbqlx402jlintkvwu&amp;dl=0","Click to download Image")</f>
      </c>
      <c r="B1237" s="0">
        <f>HYPERLINK("https://dl.dropboxusercontent.com/scl/fi/7cnx17xn964h4upyrbv1g/mens-hoodie-size-chartsspencer-holden.jpg?rlkey=h5kkrb9e3to66mkmo4fqf3xd7&amp;dl=0","Click to download SizeChart")</f>
      </c>
      <c r="C1237" s="0" t="inlineStr">
        <is>
          <t>Spencer Men's Heavyweight Hoodie</t>
        </is>
      </c>
      <c r="D1237" s="0" t="inlineStr">
        <is>
          <t>109556</t>
        </is>
      </c>
      <c r="E1237" s="0" t="inlineStr">
        <is>
          <t>BLANK SPENCER:109556E - 2XL</t>
        </is>
      </c>
      <c r="G1237" s="0" t="inlineStr">
        <is>
          <t>MENS</t>
        </is>
      </c>
      <c r="H1237" s="0" t="inlineStr">
        <is>
          <t>2XL</t>
        </is>
      </c>
      <c r="I1237" s="0">
        <v>44.99</v>
      </c>
      <c r="J1237" s="0">
        <v>47</v>
      </c>
    </row>
    <row r="1238" spans="1:10" customHeight="0">
      <c r="A1238" s="0">
        <f>HYPERLINK("https://dl.dropboxusercontent.com/scl/fi/qvj3h7t95xdv92jr1uyzj/109556-f.jpg?rlkey=3m6qzlgnvbqlx402jlintkvwu&amp;dl=0","Click to download Image")</f>
      </c>
      <c r="B1238" s="0">
        <f>HYPERLINK("https://dl.dropboxusercontent.com/scl/fi/7cnx17xn964h4upyrbv1g/mens-hoodie-size-chartsspencer-holden.jpg?rlkey=h5kkrb9e3to66mkmo4fqf3xd7&amp;dl=0","Click to download SizeChart")</f>
      </c>
      <c r="C1238" s="0" t="inlineStr">
        <is>
          <t>Spencer Men's Heavyweight Hoodie</t>
        </is>
      </c>
      <c r="D1238" s="0" t="inlineStr">
        <is>
          <t>109556</t>
        </is>
      </c>
      <c r="E1238" s="0" t="inlineStr">
        <is>
          <t>BLANK SPENCER:109556F - 3XL</t>
        </is>
      </c>
      <c r="G1238" s="0" t="inlineStr">
        <is>
          <t>MENS</t>
        </is>
      </c>
      <c r="H1238" s="0" t="inlineStr">
        <is>
          <t>3XL</t>
        </is>
      </c>
      <c r="I1238" s="0">
        <v>44.99</v>
      </c>
      <c r="J1238" s="0">
        <v>23</v>
      </c>
    </row>
    <row r="1239" spans="1:10" customHeight="0">
      <c r="A1239" s="0">
        <f>HYPERLINK("https://dl.dropboxusercontent.com/scl/fi/z0fnfvrmhcbs6ez8wzphc/128838-f.jpg?rlkey=w5bb6dyz9ja42a1wk564d5il2&amp;dl=0","Click to download Image")</f>
      </c>
      <c r="B1239" s="0">
        <f>HYPERLINK("https://dl.dropboxusercontent.com/scl/fi/6ml97hmzzqdldyve3qjd1/mens-jackets-size-chartsrigby.jpg?rlkey=yj8vo1597l0ftwpdac5lmfnho&amp;dl=0","Click to download SizeChart")</f>
      </c>
      <c r="C1239" s="0" t="inlineStr">
        <is>
          <t>Rigby Men's Water Resistant Jacket</t>
        </is>
      </c>
      <c r="D1239" s="0" t="inlineStr">
        <is>
          <t>128838</t>
        </is>
      </c>
      <c r="E1239" s="0" t="inlineStr">
        <is>
          <t>BLANK RIGBY M BK:128838A-S</t>
        </is>
      </c>
      <c r="F1239" s="0" t="inlineStr">
        <is>
          <t>899128838042</t>
        </is>
      </c>
      <c r="G1239" s="0" t="inlineStr">
        <is>
          <t>MENS</t>
        </is>
      </c>
      <c r="H1239" s="0" t="inlineStr">
        <is>
          <t>S</t>
        </is>
      </c>
      <c r="I1239" s="0">
        <v>44.99</v>
      </c>
      <c r="J1239" s="0">
        <v>13</v>
      </c>
    </row>
    <row r="1240" spans="1:10" customHeight="0">
      <c r="A1240" s="0">
        <f>HYPERLINK("https://dl.dropboxusercontent.com/scl/fi/z0fnfvrmhcbs6ez8wzphc/128838-f.jpg?rlkey=w5bb6dyz9ja42a1wk564d5il2&amp;dl=0","Click to download Image")</f>
      </c>
      <c r="B1240" s="0">
        <f>HYPERLINK("https://dl.dropboxusercontent.com/scl/fi/6ml97hmzzqdldyve3qjd1/mens-jackets-size-chartsrigby.jpg?rlkey=yj8vo1597l0ftwpdac5lmfnho&amp;dl=0","Click to download SizeChart")</f>
      </c>
      <c r="C1240" s="0" t="inlineStr">
        <is>
          <t>Rigby Men's Water Resistant Jacket</t>
        </is>
      </c>
      <c r="D1240" s="0" t="inlineStr">
        <is>
          <t>128838</t>
        </is>
      </c>
      <c r="E1240" s="0" t="inlineStr">
        <is>
          <t>BLANK RIGBY M BK:128838B-M</t>
        </is>
      </c>
      <c r="F1240" s="0" t="inlineStr">
        <is>
          <t>899128838059</t>
        </is>
      </c>
      <c r="G1240" s="0" t="inlineStr">
        <is>
          <t>MENS</t>
        </is>
      </c>
      <c r="H1240" s="0" t="inlineStr">
        <is>
          <t>M</t>
        </is>
      </c>
      <c r="I1240" s="0">
        <v>44.99</v>
      </c>
      <c r="J1240" s="0">
        <v>30</v>
      </c>
    </row>
    <row r="1241" spans="1:10" customHeight="0">
      <c r="A1241" s="0">
        <f>HYPERLINK("https://dl.dropboxusercontent.com/scl/fi/z0fnfvrmhcbs6ez8wzphc/128838-f.jpg?rlkey=w5bb6dyz9ja42a1wk564d5il2&amp;dl=0","Click to download Image")</f>
      </c>
      <c r="B1241" s="0">
        <f>HYPERLINK("https://dl.dropboxusercontent.com/scl/fi/6ml97hmzzqdldyve3qjd1/mens-jackets-size-chartsrigby.jpg?rlkey=yj8vo1597l0ftwpdac5lmfnho&amp;dl=0","Click to download SizeChart")</f>
      </c>
      <c r="C1241" s="0" t="inlineStr">
        <is>
          <t>Rigby Men's Water Resistant Jacket</t>
        </is>
      </c>
      <c r="D1241" s="0" t="inlineStr">
        <is>
          <t>128838</t>
        </is>
      </c>
      <c r="E1241" s="0" t="inlineStr">
        <is>
          <t>BLANK RIGBY M BK:128838C-L</t>
        </is>
      </c>
      <c r="F1241" s="0" t="inlineStr">
        <is>
          <t>899128838066</t>
        </is>
      </c>
      <c r="G1241" s="0" t="inlineStr">
        <is>
          <t>MENS</t>
        </is>
      </c>
      <c r="H1241" s="0" t="inlineStr">
        <is>
          <t>L</t>
        </is>
      </c>
      <c r="I1241" s="0">
        <v>44.99</v>
      </c>
      <c r="J1241" s="0">
        <v>45</v>
      </c>
    </row>
    <row r="1242" spans="1:10" customHeight="0">
      <c r="A1242" s="0">
        <f>HYPERLINK("https://dl.dropboxusercontent.com/scl/fi/z0fnfvrmhcbs6ez8wzphc/128838-f.jpg?rlkey=w5bb6dyz9ja42a1wk564d5il2&amp;dl=0","Click to download Image")</f>
      </c>
      <c r="B1242" s="0">
        <f>HYPERLINK("https://dl.dropboxusercontent.com/scl/fi/6ml97hmzzqdldyve3qjd1/mens-jackets-size-chartsrigby.jpg?rlkey=yj8vo1597l0ftwpdac5lmfnho&amp;dl=0","Click to download SizeChart")</f>
      </c>
      <c r="C1242" s="0" t="inlineStr">
        <is>
          <t>Rigby Men's Water Resistant Jacket</t>
        </is>
      </c>
      <c r="D1242" s="0" t="inlineStr">
        <is>
          <t>128838</t>
        </is>
      </c>
      <c r="E1242" s="0" t="inlineStr">
        <is>
          <t>BLANK RIGBY M BK:128838D-XL</t>
        </is>
      </c>
      <c r="F1242" s="0" t="inlineStr">
        <is>
          <t>899128838073</t>
        </is>
      </c>
      <c r="G1242" s="0" t="inlineStr">
        <is>
          <t>MENS</t>
        </is>
      </c>
      <c r="H1242" s="0" t="inlineStr">
        <is>
          <t>XL</t>
        </is>
      </c>
      <c r="I1242" s="0">
        <v>44.99</v>
      </c>
      <c r="J1242" s="0">
        <v>46</v>
      </c>
    </row>
    <row r="1243" spans="1:10" customHeight="0">
      <c r="A1243" s="0">
        <f>HYPERLINK("https://dl.dropboxusercontent.com/scl/fi/z0fnfvrmhcbs6ez8wzphc/128838-f.jpg?rlkey=w5bb6dyz9ja42a1wk564d5il2&amp;dl=0","Click to download Image")</f>
      </c>
      <c r="B1243" s="0">
        <f>HYPERLINK("https://dl.dropboxusercontent.com/scl/fi/6ml97hmzzqdldyve3qjd1/mens-jackets-size-chartsrigby.jpg?rlkey=yj8vo1597l0ftwpdac5lmfnho&amp;dl=0","Click to download SizeChart")</f>
      </c>
      <c r="C1243" s="0" t="inlineStr">
        <is>
          <t>Rigby Men's Water Resistant Jacket</t>
        </is>
      </c>
      <c r="D1243" s="0" t="inlineStr">
        <is>
          <t>128838</t>
        </is>
      </c>
      <c r="E1243" s="0" t="inlineStr">
        <is>
          <t>BLANK RIGBY M BK:128838E-2XL</t>
        </is>
      </c>
      <c r="F1243" s="0" t="inlineStr">
        <is>
          <t>899128838080</t>
        </is>
      </c>
      <c r="G1243" s="0" t="inlineStr">
        <is>
          <t>MENS</t>
        </is>
      </c>
      <c r="H1243" s="0" t="inlineStr">
        <is>
          <t>2XL</t>
        </is>
      </c>
      <c r="I1243" s="0">
        <v>44.99</v>
      </c>
      <c r="J1243" s="0">
        <v>36</v>
      </c>
    </row>
    <row r="1244" spans="1:10" customHeight="0">
      <c r="A1244" s="0">
        <f>HYPERLINK("https://dl.dropboxusercontent.com/scl/fi/z0fnfvrmhcbs6ez8wzphc/128838-f.jpg?rlkey=w5bb6dyz9ja42a1wk564d5il2&amp;dl=0","Click to download Image")</f>
      </c>
      <c r="B1244" s="0">
        <f>HYPERLINK("https://dl.dropboxusercontent.com/scl/fi/6ml97hmzzqdldyve3qjd1/mens-jackets-size-chartsrigby.jpg?rlkey=yj8vo1597l0ftwpdac5lmfnho&amp;dl=0","Click to download SizeChart")</f>
      </c>
      <c r="C1244" s="0" t="inlineStr">
        <is>
          <t>Rigby Men's Water Resistant Jacket</t>
        </is>
      </c>
      <c r="D1244" s="0" t="inlineStr">
        <is>
          <t>128838</t>
        </is>
      </c>
      <c r="E1244" s="0" t="inlineStr">
        <is>
          <t>BLANK RIGBY M BK:128838F-3XL</t>
        </is>
      </c>
      <c r="F1244" s="0" t="inlineStr">
        <is>
          <t>899128838097</t>
        </is>
      </c>
      <c r="G1244" s="0" t="inlineStr">
        <is>
          <t>MENS</t>
        </is>
      </c>
      <c r="H1244" s="0" t="inlineStr">
        <is>
          <t>3XL</t>
        </is>
      </c>
      <c r="I1244" s="0">
        <v>44.99</v>
      </c>
      <c r="J1244" s="0">
        <v>19</v>
      </c>
    </row>
    <row r="1245" spans="1:10" customHeight="0">
      <c r="A1245" s="0">
        <f>HYPERLINK("https://dl.dropboxusercontent.com/scl/fi/h2paqak1pmi7q2ljng18c/editdsc3374.jpg?rlkey=bipfj9zi983w6vaq0x791pqem&amp;dl=0","Click to download Image")</f>
      </c>
      <c r="B1245" s="0">
        <f>HYPERLINK("https://dl.dropboxusercontent.com/scl/fi/p07s1ek6uita33jykynkg/mens-jackets-size-chartssuperior.jpg?rlkey=0y16yuoem73g20dwvqozpeila&amp;dl=0","Click to download SizeChart")</f>
      </c>
      <c r="C1245" s="0" t="inlineStr">
        <is>
          <t>Superior Men's Windshell Jacket</t>
        </is>
      </c>
      <c r="D1245" s="0" t="inlineStr">
        <is>
          <t>111483</t>
        </is>
      </c>
      <c r="E1245" s="0" t="inlineStr">
        <is>
          <t>BLANK SUPERIOR BLACK:111483A - S</t>
        </is>
      </c>
      <c r="G1245" s="0" t="inlineStr">
        <is>
          <t>MENS</t>
        </is>
      </c>
      <c r="H1245" s="0" t="inlineStr">
        <is>
          <t>S</t>
        </is>
      </c>
      <c r="I1245" s="0">
        <v>39.99</v>
      </c>
      <c r="J1245" s="0">
        <v>5</v>
      </c>
    </row>
    <row r="1246" spans="1:10" customHeight="0">
      <c r="A1246" s="0">
        <f>HYPERLINK("https://dl.dropboxusercontent.com/scl/fi/h2paqak1pmi7q2ljng18c/editdsc3374.jpg?rlkey=bipfj9zi983w6vaq0x791pqem&amp;dl=0","Click to download Image")</f>
      </c>
      <c r="B1246" s="0">
        <f>HYPERLINK("https://dl.dropboxusercontent.com/scl/fi/p07s1ek6uita33jykynkg/mens-jackets-size-chartssuperior.jpg?rlkey=0y16yuoem73g20dwvqozpeila&amp;dl=0","Click to download SizeChart")</f>
      </c>
      <c r="C1246" s="0" t="inlineStr">
        <is>
          <t>Superior Men's Windshell Jacket</t>
        </is>
      </c>
      <c r="D1246" s="0" t="inlineStr">
        <is>
          <t>111483</t>
        </is>
      </c>
      <c r="E1246" s="0" t="inlineStr">
        <is>
          <t>BLANK SUPERIOR BLACK:111483B - M</t>
        </is>
      </c>
      <c r="G1246" s="0" t="inlineStr">
        <is>
          <t>MENS</t>
        </is>
      </c>
      <c r="H1246" s="0" t="inlineStr">
        <is>
          <t>M</t>
        </is>
      </c>
      <c r="I1246" s="0">
        <v>39.99</v>
      </c>
      <c r="J1246" s="0">
        <v>13</v>
      </c>
    </row>
    <row r="1247" spans="1:10" customHeight="0">
      <c r="A1247" s="0">
        <f>HYPERLINK("https://dl.dropboxusercontent.com/scl/fi/h2paqak1pmi7q2ljng18c/editdsc3374.jpg?rlkey=bipfj9zi983w6vaq0x791pqem&amp;dl=0","Click to download Image")</f>
      </c>
      <c r="B1247" s="0">
        <f>HYPERLINK("https://dl.dropboxusercontent.com/scl/fi/p07s1ek6uita33jykynkg/mens-jackets-size-chartssuperior.jpg?rlkey=0y16yuoem73g20dwvqozpeila&amp;dl=0","Click to download SizeChart")</f>
      </c>
      <c r="C1247" s="0" t="inlineStr">
        <is>
          <t>Superior Men's Windshell Jacket</t>
        </is>
      </c>
      <c r="D1247" s="0" t="inlineStr">
        <is>
          <t>111483</t>
        </is>
      </c>
      <c r="E1247" s="0" t="inlineStr">
        <is>
          <t>BLANK SUPERIOR BLACK:111483C - L</t>
        </is>
      </c>
      <c r="G1247" s="0" t="inlineStr">
        <is>
          <t>MENS</t>
        </is>
      </c>
      <c r="H1247" s="0" t="inlineStr">
        <is>
          <t>L</t>
        </is>
      </c>
      <c r="I1247" s="0">
        <v>39.99</v>
      </c>
      <c r="J1247" s="0">
        <v>10</v>
      </c>
    </row>
    <row r="1248" spans="1:10" customHeight="0">
      <c r="A1248" s="0">
        <f>HYPERLINK("https://dl.dropboxusercontent.com/scl/fi/h2paqak1pmi7q2ljng18c/editdsc3374.jpg?rlkey=bipfj9zi983w6vaq0x791pqem&amp;dl=0","Click to download Image")</f>
      </c>
      <c r="B1248" s="0">
        <f>HYPERLINK("https://dl.dropboxusercontent.com/scl/fi/p07s1ek6uita33jykynkg/mens-jackets-size-chartssuperior.jpg?rlkey=0y16yuoem73g20dwvqozpeila&amp;dl=0","Click to download SizeChart")</f>
      </c>
      <c r="C1248" s="0" t="inlineStr">
        <is>
          <t>Superior Men's Windshell Jacket</t>
        </is>
      </c>
      <c r="D1248" s="0" t="inlineStr">
        <is>
          <t>111483</t>
        </is>
      </c>
      <c r="E1248" s="0" t="inlineStr">
        <is>
          <t>BLANK SUPERIOR BLACK:111483D - XL</t>
        </is>
      </c>
      <c r="G1248" s="0" t="inlineStr">
        <is>
          <t>MENS</t>
        </is>
      </c>
      <c r="H1248" s="0" t="inlineStr">
        <is>
          <t>XL</t>
        </is>
      </c>
      <c r="I1248" s="0">
        <v>39.99</v>
      </c>
      <c r="J1248" s="0">
        <v>15</v>
      </c>
    </row>
    <row r="1249" spans="1:10" customHeight="0">
      <c r="A1249" s="0">
        <f>HYPERLINK("https://dl.dropboxusercontent.com/scl/fi/h2paqak1pmi7q2ljng18c/editdsc3374.jpg?rlkey=bipfj9zi983w6vaq0x791pqem&amp;dl=0","Click to download Image")</f>
      </c>
      <c r="B1249" s="0">
        <f>HYPERLINK("https://dl.dropboxusercontent.com/scl/fi/p07s1ek6uita33jykynkg/mens-jackets-size-chartssuperior.jpg?rlkey=0y16yuoem73g20dwvqozpeila&amp;dl=0","Click to download SizeChart")</f>
      </c>
      <c r="C1249" s="0" t="inlineStr">
        <is>
          <t>Superior Men's Windshell Jacket</t>
        </is>
      </c>
      <c r="D1249" s="0" t="inlineStr">
        <is>
          <t>111483</t>
        </is>
      </c>
      <c r="E1249" s="0" t="inlineStr">
        <is>
          <t>BLANK SUPERIOR BLACK:111483E - 2XL</t>
        </is>
      </c>
      <c r="G1249" s="0" t="inlineStr">
        <is>
          <t>MENS</t>
        </is>
      </c>
      <c r="H1249" s="0" t="inlineStr">
        <is>
          <t>2XL</t>
        </is>
      </c>
      <c r="I1249" s="0">
        <v>39.99</v>
      </c>
      <c r="J1249" s="0">
        <v>12</v>
      </c>
    </row>
    <row r="1250" spans="1:10" customHeight="0">
      <c r="A1250" s="0">
        <f>HYPERLINK("https://dl.dropboxusercontent.com/scl/fi/h2paqak1pmi7q2ljng18c/editdsc3374.jpg?rlkey=bipfj9zi983w6vaq0x791pqem&amp;dl=0","Click to download Image")</f>
      </c>
      <c r="B1250" s="0">
        <f>HYPERLINK("https://dl.dropboxusercontent.com/scl/fi/p07s1ek6uita33jykynkg/mens-jackets-size-chartssuperior.jpg?rlkey=0y16yuoem73g20dwvqozpeila&amp;dl=0","Click to download SizeChart")</f>
      </c>
      <c r="C1250" s="0" t="inlineStr">
        <is>
          <t>Superior Men's Windshell Jacket</t>
        </is>
      </c>
      <c r="D1250" s="0" t="inlineStr">
        <is>
          <t>111483</t>
        </is>
      </c>
      <c r="E1250" s="0" t="inlineStr">
        <is>
          <t>BLANK SUPERIOR BLACK:111483F - 3XL</t>
        </is>
      </c>
      <c r="G1250" s="0" t="inlineStr">
        <is>
          <t>MENS</t>
        </is>
      </c>
      <c r="H1250" s="0" t="inlineStr">
        <is>
          <t>3XL</t>
        </is>
      </c>
      <c r="I1250" s="0">
        <v>39.99</v>
      </c>
      <c r="J1250" s="0">
        <v>8</v>
      </c>
    </row>
    <row r="1251" spans="1:10" customHeight="0">
      <c r="A1251" s="0">
        <f>HYPERLINK("https://dl.dropboxusercontent.com/scl/fi/c18vze4n273i8s953trkk/superior-111484-f.jpg?rlkey=29p3v5h91nduipxk27lnj4w2n&amp;dl=0","Click to download Image")</f>
      </c>
      <c r="B1251" s="0">
        <f>HYPERLINK("https://dl.dropboxusercontent.com/scl/fi/p07s1ek6uita33jykynkg/mens-jackets-size-chartssuperior.jpg?rlkey=0y16yuoem73g20dwvqozpeila&amp;dl=0","Click to download SizeChart")</f>
      </c>
      <c r="C1251" s="0" t="inlineStr">
        <is>
          <t>Superior Men's Windshell Jacket</t>
        </is>
      </c>
      <c r="D1251" s="0" t="inlineStr">
        <is>
          <t>111484</t>
        </is>
      </c>
      <c r="E1251" s="0" t="inlineStr">
        <is>
          <t>BLANK SUPERIOR GREY:111484A - S</t>
        </is>
      </c>
      <c r="G1251" s="0" t="inlineStr">
        <is>
          <t>MENS</t>
        </is>
      </c>
      <c r="H1251" s="0" t="inlineStr">
        <is>
          <t>S</t>
        </is>
      </c>
      <c r="I1251" s="0">
        <v>39.99</v>
      </c>
      <c r="J1251" s="0">
        <v>8</v>
      </c>
    </row>
    <row r="1252" spans="1:10" customHeight="0">
      <c r="A1252" s="0">
        <f>HYPERLINK("https://dl.dropboxusercontent.com/scl/fi/c18vze4n273i8s953trkk/superior-111484-f.jpg?rlkey=29p3v5h91nduipxk27lnj4w2n&amp;dl=0","Click to download Image")</f>
      </c>
      <c r="B1252" s="0">
        <f>HYPERLINK("https://dl.dropboxusercontent.com/scl/fi/p07s1ek6uita33jykynkg/mens-jackets-size-chartssuperior.jpg?rlkey=0y16yuoem73g20dwvqozpeila&amp;dl=0","Click to download SizeChart")</f>
      </c>
      <c r="C1252" s="0" t="inlineStr">
        <is>
          <t>Superior Men's Windshell Jacket</t>
        </is>
      </c>
      <c r="D1252" s="0" t="inlineStr">
        <is>
          <t>111484</t>
        </is>
      </c>
      <c r="E1252" s="0" t="inlineStr">
        <is>
          <t>BLANK SUPERIOR GREY:111484B - M</t>
        </is>
      </c>
      <c r="G1252" s="0" t="inlineStr">
        <is>
          <t>MENS</t>
        </is>
      </c>
      <c r="H1252" s="0" t="inlineStr">
        <is>
          <t>M</t>
        </is>
      </c>
      <c r="I1252" s="0">
        <v>39.99</v>
      </c>
      <c r="J1252" s="0">
        <v>15</v>
      </c>
    </row>
    <row r="1253" spans="1:10" customHeight="0">
      <c r="A1253" s="0">
        <f>HYPERLINK("https://dl.dropboxusercontent.com/scl/fi/c18vze4n273i8s953trkk/superior-111484-f.jpg?rlkey=29p3v5h91nduipxk27lnj4w2n&amp;dl=0","Click to download Image")</f>
      </c>
      <c r="B1253" s="0">
        <f>HYPERLINK("https://dl.dropboxusercontent.com/scl/fi/p07s1ek6uita33jykynkg/mens-jackets-size-chartssuperior.jpg?rlkey=0y16yuoem73g20dwvqozpeila&amp;dl=0","Click to download SizeChart")</f>
      </c>
      <c r="C1253" s="0" t="inlineStr">
        <is>
          <t>Superior Men's Windshell Jacket</t>
        </is>
      </c>
      <c r="D1253" s="0" t="inlineStr">
        <is>
          <t>111484</t>
        </is>
      </c>
      <c r="E1253" s="0" t="inlineStr">
        <is>
          <t>BLANK SUPERIOR GREY:111484C - L</t>
        </is>
      </c>
      <c r="G1253" s="0" t="inlineStr">
        <is>
          <t>MENS</t>
        </is>
      </c>
      <c r="H1253" s="0" t="inlineStr">
        <is>
          <t>L</t>
        </is>
      </c>
      <c r="I1253" s="0">
        <v>39.99</v>
      </c>
      <c r="J1253" s="0">
        <v>16</v>
      </c>
    </row>
    <row r="1254" spans="1:10" customHeight="0">
      <c r="A1254" s="0">
        <f>HYPERLINK("https://dl.dropboxusercontent.com/scl/fi/c18vze4n273i8s953trkk/superior-111484-f.jpg?rlkey=29p3v5h91nduipxk27lnj4w2n&amp;dl=0","Click to download Image")</f>
      </c>
      <c r="B1254" s="0">
        <f>HYPERLINK("https://dl.dropboxusercontent.com/scl/fi/p07s1ek6uita33jykynkg/mens-jackets-size-chartssuperior.jpg?rlkey=0y16yuoem73g20dwvqozpeila&amp;dl=0","Click to download SizeChart")</f>
      </c>
      <c r="C1254" s="0" t="inlineStr">
        <is>
          <t>Superior Men's Windshell Jacket</t>
        </is>
      </c>
      <c r="D1254" s="0" t="inlineStr">
        <is>
          <t>111484</t>
        </is>
      </c>
      <c r="E1254" s="0" t="inlineStr">
        <is>
          <t>BLANK SUPERIOR GREY:111484D - XL</t>
        </is>
      </c>
      <c r="G1254" s="0" t="inlineStr">
        <is>
          <t>MENS</t>
        </is>
      </c>
      <c r="H1254" s="0" t="inlineStr">
        <is>
          <t>XL</t>
        </is>
      </c>
      <c r="I1254" s="0">
        <v>39.99</v>
      </c>
      <c r="J1254" s="0">
        <v>18</v>
      </c>
    </row>
    <row r="1255" spans="1:10" customHeight="0">
      <c r="A1255" s="0">
        <f>HYPERLINK("https://dl.dropboxusercontent.com/scl/fi/c18vze4n273i8s953trkk/superior-111484-f.jpg?rlkey=29p3v5h91nduipxk27lnj4w2n&amp;dl=0","Click to download Image")</f>
      </c>
      <c r="B1255" s="0">
        <f>HYPERLINK("https://dl.dropboxusercontent.com/scl/fi/p07s1ek6uita33jykynkg/mens-jackets-size-chartssuperior.jpg?rlkey=0y16yuoem73g20dwvqozpeila&amp;dl=0","Click to download SizeChart")</f>
      </c>
      <c r="C1255" s="0" t="inlineStr">
        <is>
          <t>Superior Men's Windshell Jacket</t>
        </is>
      </c>
      <c r="D1255" s="0" t="inlineStr">
        <is>
          <t>111484</t>
        </is>
      </c>
      <c r="E1255" s="0" t="inlineStr">
        <is>
          <t>BLANK SUPERIOR GREY:111484E - 2XL</t>
        </is>
      </c>
      <c r="G1255" s="0" t="inlineStr">
        <is>
          <t>MENS</t>
        </is>
      </c>
      <c r="H1255" s="0" t="inlineStr">
        <is>
          <t>2XL</t>
        </is>
      </c>
      <c r="I1255" s="0">
        <v>39.99</v>
      </c>
      <c r="J1255" s="0">
        <v>13</v>
      </c>
    </row>
    <row r="1256" spans="1:10" customHeight="0">
      <c r="A1256" s="0">
        <f>HYPERLINK("https://dl.dropboxusercontent.com/scl/fi/c18vze4n273i8s953trkk/superior-111484-f.jpg?rlkey=29p3v5h91nduipxk27lnj4w2n&amp;dl=0","Click to download Image")</f>
      </c>
      <c r="B1256" s="0">
        <f>HYPERLINK("https://dl.dropboxusercontent.com/scl/fi/p07s1ek6uita33jykynkg/mens-jackets-size-chartssuperior.jpg?rlkey=0y16yuoem73g20dwvqozpeila&amp;dl=0","Click to download SizeChart")</f>
      </c>
      <c r="C1256" s="0" t="inlineStr">
        <is>
          <t>Superior Men's Windshell Jacket</t>
        </is>
      </c>
      <c r="D1256" s="0" t="inlineStr">
        <is>
          <t>111484</t>
        </is>
      </c>
      <c r="E1256" s="0" t="inlineStr">
        <is>
          <t>BLANK SUPERIOR GREY:111484F - 3XL</t>
        </is>
      </c>
      <c r="G1256" s="0" t="inlineStr">
        <is>
          <t>MENS</t>
        </is>
      </c>
      <c r="H1256" s="0" t="inlineStr">
        <is>
          <t>3XL</t>
        </is>
      </c>
      <c r="I1256" s="0">
        <v>39.99</v>
      </c>
      <c r="J1256" s="0">
        <v>8</v>
      </c>
    </row>
    <row r="1257" spans="1:10" customHeight="0">
      <c r="A1257" s="0">
        <f>HYPERLINK("https://dl.dropboxusercontent.com/scl/fi/57ta0sgtlwv7j1k0o7ba4/96323af.jpg?rlkey=87fffr88u1ucroz70ansvfzh2&amp;dl=0","Click to download Image")</f>
      </c>
      <c r="B1257" s="0">
        <f>HYPERLINK("https://dl.dropboxusercontent.com/scl/fi/ozzv9k5pqcumz49f2ma36/mens-jackets-size-chartsporter.jpg?rlkey=f9gbx3n5ln3uoo8jyvmiy5ak8&amp;dl=0","Click to download SizeChart")</f>
      </c>
      <c r="C1257" s="0" t="inlineStr">
        <is>
          <t>Porter Men's Jacket</t>
        </is>
      </c>
      <c r="D1257" s="0" t="inlineStr">
        <is>
          <t>96323</t>
        </is>
      </c>
      <c r="E1257" s="0" t="inlineStr">
        <is>
          <t>PORTER:96323A-S</t>
        </is>
      </c>
      <c r="G1257" s="0" t="inlineStr">
        <is>
          <t>MENS</t>
        </is>
      </c>
      <c r="H1257" s="0" t="inlineStr">
        <is>
          <t>S</t>
        </is>
      </c>
      <c r="I1257" s="0">
        <v>29.99</v>
      </c>
      <c r="J1257" s="0">
        <v>0</v>
      </c>
    </row>
    <row r="1258" spans="1:10" customHeight="0">
      <c r="A1258" s="0">
        <f>HYPERLINK("https://dl.dropboxusercontent.com/scl/fi/57ta0sgtlwv7j1k0o7ba4/96323af.jpg?rlkey=87fffr88u1ucroz70ansvfzh2&amp;dl=0","Click to download Image")</f>
      </c>
      <c r="B1258" s="0">
        <f>HYPERLINK("https://dl.dropboxusercontent.com/scl/fi/ozzv9k5pqcumz49f2ma36/mens-jackets-size-chartsporter.jpg?rlkey=f9gbx3n5ln3uoo8jyvmiy5ak8&amp;dl=0","Click to download SizeChart")</f>
      </c>
      <c r="C1258" s="0" t="inlineStr">
        <is>
          <t>Porter Men's Jacket</t>
        </is>
      </c>
      <c r="D1258" s="0" t="inlineStr">
        <is>
          <t>96323</t>
        </is>
      </c>
      <c r="E1258" s="0" t="inlineStr">
        <is>
          <t>PORTER:96323B-M</t>
        </is>
      </c>
      <c r="G1258" s="0" t="inlineStr">
        <is>
          <t>MENS</t>
        </is>
      </c>
      <c r="H1258" s="0" t="inlineStr">
        <is>
          <t>M</t>
        </is>
      </c>
      <c r="I1258" s="0">
        <v>29.99</v>
      </c>
      <c r="J1258" s="0">
        <v>3</v>
      </c>
    </row>
    <row r="1259" spans="1:10" customHeight="0">
      <c r="A1259" s="0">
        <f>HYPERLINK("https://dl.dropboxusercontent.com/scl/fi/57ta0sgtlwv7j1k0o7ba4/96323af.jpg?rlkey=87fffr88u1ucroz70ansvfzh2&amp;dl=0","Click to download Image")</f>
      </c>
      <c r="B1259" s="0">
        <f>HYPERLINK("https://dl.dropboxusercontent.com/scl/fi/ozzv9k5pqcumz49f2ma36/mens-jackets-size-chartsporter.jpg?rlkey=f9gbx3n5ln3uoo8jyvmiy5ak8&amp;dl=0","Click to download SizeChart")</f>
      </c>
      <c r="C1259" s="0" t="inlineStr">
        <is>
          <t>Porter Men's Jacket</t>
        </is>
      </c>
      <c r="D1259" s="0" t="inlineStr">
        <is>
          <t>96323</t>
        </is>
      </c>
      <c r="E1259" s="0" t="inlineStr">
        <is>
          <t>PORTER:96323C-L</t>
        </is>
      </c>
      <c r="G1259" s="0" t="inlineStr">
        <is>
          <t>MENS</t>
        </is>
      </c>
      <c r="H1259" s="0" t="inlineStr">
        <is>
          <t>L</t>
        </is>
      </c>
      <c r="I1259" s="0">
        <v>29.99</v>
      </c>
      <c r="J1259" s="0">
        <v>4</v>
      </c>
    </row>
    <row r="1260" spans="1:10" customHeight="0">
      <c r="A1260" s="0">
        <f>HYPERLINK("https://dl.dropboxusercontent.com/scl/fi/57ta0sgtlwv7j1k0o7ba4/96323af.jpg?rlkey=87fffr88u1ucroz70ansvfzh2&amp;dl=0","Click to download Image")</f>
      </c>
      <c r="B1260" s="0">
        <f>HYPERLINK("https://dl.dropboxusercontent.com/scl/fi/ozzv9k5pqcumz49f2ma36/mens-jackets-size-chartsporter.jpg?rlkey=f9gbx3n5ln3uoo8jyvmiy5ak8&amp;dl=0","Click to download SizeChart")</f>
      </c>
      <c r="C1260" s="0" t="inlineStr">
        <is>
          <t>Porter Men's Jacket</t>
        </is>
      </c>
      <c r="D1260" s="0" t="inlineStr">
        <is>
          <t>96323</t>
        </is>
      </c>
      <c r="E1260" s="0" t="inlineStr">
        <is>
          <t>PORTER:96323D-XL</t>
        </is>
      </c>
      <c r="G1260" s="0" t="inlineStr">
        <is>
          <t>MENS</t>
        </is>
      </c>
      <c r="H1260" s="0" t="inlineStr">
        <is>
          <t>XL</t>
        </is>
      </c>
      <c r="I1260" s="0">
        <v>29.99</v>
      </c>
      <c r="J1260" s="0">
        <v>5</v>
      </c>
    </row>
    <row r="1261" spans="1:10" customHeight="0">
      <c r="A1261" s="0">
        <f>HYPERLINK("https://dl.dropboxusercontent.com/scl/fi/57ta0sgtlwv7j1k0o7ba4/96323af.jpg?rlkey=87fffr88u1ucroz70ansvfzh2&amp;dl=0","Click to download Image")</f>
      </c>
      <c r="B1261" s="0">
        <f>HYPERLINK("https://dl.dropboxusercontent.com/scl/fi/ozzv9k5pqcumz49f2ma36/mens-jackets-size-chartsporter.jpg?rlkey=f9gbx3n5ln3uoo8jyvmiy5ak8&amp;dl=0","Click to download SizeChart")</f>
      </c>
      <c r="C1261" s="0" t="inlineStr">
        <is>
          <t>Porter Men's Jacket</t>
        </is>
      </c>
      <c r="D1261" s="0" t="inlineStr">
        <is>
          <t>96323</t>
        </is>
      </c>
      <c r="E1261" s="0" t="inlineStr">
        <is>
          <t>PORTER:96323E-2XL</t>
        </is>
      </c>
      <c r="G1261" s="0" t="inlineStr">
        <is>
          <t>MENS</t>
        </is>
      </c>
      <c r="H1261" s="0" t="inlineStr">
        <is>
          <t>2XL</t>
        </is>
      </c>
      <c r="I1261" s="0">
        <v>29.99</v>
      </c>
      <c r="J1261" s="0">
        <v>5</v>
      </c>
    </row>
    <row r="1262" spans="1:10" customHeight="0">
      <c r="A1262" s="0">
        <f>HYPERLINK("https://dl.dropboxusercontent.com/scl/fi/57ta0sgtlwv7j1k0o7ba4/96323af.jpg?rlkey=87fffr88u1ucroz70ansvfzh2&amp;dl=0","Click to download Image")</f>
      </c>
      <c r="B1262" s="0">
        <f>HYPERLINK("https://dl.dropboxusercontent.com/scl/fi/ozzv9k5pqcumz49f2ma36/mens-jackets-size-chartsporter.jpg?rlkey=f9gbx3n5ln3uoo8jyvmiy5ak8&amp;dl=0","Click to download SizeChart")</f>
      </c>
      <c r="C1262" s="0" t="inlineStr">
        <is>
          <t>Porter Men's Jacket</t>
        </is>
      </c>
      <c r="D1262" s="0" t="inlineStr">
        <is>
          <t>96323</t>
        </is>
      </c>
      <c r="E1262" s="0" t="inlineStr">
        <is>
          <t>PORTER:96323F-3XL</t>
        </is>
      </c>
      <c r="G1262" s="0" t="inlineStr">
        <is>
          <t>MENS</t>
        </is>
      </c>
      <c r="H1262" s="0" t="inlineStr">
        <is>
          <t>3XL</t>
        </is>
      </c>
      <c r="I1262" s="0">
        <v>29.99</v>
      </c>
      <c r="J1262" s="0">
        <v>0</v>
      </c>
    </row>
    <row r="1263" spans="1:10" customHeight="0">
      <c r="A1263" s="0">
        <f>HYPERLINK("https://dl.dropboxusercontent.com/scl/fi/h1mtamw78b83tovjpm0wh/mateo-144855-f.jpg?rlkey=z3zzbzbs1um12l689qijwuz9d&amp;dl=0","Click to download Image")</f>
      </c>
      <c r="B1263" s="0">
        <f>HYPERLINK("https://dl.dropboxusercontent.com/scl/fi/kfffsmc4v9k6pt7ueye5l/mens-hoodie-size-chartsmateo-sweatshirt.jpg?rlkey=svzd1skqqelpud7p95ixchc0o&amp;dl=0","Click to download SizeChart")</f>
      </c>
      <c r="C1263" s="0" t="inlineStr">
        <is>
          <t>Mateo Men's Fleece Crewneck</t>
        </is>
      </c>
      <c r="D1263" s="0" t="inlineStr">
        <is>
          <t>144855</t>
        </is>
      </c>
      <c r="E1263" s="0" t="inlineStr">
        <is>
          <t>BLANK MATEO M HG:144855A-S</t>
        </is>
      </c>
      <c r="F1263" s="0" t="inlineStr">
        <is>
          <t>899144855047</t>
        </is>
      </c>
      <c r="G1263" s="0" t="inlineStr">
        <is>
          <t>MENS</t>
        </is>
      </c>
      <c r="H1263" s="0" t="inlineStr">
        <is>
          <t>S</t>
        </is>
      </c>
      <c r="I1263" s="0">
        <v>32.99</v>
      </c>
      <c r="J1263" s="0">
        <v>22</v>
      </c>
    </row>
    <row r="1264" spans="1:10" customHeight="0">
      <c r="A1264" s="0">
        <f>HYPERLINK("https://dl.dropboxusercontent.com/scl/fi/h1mtamw78b83tovjpm0wh/mateo-144855-f.jpg?rlkey=z3zzbzbs1um12l689qijwuz9d&amp;dl=0","Click to download Image")</f>
      </c>
      <c r="B1264" s="0">
        <f>HYPERLINK("https://dl.dropboxusercontent.com/scl/fi/kfffsmc4v9k6pt7ueye5l/mens-hoodie-size-chartsmateo-sweatshirt.jpg?rlkey=svzd1skqqelpud7p95ixchc0o&amp;dl=0","Click to download SizeChart")</f>
      </c>
      <c r="C1264" s="0" t="inlineStr">
        <is>
          <t>Mateo Men's Fleece Crewneck</t>
        </is>
      </c>
      <c r="D1264" s="0" t="inlineStr">
        <is>
          <t>144855</t>
        </is>
      </c>
      <c r="E1264" s="0" t="inlineStr">
        <is>
          <t>BLANK MATEO M HG:144855B-M</t>
        </is>
      </c>
      <c r="F1264" s="0" t="inlineStr">
        <is>
          <t>899144855054</t>
        </is>
      </c>
      <c r="G1264" s="0" t="inlineStr">
        <is>
          <t>MENS</t>
        </is>
      </c>
      <c r="H1264" s="0" t="inlineStr">
        <is>
          <t>M</t>
        </is>
      </c>
      <c r="I1264" s="0">
        <v>32.99</v>
      </c>
      <c r="J1264" s="0">
        <v>33</v>
      </c>
    </row>
    <row r="1265" spans="1:10" customHeight="0">
      <c r="A1265" s="0">
        <f>HYPERLINK("https://dl.dropboxusercontent.com/scl/fi/h1mtamw78b83tovjpm0wh/mateo-144855-f.jpg?rlkey=z3zzbzbs1um12l689qijwuz9d&amp;dl=0","Click to download Image")</f>
      </c>
      <c r="B1265" s="0">
        <f>HYPERLINK("https://dl.dropboxusercontent.com/scl/fi/kfffsmc4v9k6pt7ueye5l/mens-hoodie-size-chartsmateo-sweatshirt.jpg?rlkey=svzd1skqqelpud7p95ixchc0o&amp;dl=0","Click to download SizeChart")</f>
      </c>
      <c r="C1265" s="0" t="inlineStr">
        <is>
          <t>Mateo Men's Fleece Crewneck</t>
        </is>
      </c>
      <c r="D1265" s="0" t="inlineStr">
        <is>
          <t>144855</t>
        </is>
      </c>
      <c r="E1265" s="0" t="inlineStr">
        <is>
          <t>BLANK MATEO M HG:144855C-L</t>
        </is>
      </c>
      <c r="F1265" s="0" t="inlineStr">
        <is>
          <t>899144855061</t>
        </is>
      </c>
      <c r="G1265" s="0" t="inlineStr">
        <is>
          <t>MENS</t>
        </is>
      </c>
      <c r="H1265" s="0" t="inlineStr">
        <is>
          <t>L</t>
        </is>
      </c>
      <c r="I1265" s="0">
        <v>32.99</v>
      </c>
      <c r="J1265" s="0">
        <v>53</v>
      </c>
    </row>
    <row r="1266" spans="1:10" customHeight="0">
      <c r="A1266" s="0">
        <f>HYPERLINK("https://dl.dropboxusercontent.com/scl/fi/h1mtamw78b83tovjpm0wh/mateo-144855-f.jpg?rlkey=z3zzbzbs1um12l689qijwuz9d&amp;dl=0","Click to download Image")</f>
      </c>
      <c r="B1266" s="0">
        <f>HYPERLINK("https://dl.dropboxusercontent.com/scl/fi/kfffsmc4v9k6pt7ueye5l/mens-hoodie-size-chartsmateo-sweatshirt.jpg?rlkey=svzd1skqqelpud7p95ixchc0o&amp;dl=0","Click to download SizeChart")</f>
      </c>
      <c r="C1266" s="0" t="inlineStr">
        <is>
          <t>Mateo Men's Fleece Crewneck</t>
        </is>
      </c>
      <c r="D1266" s="0" t="inlineStr">
        <is>
          <t>144855</t>
        </is>
      </c>
      <c r="E1266" s="0" t="inlineStr">
        <is>
          <t>BLANK MATEO M HG:144855D-XL</t>
        </is>
      </c>
      <c r="F1266" s="0" t="inlineStr">
        <is>
          <t>899144855078</t>
        </is>
      </c>
      <c r="G1266" s="0" t="inlineStr">
        <is>
          <t>MENS</t>
        </is>
      </c>
      <c r="H1266" s="0" t="inlineStr">
        <is>
          <t>XL</t>
        </is>
      </c>
      <c r="I1266" s="0">
        <v>32.99</v>
      </c>
      <c r="J1266" s="0">
        <v>64</v>
      </c>
    </row>
    <row r="1267" spans="1:10" customHeight="0">
      <c r="A1267" s="0">
        <f>HYPERLINK("https://dl.dropboxusercontent.com/scl/fi/h1mtamw78b83tovjpm0wh/mateo-144855-f.jpg?rlkey=z3zzbzbs1um12l689qijwuz9d&amp;dl=0","Click to download Image")</f>
      </c>
      <c r="B1267" s="0">
        <f>HYPERLINK("https://dl.dropboxusercontent.com/scl/fi/kfffsmc4v9k6pt7ueye5l/mens-hoodie-size-chartsmateo-sweatshirt.jpg?rlkey=svzd1skqqelpud7p95ixchc0o&amp;dl=0","Click to download SizeChart")</f>
      </c>
      <c r="C1267" s="0" t="inlineStr">
        <is>
          <t>Mateo Men's Fleece Crewneck</t>
        </is>
      </c>
      <c r="D1267" s="0" t="inlineStr">
        <is>
          <t>144855</t>
        </is>
      </c>
      <c r="E1267" s="0" t="inlineStr">
        <is>
          <t>BLANK MATEO M HG:144855E-2XL</t>
        </is>
      </c>
      <c r="F1267" s="0" t="inlineStr">
        <is>
          <t>899144855085</t>
        </is>
      </c>
      <c r="G1267" s="0" t="inlineStr">
        <is>
          <t>MENS</t>
        </is>
      </c>
      <c r="H1267" s="0" t="inlineStr">
        <is>
          <t>2XL</t>
        </is>
      </c>
      <c r="I1267" s="0">
        <v>32.99</v>
      </c>
      <c r="J1267" s="0">
        <v>42</v>
      </c>
    </row>
    <row r="1268" spans="1:10" customHeight="0">
      <c r="A1268" s="0">
        <f>HYPERLINK("https://dl.dropboxusercontent.com/scl/fi/h1mtamw78b83tovjpm0wh/mateo-144855-f.jpg?rlkey=z3zzbzbs1um12l689qijwuz9d&amp;dl=0","Click to download Image")</f>
      </c>
      <c r="B1268" s="0">
        <f>HYPERLINK("https://dl.dropboxusercontent.com/scl/fi/kfffsmc4v9k6pt7ueye5l/mens-hoodie-size-chartsmateo-sweatshirt.jpg?rlkey=svzd1skqqelpud7p95ixchc0o&amp;dl=0","Click to download SizeChart")</f>
      </c>
      <c r="C1268" s="0" t="inlineStr">
        <is>
          <t>Mateo Men's Fleece Crewneck</t>
        </is>
      </c>
      <c r="D1268" s="0" t="inlineStr">
        <is>
          <t>144855</t>
        </is>
      </c>
      <c r="E1268" s="0" t="inlineStr">
        <is>
          <t>BLANK MATEO M HG:144855F-3XL</t>
        </is>
      </c>
      <c r="F1268" s="0" t="inlineStr">
        <is>
          <t>899144855092</t>
        </is>
      </c>
      <c r="G1268" s="0" t="inlineStr">
        <is>
          <t>MENS</t>
        </is>
      </c>
      <c r="H1268" s="0" t="inlineStr">
        <is>
          <t>3XL</t>
        </is>
      </c>
      <c r="I1268" s="0">
        <v>32.99</v>
      </c>
      <c r="J1268" s="0">
        <v>20</v>
      </c>
    </row>
    <row r="1269" spans="1:10" customHeight="0">
      <c r="A1269" s="0">
        <f>HYPERLINK("https://dl.dropboxusercontent.com/scl/fi/x9wencdc4ftwa7kdpyyx3/mateo-144854-t.jpg?rlkey=qjto8cgtwvq6vpyl187e90yzf&amp;dl=0","Click to download Image")</f>
      </c>
      <c r="B1269" s="0">
        <f>HYPERLINK("https://dl.dropboxusercontent.com/scl/fi/q22d2yjj43yhze9dkeoxk/mens-hoodie-size-chartsmateo-hoodie.jpg?rlkey=486jx83gwy2alvrmsbvteyqkr&amp;dl=0","Click to download SizeChart")</f>
      </c>
      <c r="C1269" s="0" t="inlineStr">
        <is>
          <t>Mateo Men's Fleece Hoodie</t>
        </is>
      </c>
      <c r="D1269" s="0" t="inlineStr">
        <is>
          <t>144854</t>
        </is>
      </c>
      <c r="E1269" s="0" t="inlineStr">
        <is>
          <t>BLANK MATEO M HG:144854A-S</t>
        </is>
      </c>
      <c r="F1269" s="0" t="inlineStr">
        <is>
          <t>899144854040</t>
        </is>
      </c>
      <c r="G1269" s="0" t="inlineStr">
        <is>
          <t>MENS</t>
        </is>
      </c>
      <c r="H1269" s="0" t="inlineStr">
        <is>
          <t>S</t>
        </is>
      </c>
      <c r="I1269" s="0">
        <v>34.99</v>
      </c>
      <c r="J1269" s="0">
        <v>33</v>
      </c>
    </row>
    <row r="1270" spans="1:10" customHeight="0">
      <c r="A1270" s="0">
        <f>HYPERLINK("https://dl.dropboxusercontent.com/scl/fi/x9wencdc4ftwa7kdpyyx3/mateo-144854-t.jpg?rlkey=qjto8cgtwvq6vpyl187e90yzf&amp;dl=0","Click to download Image")</f>
      </c>
      <c r="B1270" s="0">
        <f>HYPERLINK("https://dl.dropboxusercontent.com/scl/fi/q22d2yjj43yhze9dkeoxk/mens-hoodie-size-chartsmateo-hoodie.jpg?rlkey=486jx83gwy2alvrmsbvteyqkr&amp;dl=0","Click to download SizeChart")</f>
      </c>
      <c r="C1270" s="0" t="inlineStr">
        <is>
          <t>Mateo Men's Fleece Hoodie</t>
        </is>
      </c>
      <c r="D1270" s="0" t="inlineStr">
        <is>
          <t>144854</t>
        </is>
      </c>
      <c r="E1270" s="0" t="inlineStr">
        <is>
          <t>BLANK MATEO M HG:144854B-M</t>
        </is>
      </c>
      <c r="F1270" s="0" t="inlineStr">
        <is>
          <t>899144854057</t>
        </is>
      </c>
      <c r="G1270" s="0" t="inlineStr">
        <is>
          <t>MENS</t>
        </is>
      </c>
      <c r="H1270" s="0" t="inlineStr">
        <is>
          <t>M</t>
        </is>
      </c>
      <c r="I1270" s="0">
        <v>34.99</v>
      </c>
      <c r="J1270" s="0">
        <v>0</v>
      </c>
    </row>
    <row r="1271" spans="1:10" customHeight="0">
      <c r="A1271" s="0">
        <f>HYPERLINK("https://dl.dropboxusercontent.com/scl/fi/x9wencdc4ftwa7kdpyyx3/mateo-144854-t.jpg?rlkey=qjto8cgtwvq6vpyl187e90yzf&amp;dl=0","Click to download Image")</f>
      </c>
      <c r="B1271" s="0">
        <f>HYPERLINK("https://dl.dropboxusercontent.com/scl/fi/q22d2yjj43yhze9dkeoxk/mens-hoodie-size-chartsmateo-hoodie.jpg?rlkey=486jx83gwy2alvrmsbvteyqkr&amp;dl=0","Click to download SizeChart")</f>
      </c>
      <c r="C1271" s="0" t="inlineStr">
        <is>
          <t>Mateo Men's Fleece Hoodie</t>
        </is>
      </c>
      <c r="D1271" s="0" t="inlineStr">
        <is>
          <t>144854</t>
        </is>
      </c>
      <c r="E1271" s="0" t="inlineStr">
        <is>
          <t>BLANK MATEO M HG:144854C-L</t>
        </is>
      </c>
      <c r="F1271" s="0" t="inlineStr">
        <is>
          <t>899144854064</t>
        </is>
      </c>
      <c r="G1271" s="0" t="inlineStr">
        <is>
          <t>MENS</t>
        </is>
      </c>
      <c r="H1271" s="0" t="inlineStr">
        <is>
          <t>L</t>
        </is>
      </c>
      <c r="I1271" s="0">
        <v>34.99</v>
      </c>
      <c r="J1271" s="0">
        <v>101</v>
      </c>
    </row>
    <row r="1272" spans="1:10" customHeight="0">
      <c r="A1272" s="0">
        <f>HYPERLINK("https://dl.dropboxusercontent.com/scl/fi/x9wencdc4ftwa7kdpyyx3/mateo-144854-t.jpg?rlkey=qjto8cgtwvq6vpyl187e90yzf&amp;dl=0","Click to download Image")</f>
      </c>
      <c r="B1272" s="0">
        <f>HYPERLINK("https://dl.dropboxusercontent.com/scl/fi/q22d2yjj43yhze9dkeoxk/mens-hoodie-size-chartsmateo-hoodie.jpg?rlkey=486jx83gwy2alvrmsbvteyqkr&amp;dl=0","Click to download SizeChart")</f>
      </c>
      <c r="C1272" s="0" t="inlineStr">
        <is>
          <t>Mateo Men's Fleece Hoodie</t>
        </is>
      </c>
      <c r="D1272" s="0" t="inlineStr">
        <is>
          <t>144854</t>
        </is>
      </c>
      <c r="E1272" s="0" t="inlineStr">
        <is>
          <t>BLANK MATEO M HG:144854D-XL</t>
        </is>
      </c>
      <c r="F1272" s="0" t="inlineStr">
        <is>
          <t>899144854071</t>
        </is>
      </c>
      <c r="G1272" s="0" t="inlineStr">
        <is>
          <t>MENS</t>
        </is>
      </c>
      <c r="H1272" s="0" t="inlineStr">
        <is>
          <t>XL</t>
        </is>
      </c>
      <c r="I1272" s="0">
        <v>34.99</v>
      </c>
      <c r="J1272" s="0">
        <v>95</v>
      </c>
    </row>
    <row r="1273" spans="1:10" customHeight="0">
      <c r="A1273" s="0">
        <f>HYPERLINK("https://dl.dropboxusercontent.com/scl/fi/x9wencdc4ftwa7kdpyyx3/mateo-144854-t.jpg?rlkey=qjto8cgtwvq6vpyl187e90yzf&amp;dl=0","Click to download Image")</f>
      </c>
      <c r="B1273" s="0">
        <f>HYPERLINK("https://dl.dropboxusercontent.com/scl/fi/q22d2yjj43yhze9dkeoxk/mens-hoodie-size-chartsmateo-hoodie.jpg?rlkey=486jx83gwy2alvrmsbvteyqkr&amp;dl=0","Click to download SizeChart")</f>
      </c>
      <c r="C1273" s="0" t="inlineStr">
        <is>
          <t>Mateo Men's Fleece Hoodie</t>
        </is>
      </c>
      <c r="D1273" s="0" t="inlineStr">
        <is>
          <t>144854</t>
        </is>
      </c>
      <c r="E1273" s="0" t="inlineStr">
        <is>
          <t>BLANK MATEO M HG:144854E-2XL</t>
        </is>
      </c>
      <c r="F1273" s="0" t="inlineStr">
        <is>
          <t>899144854088</t>
        </is>
      </c>
      <c r="G1273" s="0" t="inlineStr">
        <is>
          <t>MENS</t>
        </is>
      </c>
      <c r="H1273" s="0" t="inlineStr">
        <is>
          <t>2XL</t>
        </is>
      </c>
      <c r="I1273" s="0">
        <v>34.99</v>
      </c>
      <c r="J1273" s="0">
        <v>53</v>
      </c>
    </row>
    <row r="1274" spans="1:10" customHeight="0">
      <c r="A1274" s="0">
        <f>HYPERLINK("https://dl.dropboxusercontent.com/scl/fi/x9wencdc4ftwa7kdpyyx3/mateo-144854-t.jpg?rlkey=qjto8cgtwvq6vpyl187e90yzf&amp;dl=0","Click to download Image")</f>
      </c>
      <c r="B1274" s="0">
        <f>HYPERLINK("https://dl.dropboxusercontent.com/scl/fi/q22d2yjj43yhze9dkeoxk/mens-hoodie-size-chartsmateo-hoodie.jpg?rlkey=486jx83gwy2alvrmsbvteyqkr&amp;dl=0","Click to download SizeChart")</f>
      </c>
      <c r="C1274" s="0" t="inlineStr">
        <is>
          <t>Mateo Men's Fleece Hoodie</t>
        </is>
      </c>
      <c r="D1274" s="0" t="inlineStr">
        <is>
          <t>144854</t>
        </is>
      </c>
      <c r="E1274" s="0" t="inlineStr">
        <is>
          <t>BLANK MATEO M HG:144854F-3XL</t>
        </is>
      </c>
      <c r="F1274" s="0" t="inlineStr">
        <is>
          <t>899144854095</t>
        </is>
      </c>
      <c r="G1274" s="0" t="inlineStr">
        <is>
          <t>MENS</t>
        </is>
      </c>
      <c r="H1274" s="0" t="inlineStr">
        <is>
          <t>3XL</t>
        </is>
      </c>
      <c r="I1274" s="0">
        <v>34.99</v>
      </c>
      <c r="J1274" s="0">
        <v>25</v>
      </c>
    </row>
    <row r="1275" spans="1:10" customHeight="0">
      <c r="A1275" s="0">
        <f>HYPERLINK("https://dl.dropboxusercontent.com/scl/fi/kx6gkn3m0i9i7jh5z78ee/anthony-144856-f.jpg?rlkey=uqb19fy0rrjisczriy42f66g7&amp;dl=0","Click to download Image")</f>
      </c>
      <c r="B1275" s="0">
        <f>HYPERLINK("https://dl.dropboxusercontent.com/scl/fi/9ulz7wpsd67odifebdo82/mens-polo-size-chartsanthony-ss.jpg?rlkey=8hminnuxtlrzzfdsu215ym4r4&amp;dl=0","Click to download SizeChart")</f>
      </c>
      <c r="C1275" s="0" t="inlineStr">
        <is>
          <t>Anthony Men's Interlock Polo</t>
        </is>
      </c>
      <c r="D1275" s="0" t="inlineStr">
        <is>
          <t>144856</t>
        </is>
      </c>
      <c r="E1275" s="0" t="inlineStr">
        <is>
          <t>BLANK ANTHON M DG:144856A-S</t>
        </is>
      </c>
      <c r="F1275" s="0" t="inlineStr">
        <is>
          <t>899144856044</t>
        </is>
      </c>
      <c r="G1275" s="0" t="inlineStr">
        <is>
          <t>MENS</t>
        </is>
      </c>
      <c r="H1275" s="0" t="inlineStr">
        <is>
          <t>S</t>
        </is>
      </c>
      <c r="I1275" s="0">
        <v>26.99</v>
      </c>
      <c r="J1275" s="0">
        <v>15</v>
      </c>
    </row>
    <row r="1276" spans="1:10" customHeight="0">
      <c r="A1276" s="0">
        <f>HYPERLINK("https://dl.dropboxusercontent.com/scl/fi/kx6gkn3m0i9i7jh5z78ee/anthony-144856-f.jpg?rlkey=uqb19fy0rrjisczriy42f66g7&amp;dl=0","Click to download Image")</f>
      </c>
      <c r="B1276" s="0">
        <f>HYPERLINK("https://dl.dropboxusercontent.com/scl/fi/9ulz7wpsd67odifebdo82/mens-polo-size-chartsanthony-ss.jpg?rlkey=8hminnuxtlrzzfdsu215ym4r4&amp;dl=0","Click to download SizeChart")</f>
      </c>
      <c r="C1276" s="0" t="inlineStr">
        <is>
          <t>Anthony Men's Interlock Polo</t>
        </is>
      </c>
      <c r="D1276" s="0" t="inlineStr">
        <is>
          <t>144856</t>
        </is>
      </c>
      <c r="E1276" s="0" t="inlineStr">
        <is>
          <t>BLANK ANTHON M DG:144856B-M</t>
        </is>
      </c>
      <c r="F1276" s="0" t="inlineStr">
        <is>
          <t>899144856051</t>
        </is>
      </c>
      <c r="G1276" s="0" t="inlineStr">
        <is>
          <t>MENS</t>
        </is>
      </c>
      <c r="H1276" s="0" t="inlineStr">
        <is>
          <t>M</t>
        </is>
      </c>
      <c r="I1276" s="0">
        <v>26.99</v>
      </c>
      <c r="J1276" s="0">
        <v>17</v>
      </c>
    </row>
    <row r="1277" spans="1:10" customHeight="0">
      <c r="A1277" s="0">
        <f>HYPERLINK("https://dl.dropboxusercontent.com/scl/fi/kx6gkn3m0i9i7jh5z78ee/anthony-144856-f.jpg?rlkey=uqb19fy0rrjisczriy42f66g7&amp;dl=0","Click to download Image")</f>
      </c>
      <c r="B1277" s="0">
        <f>HYPERLINK("https://dl.dropboxusercontent.com/scl/fi/9ulz7wpsd67odifebdo82/mens-polo-size-chartsanthony-ss.jpg?rlkey=8hminnuxtlrzzfdsu215ym4r4&amp;dl=0","Click to download SizeChart")</f>
      </c>
      <c r="C1277" s="0" t="inlineStr">
        <is>
          <t>Anthony Men's Interlock Polo</t>
        </is>
      </c>
      <c r="D1277" s="0" t="inlineStr">
        <is>
          <t>144856</t>
        </is>
      </c>
      <c r="E1277" s="0" t="inlineStr">
        <is>
          <t>BLANK ANTHON M DG:144856C-L</t>
        </is>
      </c>
      <c r="F1277" s="0" t="inlineStr">
        <is>
          <t>899144856068</t>
        </is>
      </c>
      <c r="G1277" s="0" t="inlineStr">
        <is>
          <t>MENS</t>
        </is>
      </c>
      <c r="H1277" s="0" t="inlineStr">
        <is>
          <t>L</t>
        </is>
      </c>
      <c r="I1277" s="0">
        <v>26.99</v>
      </c>
      <c r="J1277" s="0">
        <v>3</v>
      </c>
    </row>
    <row r="1278" spans="1:10" customHeight="0">
      <c r="A1278" s="0">
        <f>HYPERLINK("https://dl.dropboxusercontent.com/scl/fi/kx6gkn3m0i9i7jh5z78ee/anthony-144856-f.jpg?rlkey=uqb19fy0rrjisczriy42f66g7&amp;dl=0","Click to download Image")</f>
      </c>
      <c r="B1278" s="0">
        <f>HYPERLINK("https://dl.dropboxusercontent.com/scl/fi/9ulz7wpsd67odifebdo82/mens-polo-size-chartsanthony-ss.jpg?rlkey=8hminnuxtlrzzfdsu215ym4r4&amp;dl=0","Click to download SizeChart")</f>
      </c>
      <c r="C1278" s="0" t="inlineStr">
        <is>
          <t>Anthony Men's Interlock Polo</t>
        </is>
      </c>
      <c r="D1278" s="0" t="inlineStr">
        <is>
          <t>144856</t>
        </is>
      </c>
      <c r="E1278" s="0" t="inlineStr">
        <is>
          <t>BLANK ANTHON M DG:144856CT-L TALL</t>
        </is>
      </c>
      <c r="F1278" s="0" t="inlineStr">
        <is>
          <t>899144856167</t>
        </is>
      </c>
      <c r="G1278" s="0" t="inlineStr">
        <is>
          <t>MENS</t>
        </is>
      </c>
      <c r="H1278" s="0" t="inlineStr">
        <is>
          <t>L TALL</t>
        </is>
      </c>
      <c r="I1278" s="0">
        <v>26.99</v>
      </c>
      <c r="J1278" s="0">
        <v>19</v>
      </c>
    </row>
    <row r="1279" spans="1:10" customHeight="0">
      <c r="A1279" s="0">
        <f>HYPERLINK("https://dl.dropboxusercontent.com/scl/fi/kx6gkn3m0i9i7jh5z78ee/anthony-144856-f.jpg?rlkey=uqb19fy0rrjisczriy42f66g7&amp;dl=0","Click to download Image")</f>
      </c>
      <c r="B1279" s="0">
        <f>HYPERLINK("https://dl.dropboxusercontent.com/scl/fi/9ulz7wpsd67odifebdo82/mens-polo-size-chartsanthony-ss.jpg?rlkey=8hminnuxtlrzzfdsu215ym4r4&amp;dl=0","Click to download SizeChart")</f>
      </c>
      <c r="C1279" s="0" t="inlineStr">
        <is>
          <t>Anthony Men's Interlock Polo</t>
        </is>
      </c>
      <c r="D1279" s="0" t="inlineStr">
        <is>
          <t>144856</t>
        </is>
      </c>
      <c r="E1279" s="0" t="inlineStr">
        <is>
          <t>BLANK ANTHON M DG:144856D-XL</t>
        </is>
      </c>
      <c r="F1279" s="0" t="inlineStr">
        <is>
          <t>899144856075</t>
        </is>
      </c>
      <c r="G1279" s="0" t="inlineStr">
        <is>
          <t>MENS</t>
        </is>
      </c>
      <c r="H1279" s="0" t="inlineStr">
        <is>
          <t>XL</t>
        </is>
      </c>
      <c r="I1279" s="0">
        <v>26.99</v>
      </c>
      <c r="J1279" s="0">
        <v>12</v>
      </c>
    </row>
    <row r="1280" spans="1:10" customHeight="0">
      <c r="A1280" s="0">
        <f>HYPERLINK("https://dl.dropboxusercontent.com/scl/fi/kx6gkn3m0i9i7jh5z78ee/anthony-144856-f.jpg?rlkey=uqb19fy0rrjisczriy42f66g7&amp;dl=0","Click to download Image")</f>
      </c>
      <c r="B1280" s="0">
        <f>HYPERLINK("https://dl.dropboxusercontent.com/scl/fi/9ulz7wpsd67odifebdo82/mens-polo-size-chartsanthony-ss.jpg?rlkey=8hminnuxtlrzzfdsu215ym4r4&amp;dl=0","Click to download SizeChart")</f>
      </c>
      <c r="C1280" s="0" t="inlineStr">
        <is>
          <t>Anthony Men's Interlock Polo</t>
        </is>
      </c>
      <c r="D1280" s="0" t="inlineStr">
        <is>
          <t>144856</t>
        </is>
      </c>
      <c r="E1280" s="0" t="inlineStr">
        <is>
          <t>BLANK ANTHON M DG:144856DT-XL TALL</t>
        </is>
      </c>
      <c r="F1280" s="0" t="inlineStr">
        <is>
          <t>899144856174</t>
        </is>
      </c>
      <c r="G1280" s="0" t="inlineStr">
        <is>
          <t>MENS</t>
        </is>
      </c>
      <c r="H1280" s="0" t="inlineStr">
        <is>
          <t>XL TALL</t>
        </is>
      </c>
      <c r="I1280" s="0">
        <v>26.99</v>
      </c>
      <c r="J1280" s="0">
        <v>20</v>
      </c>
    </row>
    <row r="1281" spans="1:10" customHeight="0">
      <c r="A1281" s="0">
        <f>HYPERLINK("https://dl.dropboxusercontent.com/scl/fi/kx6gkn3m0i9i7jh5z78ee/anthony-144856-f.jpg?rlkey=uqb19fy0rrjisczriy42f66g7&amp;dl=0","Click to download Image")</f>
      </c>
      <c r="B1281" s="0">
        <f>HYPERLINK("https://dl.dropboxusercontent.com/scl/fi/9ulz7wpsd67odifebdo82/mens-polo-size-chartsanthony-ss.jpg?rlkey=8hminnuxtlrzzfdsu215ym4r4&amp;dl=0","Click to download SizeChart")</f>
      </c>
      <c r="C1281" s="0" t="inlineStr">
        <is>
          <t>Anthony Men's Interlock Polo</t>
        </is>
      </c>
      <c r="D1281" s="0" t="inlineStr">
        <is>
          <t>144856</t>
        </is>
      </c>
      <c r="E1281" s="0" t="inlineStr">
        <is>
          <t>BLANK ANTHON M DG:144856E-2XL</t>
        </is>
      </c>
      <c r="F1281" s="0" t="inlineStr">
        <is>
          <t>899144856082</t>
        </is>
      </c>
      <c r="G1281" s="0" t="inlineStr">
        <is>
          <t>MENS</t>
        </is>
      </c>
      <c r="H1281" s="0" t="inlineStr">
        <is>
          <t>2XL</t>
        </is>
      </c>
      <c r="I1281" s="0">
        <v>26.99</v>
      </c>
      <c r="J1281" s="0">
        <v>3</v>
      </c>
    </row>
    <row r="1282" spans="1:10" customHeight="0">
      <c r="A1282" s="0">
        <f>HYPERLINK("https://dl.dropboxusercontent.com/scl/fi/kx6gkn3m0i9i7jh5z78ee/anthony-144856-f.jpg?rlkey=uqb19fy0rrjisczriy42f66g7&amp;dl=0","Click to download Image")</f>
      </c>
      <c r="B1282" s="0">
        <f>HYPERLINK("https://dl.dropboxusercontent.com/scl/fi/9ulz7wpsd67odifebdo82/mens-polo-size-chartsanthony-ss.jpg?rlkey=8hminnuxtlrzzfdsu215ym4r4&amp;dl=0","Click to download SizeChart")</f>
      </c>
      <c r="C1282" s="0" t="inlineStr">
        <is>
          <t>Anthony Men's Interlock Polo</t>
        </is>
      </c>
      <c r="D1282" s="0" t="inlineStr">
        <is>
          <t>144856</t>
        </is>
      </c>
      <c r="E1282" s="0" t="inlineStr">
        <is>
          <t>BLANK ANTHON M DG:144856ET-2XL TALL</t>
        </is>
      </c>
      <c r="F1282" s="0" t="inlineStr">
        <is>
          <t>899144856181</t>
        </is>
      </c>
      <c r="G1282" s="0" t="inlineStr">
        <is>
          <t>MENS</t>
        </is>
      </c>
      <c r="H1282" s="0" t="inlineStr">
        <is>
          <t>2XL TALL</t>
        </is>
      </c>
      <c r="I1282" s="0">
        <v>26.99</v>
      </c>
      <c r="J1282" s="0">
        <v>8</v>
      </c>
    </row>
    <row r="1283" spans="1:10" customHeight="0">
      <c r="A1283" s="0">
        <f>HYPERLINK("https://dl.dropboxusercontent.com/scl/fi/kx6gkn3m0i9i7jh5z78ee/anthony-144856-f.jpg?rlkey=uqb19fy0rrjisczriy42f66g7&amp;dl=0","Click to download Image")</f>
      </c>
      <c r="B1283" s="0">
        <f>HYPERLINK("https://dl.dropboxusercontent.com/scl/fi/9ulz7wpsd67odifebdo82/mens-polo-size-chartsanthony-ss.jpg?rlkey=8hminnuxtlrzzfdsu215ym4r4&amp;dl=0","Click to download SizeChart")</f>
      </c>
      <c r="C1283" s="0" t="inlineStr">
        <is>
          <t>Anthony Men's Interlock Polo</t>
        </is>
      </c>
      <c r="D1283" s="0" t="inlineStr">
        <is>
          <t>144856</t>
        </is>
      </c>
      <c r="E1283" s="0" t="inlineStr">
        <is>
          <t>BLANK ANTHON M DG:144856F-3XL</t>
        </is>
      </c>
      <c r="F1283" s="0" t="inlineStr">
        <is>
          <t>899144856099</t>
        </is>
      </c>
      <c r="G1283" s="0" t="inlineStr">
        <is>
          <t>MENS</t>
        </is>
      </c>
      <c r="H1283" s="0" t="inlineStr">
        <is>
          <t>3XL</t>
        </is>
      </c>
      <c r="I1283" s="0">
        <v>26.99</v>
      </c>
      <c r="J1283" s="0">
        <v>15</v>
      </c>
    </row>
    <row r="1284" spans="1:10" customHeight="0">
      <c r="A1284" s="0">
        <f>HYPERLINK("https://dl.dropboxusercontent.com/scl/fi/kx6gkn3m0i9i7jh5z78ee/anthony-144856-f.jpg?rlkey=uqb19fy0rrjisczriy42f66g7&amp;dl=0","Click to download Image")</f>
      </c>
      <c r="B1284" s="0">
        <f>HYPERLINK("https://dl.dropboxusercontent.com/scl/fi/9ulz7wpsd67odifebdo82/mens-polo-size-chartsanthony-ss.jpg?rlkey=8hminnuxtlrzzfdsu215ym4r4&amp;dl=0","Click to download SizeChart")</f>
      </c>
      <c r="C1284" s="0" t="inlineStr">
        <is>
          <t>Anthony Men's Interlock Polo</t>
        </is>
      </c>
      <c r="D1284" s="0" t="inlineStr">
        <is>
          <t>144856</t>
        </is>
      </c>
      <c r="E1284" s="0" t="inlineStr">
        <is>
          <t>BLANK ANTHON M DG:144856FT-3XL TALL</t>
        </is>
      </c>
      <c r="F1284" s="0" t="inlineStr">
        <is>
          <t>899144856198</t>
        </is>
      </c>
      <c r="G1284" s="0" t="inlineStr">
        <is>
          <t>MENS</t>
        </is>
      </c>
      <c r="H1284" s="0" t="inlineStr">
        <is>
          <t>3XL TALL</t>
        </is>
      </c>
      <c r="I1284" s="0">
        <v>26.99</v>
      </c>
      <c r="J1284" s="0">
        <v>8</v>
      </c>
    </row>
    <row r="1285" spans="1:10" customHeight="0">
      <c r="A1285" s="0">
        <f>HYPERLINK("https://dl.dropboxusercontent.com/scl/fi/kx6gkn3m0i9i7jh5z78ee/anthony-144856-f.jpg?rlkey=uqb19fy0rrjisczriy42f66g7&amp;dl=0","Click to download Image")</f>
      </c>
      <c r="B1285" s="0">
        <f>HYPERLINK("https://dl.dropboxusercontent.com/scl/fi/9ulz7wpsd67odifebdo82/mens-polo-size-chartsanthony-ss.jpg?rlkey=8hminnuxtlrzzfdsu215ym4r4&amp;dl=0","Click to download SizeChart")</f>
      </c>
      <c r="C1285" s="0" t="inlineStr">
        <is>
          <t>Anthony Men's Interlock Polo</t>
        </is>
      </c>
      <c r="D1285" s="0" t="inlineStr">
        <is>
          <t>144856</t>
        </is>
      </c>
      <c r="E1285" s="0" t="inlineStr">
        <is>
          <t>BLANK ANTHON M DG:144856G-4XL</t>
        </is>
      </c>
      <c r="F1285" s="0" t="inlineStr">
        <is>
          <t>899144856105</t>
        </is>
      </c>
      <c r="G1285" s="0" t="inlineStr">
        <is>
          <t>MENS</t>
        </is>
      </c>
      <c r="H1285" s="0" t="inlineStr">
        <is>
          <t>4XL</t>
        </is>
      </c>
      <c r="I1285" s="0">
        <v>26.99</v>
      </c>
      <c r="J1285" s="0">
        <v>14</v>
      </c>
    </row>
    <row r="1286" spans="1:10" customHeight="0">
      <c r="A1286" s="0">
        <f>HYPERLINK("https://dl.dropboxusercontent.com/scl/fi/kx6gkn3m0i9i7jh5z78ee/anthony-144856-f.jpg?rlkey=uqb19fy0rrjisczriy42f66g7&amp;dl=0","Click to download Image")</f>
      </c>
      <c r="B1286" s="0">
        <f>HYPERLINK("https://dl.dropboxusercontent.com/scl/fi/9ulz7wpsd67odifebdo82/mens-polo-size-chartsanthony-ss.jpg?rlkey=8hminnuxtlrzzfdsu215ym4r4&amp;dl=0","Click to download SizeChart")</f>
      </c>
      <c r="C1286" s="0" t="inlineStr">
        <is>
          <t>Anthony Men's Interlock Polo</t>
        </is>
      </c>
      <c r="D1286" s="0" t="inlineStr">
        <is>
          <t>144856</t>
        </is>
      </c>
      <c r="E1286" s="0" t="inlineStr">
        <is>
          <t>BLANK ANTHON M DG:144856GT-4XL TALL</t>
        </is>
      </c>
      <c r="F1286" s="0" t="inlineStr">
        <is>
          <t>899144856204</t>
        </is>
      </c>
      <c r="G1286" s="0" t="inlineStr">
        <is>
          <t>MENS</t>
        </is>
      </c>
      <c r="H1286" s="0" t="inlineStr">
        <is>
          <t>4XL TALL</t>
        </is>
      </c>
      <c r="I1286" s="0">
        <v>26.99</v>
      </c>
      <c r="J1286" s="0">
        <v>14</v>
      </c>
    </row>
    <row r="1287" spans="1:10" customHeight="0">
      <c r="A1287" s="0">
        <f>HYPERLINK("https://dl.dropboxusercontent.com/scl/fi/ca7tjerx2emp3qnk0up2x/anthony-144857-f.jpg?rlkey=uxcusjl24ao8818cacyoq6p6o&amp;dl=0","Click to download Image")</f>
      </c>
      <c r="B1287" s="0">
        <f>HYPERLINK("https://dl.dropboxusercontent.com/scl/fi/uzx571j79a2wxdbxdi0fo/mens-polo-size-chartsanthony-ls.jpg?rlkey=gpc5ian3j7chdf4i6l8xiaalp&amp;dl=0","Click to download SizeChart")</f>
      </c>
      <c r="C1287" s="0" t="inlineStr">
        <is>
          <t>Anthony Men's Interlock Long Sleeve Polo</t>
        </is>
      </c>
      <c r="D1287" s="0" t="inlineStr">
        <is>
          <t>144857</t>
        </is>
      </c>
      <c r="E1287" s="0" t="inlineStr">
        <is>
          <t>BLANK ANTHON M HG:144857A-S</t>
        </is>
      </c>
      <c r="F1287" s="0" t="inlineStr">
        <is>
          <t>899144857041</t>
        </is>
      </c>
      <c r="G1287" s="0" t="inlineStr">
        <is>
          <t>MENS</t>
        </is>
      </c>
      <c r="H1287" s="0" t="inlineStr">
        <is>
          <t>S</t>
        </is>
      </c>
      <c r="I1287" s="0">
        <v>29.99</v>
      </c>
      <c r="J1287" s="0">
        <v>8</v>
      </c>
    </row>
    <row r="1288" spans="1:10" customHeight="0">
      <c r="A1288" s="0">
        <f>HYPERLINK("https://dl.dropboxusercontent.com/scl/fi/ca7tjerx2emp3qnk0up2x/anthony-144857-f.jpg?rlkey=uxcusjl24ao8818cacyoq6p6o&amp;dl=0","Click to download Image")</f>
      </c>
      <c r="B1288" s="0">
        <f>HYPERLINK("https://dl.dropboxusercontent.com/scl/fi/uzx571j79a2wxdbxdi0fo/mens-polo-size-chartsanthony-ls.jpg?rlkey=gpc5ian3j7chdf4i6l8xiaalp&amp;dl=0","Click to download SizeChart")</f>
      </c>
      <c r="C1288" s="0" t="inlineStr">
        <is>
          <t>Anthony Men's Interlock Long Sleeve Polo</t>
        </is>
      </c>
      <c r="D1288" s="0" t="inlineStr">
        <is>
          <t>144857</t>
        </is>
      </c>
      <c r="E1288" s="0" t="inlineStr">
        <is>
          <t>BLANK ANTHON M HG:144857B-M</t>
        </is>
      </c>
      <c r="F1288" s="0" t="inlineStr">
        <is>
          <t>899144857058</t>
        </is>
      </c>
      <c r="G1288" s="0" t="inlineStr">
        <is>
          <t>MENS</t>
        </is>
      </c>
      <c r="H1288" s="0" t="inlineStr">
        <is>
          <t>M</t>
        </is>
      </c>
      <c r="I1288" s="0">
        <v>29.99</v>
      </c>
      <c r="J1288" s="0">
        <v>15</v>
      </c>
    </row>
    <row r="1289" spans="1:10" customHeight="0">
      <c r="A1289" s="0">
        <f>HYPERLINK("https://dl.dropboxusercontent.com/scl/fi/ca7tjerx2emp3qnk0up2x/anthony-144857-f.jpg?rlkey=uxcusjl24ao8818cacyoq6p6o&amp;dl=0","Click to download Image")</f>
      </c>
      <c r="B1289" s="0">
        <f>HYPERLINK("https://dl.dropboxusercontent.com/scl/fi/uzx571j79a2wxdbxdi0fo/mens-polo-size-chartsanthony-ls.jpg?rlkey=gpc5ian3j7chdf4i6l8xiaalp&amp;dl=0","Click to download SizeChart")</f>
      </c>
      <c r="C1289" s="0" t="inlineStr">
        <is>
          <t>Anthony Men's Interlock Long Sleeve Polo</t>
        </is>
      </c>
      <c r="D1289" s="0" t="inlineStr">
        <is>
          <t>144857</t>
        </is>
      </c>
      <c r="E1289" s="0" t="inlineStr">
        <is>
          <t>BLANK ANTHON M HG:144857C-L</t>
        </is>
      </c>
      <c r="F1289" s="0" t="inlineStr">
        <is>
          <t>899144857065</t>
        </is>
      </c>
      <c r="G1289" s="0" t="inlineStr">
        <is>
          <t>MENS</t>
        </is>
      </c>
      <c r="H1289" s="0" t="inlineStr">
        <is>
          <t>L</t>
        </is>
      </c>
      <c r="I1289" s="0">
        <v>29.99</v>
      </c>
      <c r="J1289" s="0">
        <v>24</v>
      </c>
    </row>
    <row r="1290" spans="1:10" customHeight="0">
      <c r="A1290" s="0">
        <f>HYPERLINK("https://dl.dropboxusercontent.com/scl/fi/ca7tjerx2emp3qnk0up2x/anthony-144857-f.jpg?rlkey=uxcusjl24ao8818cacyoq6p6o&amp;dl=0","Click to download Image")</f>
      </c>
      <c r="B1290" s="0">
        <f>HYPERLINK("https://dl.dropboxusercontent.com/scl/fi/uzx571j79a2wxdbxdi0fo/mens-polo-size-chartsanthony-ls.jpg?rlkey=gpc5ian3j7chdf4i6l8xiaalp&amp;dl=0","Click to download SizeChart")</f>
      </c>
      <c r="C1290" s="0" t="inlineStr">
        <is>
          <t>Anthony Men's Interlock Long Sleeve Polo</t>
        </is>
      </c>
      <c r="D1290" s="0" t="inlineStr">
        <is>
          <t>144857</t>
        </is>
      </c>
      <c r="E1290" s="0" t="inlineStr">
        <is>
          <t>BLANK ANTHON M HG:144857D-XL</t>
        </is>
      </c>
      <c r="F1290" s="0" t="inlineStr">
        <is>
          <t>899144857072</t>
        </is>
      </c>
      <c r="G1290" s="0" t="inlineStr">
        <is>
          <t>MENS</t>
        </is>
      </c>
      <c r="H1290" s="0" t="inlineStr">
        <is>
          <t>XL</t>
        </is>
      </c>
      <c r="I1290" s="0">
        <v>29.99</v>
      </c>
      <c r="J1290" s="0">
        <v>24</v>
      </c>
    </row>
    <row r="1291" spans="1:10" customHeight="0">
      <c r="A1291" s="0">
        <f>HYPERLINK("https://dl.dropboxusercontent.com/scl/fi/ca7tjerx2emp3qnk0up2x/anthony-144857-f.jpg?rlkey=uxcusjl24ao8818cacyoq6p6o&amp;dl=0","Click to download Image")</f>
      </c>
      <c r="B1291" s="0">
        <f>HYPERLINK("https://dl.dropboxusercontent.com/scl/fi/uzx571j79a2wxdbxdi0fo/mens-polo-size-chartsanthony-ls.jpg?rlkey=gpc5ian3j7chdf4i6l8xiaalp&amp;dl=0","Click to download SizeChart")</f>
      </c>
      <c r="C1291" s="0" t="inlineStr">
        <is>
          <t>Anthony Men's Interlock Long Sleeve Polo</t>
        </is>
      </c>
      <c r="D1291" s="0" t="inlineStr">
        <is>
          <t>144857</t>
        </is>
      </c>
      <c r="E1291" s="0" t="inlineStr">
        <is>
          <t>BLANK ANTHON M HG:144857E-2XL</t>
        </is>
      </c>
      <c r="F1291" s="0" t="inlineStr">
        <is>
          <t>899144857089</t>
        </is>
      </c>
      <c r="G1291" s="0" t="inlineStr">
        <is>
          <t>MENS</t>
        </is>
      </c>
      <c r="H1291" s="0" t="inlineStr">
        <is>
          <t>2XL</t>
        </is>
      </c>
      <c r="I1291" s="0">
        <v>29.99</v>
      </c>
      <c r="J1291" s="0">
        <v>16</v>
      </c>
    </row>
    <row r="1292" spans="1:10" customHeight="0">
      <c r="A1292" s="0">
        <f>HYPERLINK("https://dl.dropboxusercontent.com/scl/fi/ca7tjerx2emp3qnk0up2x/anthony-144857-f.jpg?rlkey=uxcusjl24ao8818cacyoq6p6o&amp;dl=0","Click to download Image")</f>
      </c>
      <c r="B1292" s="0">
        <f>HYPERLINK("https://dl.dropboxusercontent.com/scl/fi/uzx571j79a2wxdbxdi0fo/mens-polo-size-chartsanthony-ls.jpg?rlkey=gpc5ian3j7chdf4i6l8xiaalp&amp;dl=0","Click to download SizeChart")</f>
      </c>
      <c r="C1292" s="0" t="inlineStr">
        <is>
          <t>Anthony Men's Interlock Long Sleeve Polo</t>
        </is>
      </c>
      <c r="D1292" s="0" t="inlineStr">
        <is>
          <t>144857</t>
        </is>
      </c>
      <c r="E1292" s="0" t="inlineStr">
        <is>
          <t>BLANK ANTHON M HG:144857F-3XL</t>
        </is>
      </c>
      <c r="F1292" s="0" t="inlineStr">
        <is>
          <t>899144857096</t>
        </is>
      </c>
      <c r="G1292" s="0" t="inlineStr">
        <is>
          <t>MENS</t>
        </is>
      </c>
      <c r="H1292" s="0" t="inlineStr">
        <is>
          <t>3XL</t>
        </is>
      </c>
      <c r="I1292" s="0">
        <v>29.99</v>
      </c>
      <c r="J1292" s="0">
        <v>8</v>
      </c>
    </row>
    <row r="1293" spans="1:10" customHeight="0">
      <c r="A1293" s="0">
        <f>HYPERLINK("https://dl.dropboxusercontent.com/scl/fi/ca7tjerx2emp3qnk0up2x/anthony-144857-f.jpg?rlkey=uxcusjl24ao8818cacyoq6p6o&amp;dl=0","Click to download Image")</f>
      </c>
      <c r="B1293" s="0">
        <f>HYPERLINK("https://dl.dropboxusercontent.com/scl/fi/uzx571j79a2wxdbxdi0fo/mens-polo-size-chartsanthony-ls.jpg?rlkey=gpc5ian3j7chdf4i6l8xiaalp&amp;dl=0","Click to download SizeChart")</f>
      </c>
      <c r="C1293" s="0" t="inlineStr">
        <is>
          <t>Anthony Men's Interlock Long Sleeve Polo</t>
        </is>
      </c>
      <c r="D1293" s="0" t="inlineStr">
        <is>
          <t>144857</t>
        </is>
      </c>
      <c r="E1293" s="0" t="inlineStr">
        <is>
          <t>BLANK ANTHON M HG:144857G-4XL</t>
        </is>
      </c>
      <c r="F1293" s="0" t="inlineStr">
        <is>
          <t>899144857102</t>
        </is>
      </c>
      <c r="G1293" s="0" t="inlineStr">
        <is>
          <t>MENS</t>
        </is>
      </c>
      <c r="H1293" s="0" t="inlineStr">
        <is>
          <t>4XL</t>
        </is>
      </c>
      <c r="I1293" s="0">
        <v>29.99</v>
      </c>
      <c r="J1293" s="0">
        <v>4</v>
      </c>
    </row>
    <row r="1294" spans="1:10" customHeight="0">
      <c r="A1294" s="0">
        <f>HYPERLINK("https://dl.dropboxusercontent.com/scl/fi/i37b5powj63o6gyfoxrf4/balance-143481-f.jpg?rlkey=ereq0fq9pghqbijp6rgszgv9g&amp;dl=0","Click to download Image")</f>
      </c>
      <c r="C1294" s="0" t="inlineStr">
        <is>
          <t>Balance Men's Hoodie</t>
        </is>
      </c>
      <c r="D1294" s="0" t="inlineStr">
        <is>
          <t>143481</t>
        </is>
      </c>
      <c r="E1294" s="0" t="inlineStr">
        <is>
          <t>BLANK BALANC M RL:143481A-S</t>
        </is>
      </c>
      <c r="F1294" s="0" t="inlineStr">
        <is>
          <t>899143481049</t>
        </is>
      </c>
      <c r="G1294" s="0" t="inlineStr">
        <is>
          <t>MENS</t>
        </is>
      </c>
      <c r="H1294" s="0" t="inlineStr">
        <is>
          <t>S</t>
        </is>
      </c>
      <c r="I1294" s="0">
        <v>44.99</v>
      </c>
      <c r="J1294" s="0">
        <v>0</v>
      </c>
    </row>
    <row r="1295" spans="1:10" customHeight="0">
      <c r="A1295" s="0">
        <f>HYPERLINK("https://dl.dropboxusercontent.com/scl/fi/i37b5powj63o6gyfoxrf4/balance-143481-f.jpg?rlkey=ereq0fq9pghqbijp6rgszgv9g&amp;dl=0","Click to download Image")</f>
      </c>
      <c r="C1295" s="0" t="inlineStr">
        <is>
          <t>Balance Men's Hoodie</t>
        </is>
      </c>
      <c r="D1295" s="0" t="inlineStr">
        <is>
          <t>143481</t>
        </is>
      </c>
      <c r="E1295" s="0" t="inlineStr">
        <is>
          <t>BLANK BALANC M RL:143481B-M</t>
        </is>
      </c>
      <c r="F1295" s="0" t="inlineStr">
        <is>
          <t>899143481056</t>
        </is>
      </c>
      <c r="G1295" s="0" t="inlineStr">
        <is>
          <t>MENS</t>
        </is>
      </c>
      <c r="H1295" s="0" t="inlineStr">
        <is>
          <t>M</t>
        </is>
      </c>
      <c r="I1295" s="0">
        <v>44.99</v>
      </c>
      <c r="J1295" s="0">
        <v>0</v>
      </c>
    </row>
    <row r="1296" spans="1:10" customHeight="0">
      <c r="A1296" s="0">
        <f>HYPERLINK("https://dl.dropboxusercontent.com/scl/fi/i37b5powj63o6gyfoxrf4/balance-143481-f.jpg?rlkey=ereq0fq9pghqbijp6rgszgv9g&amp;dl=0","Click to download Image")</f>
      </c>
      <c r="C1296" s="0" t="inlineStr">
        <is>
          <t>Balance Men's Hoodie</t>
        </is>
      </c>
      <c r="D1296" s="0" t="inlineStr">
        <is>
          <t>143481</t>
        </is>
      </c>
      <c r="E1296" s="0" t="inlineStr">
        <is>
          <t>BLANK BALANC M RL:143481C-L</t>
        </is>
      </c>
      <c r="F1296" s="0" t="inlineStr">
        <is>
          <t>899143481063</t>
        </is>
      </c>
      <c r="G1296" s="0" t="inlineStr">
        <is>
          <t>MENS</t>
        </is>
      </c>
      <c r="H1296" s="0" t="inlineStr">
        <is>
          <t>L</t>
        </is>
      </c>
      <c r="I1296" s="0">
        <v>44.99</v>
      </c>
      <c r="J1296" s="0">
        <v>1</v>
      </c>
    </row>
    <row r="1297" spans="1:10" customHeight="0">
      <c r="A1297" s="0">
        <f>HYPERLINK("https://dl.dropboxusercontent.com/scl/fi/i37b5powj63o6gyfoxrf4/balance-143481-f.jpg?rlkey=ereq0fq9pghqbijp6rgszgv9g&amp;dl=0","Click to download Image")</f>
      </c>
      <c r="C1297" s="0" t="inlineStr">
        <is>
          <t>Balance Men's Hoodie</t>
        </is>
      </c>
      <c r="D1297" s="0" t="inlineStr">
        <is>
          <t>143481</t>
        </is>
      </c>
      <c r="E1297" s="0" t="inlineStr">
        <is>
          <t>BLANK BALANC M RL:143481D-XL</t>
        </is>
      </c>
      <c r="F1297" s="0" t="inlineStr">
        <is>
          <t>899143481070</t>
        </is>
      </c>
      <c r="G1297" s="0" t="inlineStr">
        <is>
          <t>MENS</t>
        </is>
      </c>
      <c r="H1297" s="0" t="inlineStr">
        <is>
          <t>XL</t>
        </is>
      </c>
      <c r="I1297" s="0">
        <v>44.99</v>
      </c>
      <c r="J1297" s="0">
        <v>0</v>
      </c>
    </row>
    <row r="1298" spans="1:10" customHeight="0">
      <c r="A1298" s="0">
        <f>HYPERLINK("https://dl.dropboxusercontent.com/scl/fi/i37b5powj63o6gyfoxrf4/balance-143481-f.jpg?rlkey=ereq0fq9pghqbijp6rgszgv9g&amp;dl=0","Click to download Image")</f>
      </c>
      <c r="C1298" s="0" t="inlineStr">
        <is>
          <t>Balance Men's Hoodie</t>
        </is>
      </c>
      <c r="D1298" s="0" t="inlineStr">
        <is>
          <t>143481</t>
        </is>
      </c>
      <c r="E1298" s="0" t="inlineStr">
        <is>
          <t>BLANK BALANC M RL:143481E-2XL</t>
        </is>
      </c>
      <c r="F1298" s="0" t="inlineStr">
        <is>
          <t>899143481087</t>
        </is>
      </c>
      <c r="G1298" s="0" t="inlineStr">
        <is>
          <t>MENS</t>
        </is>
      </c>
      <c r="H1298" s="0" t="inlineStr">
        <is>
          <t>2XL</t>
        </is>
      </c>
      <c r="I1298" s="0">
        <v>44.99</v>
      </c>
      <c r="J1298" s="0">
        <v>0</v>
      </c>
    </row>
    <row r="1299" spans="1:10" customHeight="0">
      <c r="A1299" s="0">
        <f>HYPERLINK("https://dl.dropboxusercontent.com/scl/fi/i37b5powj63o6gyfoxrf4/balance-143481-f.jpg?rlkey=ereq0fq9pghqbijp6rgszgv9g&amp;dl=0","Click to download Image")</f>
      </c>
      <c r="C1299" s="0" t="inlineStr">
        <is>
          <t>Balance Men's Hoodie</t>
        </is>
      </c>
      <c r="D1299" s="0" t="inlineStr">
        <is>
          <t>143481</t>
        </is>
      </c>
      <c r="E1299" s="0" t="inlineStr">
        <is>
          <t>BLANK BALANC M RL:143481F-3XL</t>
        </is>
      </c>
      <c r="F1299" s="0" t="inlineStr">
        <is>
          <t>899143481094</t>
        </is>
      </c>
      <c r="G1299" s="0" t="inlineStr">
        <is>
          <t>MENS</t>
        </is>
      </c>
      <c r="H1299" s="0" t="inlineStr">
        <is>
          <t>3XL</t>
        </is>
      </c>
      <c r="I1299" s="0">
        <v>44.99</v>
      </c>
      <c r="J1299" s="0">
        <v>0</v>
      </c>
    </row>
    <row r="1300" spans="1:10" customHeight="0">
      <c r="A1300" s="0">
        <f>HYPERLINK("https://dl.dropboxusercontent.com/scl/fi/m68kxo2pfkef2bgj827jz/beckley.jpg?rlkey=u6n3ghhh3asn6q7j90l83k6p8&amp;dl=0","Click to download Image")</f>
      </c>
      <c r="B1300" s="0">
        <f>HYPERLINK("https://dl.dropboxusercontent.com/scl/fi/mmra51jtfnjff98ecfvbh/mens-hoodie-size-chartsbeckley.jpg?rlkey=7q37ye88n2qn9qkq5tzsx3jl9&amp;dl=0","Click to download SizeChart")</f>
      </c>
      <c r="C1300" s="0" t="inlineStr">
        <is>
          <t>Beckley Men's Full Zip Hoodie</t>
        </is>
      </c>
      <c r="D1300" s="0" t="inlineStr">
        <is>
          <t>111536</t>
        </is>
      </c>
      <c r="E1300" s="0" t="inlineStr">
        <is>
          <t>BLANK BECKLEY LIGHT GREY:111536A - S</t>
        </is>
      </c>
      <c r="G1300" s="0" t="inlineStr">
        <is>
          <t>MENS</t>
        </is>
      </c>
      <c r="H1300" s="0" t="inlineStr">
        <is>
          <t>S</t>
        </is>
      </c>
      <c r="I1300" s="0">
        <v>39.99</v>
      </c>
      <c r="J1300" s="0">
        <v>16</v>
      </c>
    </row>
    <row r="1301" spans="1:10" customHeight="0">
      <c r="A1301" s="0">
        <f>HYPERLINK("https://dl.dropboxusercontent.com/scl/fi/m68kxo2pfkef2bgj827jz/beckley.jpg?rlkey=u6n3ghhh3asn6q7j90l83k6p8&amp;dl=0","Click to download Image")</f>
      </c>
      <c r="B1301" s="0">
        <f>HYPERLINK("https://dl.dropboxusercontent.com/scl/fi/mmra51jtfnjff98ecfvbh/mens-hoodie-size-chartsbeckley.jpg?rlkey=7q37ye88n2qn9qkq5tzsx3jl9&amp;dl=0","Click to download SizeChart")</f>
      </c>
      <c r="C1301" s="0" t="inlineStr">
        <is>
          <t>Beckley Men's Full Zip Hoodie</t>
        </is>
      </c>
      <c r="D1301" s="0" t="inlineStr">
        <is>
          <t>111536</t>
        </is>
      </c>
      <c r="E1301" s="0" t="inlineStr">
        <is>
          <t>BLANK BECKLEY LIGHT GREY:111536B - M</t>
        </is>
      </c>
      <c r="G1301" s="0" t="inlineStr">
        <is>
          <t>MENS</t>
        </is>
      </c>
      <c r="H1301" s="0" t="inlineStr">
        <is>
          <t>M</t>
        </is>
      </c>
      <c r="I1301" s="0">
        <v>39.99</v>
      </c>
      <c r="J1301" s="0">
        <v>32</v>
      </c>
    </row>
    <row r="1302" spans="1:10" customHeight="0">
      <c r="A1302" s="0">
        <f>HYPERLINK("https://dl.dropboxusercontent.com/scl/fi/m68kxo2pfkef2bgj827jz/beckley.jpg?rlkey=u6n3ghhh3asn6q7j90l83k6p8&amp;dl=0","Click to download Image")</f>
      </c>
      <c r="B1302" s="0">
        <f>HYPERLINK("https://dl.dropboxusercontent.com/scl/fi/mmra51jtfnjff98ecfvbh/mens-hoodie-size-chartsbeckley.jpg?rlkey=7q37ye88n2qn9qkq5tzsx3jl9&amp;dl=0","Click to download SizeChart")</f>
      </c>
      <c r="C1302" s="0" t="inlineStr">
        <is>
          <t>Beckley Men's Full Zip Hoodie</t>
        </is>
      </c>
      <c r="D1302" s="0" t="inlineStr">
        <is>
          <t>111536</t>
        </is>
      </c>
      <c r="E1302" s="0" t="inlineStr">
        <is>
          <t>BLANK BECKLEY LIGHT GREY:111536C - L</t>
        </is>
      </c>
      <c r="G1302" s="0" t="inlineStr">
        <is>
          <t>MENS</t>
        </is>
      </c>
      <c r="H1302" s="0" t="inlineStr">
        <is>
          <t>L</t>
        </is>
      </c>
      <c r="I1302" s="0">
        <v>39.99</v>
      </c>
      <c r="J1302" s="0">
        <v>46</v>
      </c>
    </row>
    <row r="1303" spans="1:10" customHeight="0">
      <c r="A1303" s="0">
        <f>HYPERLINK("https://dl.dropboxusercontent.com/scl/fi/m68kxo2pfkef2bgj827jz/beckley.jpg?rlkey=u6n3ghhh3asn6q7j90l83k6p8&amp;dl=0","Click to download Image")</f>
      </c>
      <c r="B1303" s="0">
        <f>HYPERLINK("https://dl.dropboxusercontent.com/scl/fi/mmra51jtfnjff98ecfvbh/mens-hoodie-size-chartsbeckley.jpg?rlkey=7q37ye88n2qn9qkq5tzsx3jl9&amp;dl=0","Click to download SizeChart")</f>
      </c>
      <c r="C1303" s="0" t="inlineStr">
        <is>
          <t>Beckley Men's Full Zip Hoodie</t>
        </is>
      </c>
      <c r="D1303" s="0" t="inlineStr">
        <is>
          <t>111536</t>
        </is>
      </c>
      <c r="E1303" s="0" t="inlineStr">
        <is>
          <t>BLANK BECKLEY LIGHT GREY:111536D - XL</t>
        </is>
      </c>
      <c r="G1303" s="0" t="inlineStr">
        <is>
          <t>MENS</t>
        </is>
      </c>
      <c r="H1303" s="0" t="inlineStr">
        <is>
          <t>XL</t>
        </is>
      </c>
      <c r="I1303" s="0">
        <v>39.99</v>
      </c>
      <c r="J1303" s="0">
        <v>48</v>
      </c>
    </row>
    <row r="1304" spans="1:10" customHeight="0">
      <c r="A1304" s="0">
        <f>HYPERLINK("https://dl.dropboxusercontent.com/scl/fi/m68kxo2pfkef2bgj827jz/beckley.jpg?rlkey=u6n3ghhh3asn6q7j90l83k6p8&amp;dl=0","Click to download Image")</f>
      </c>
      <c r="B1304" s="0">
        <f>HYPERLINK("https://dl.dropboxusercontent.com/scl/fi/mmra51jtfnjff98ecfvbh/mens-hoodie-size-chartsbeckley.jpg?rlkey=7q37ye88n2qn9qkq5tzsx3jl9&amp;dl=0","Click to download SizeChart")</f>
      </c>
      <c r="C1304" s="0" t="inlineStr">
        <is>
          <t>Beckley Men's Full Zip Hoodie</t>
        </is>
      </c>
      <c r="D1304" s="0" t="inlineStr">
        <is>
          <t>111536</t>
        </is>
      </c>
      <c r="E1304" s="0" t="inlineStr">
        <is>
          <t>BLANK BECKLEY LIGHT GREY:111536E - 2XL</t>
        </is>
      </c>
      <c r="G1304" s="0" t="inlineStr">
        <is>
          <t>MENS</t>
        </is>
      </c>
      <c r="H1304" s="0" t="inlineStr">
        <is>
          <t>2XL</t>
        </is>
      </c>
      <c r="I1304" s="0">
        <v>39.99</v>
      </c>
      <c r="J1304" s="0">
        <v>31</v>
      </c>
    </row>
    <row r="1305" spans="1:10" customHeight="0">
      <c r="A1305" s="0">
        <f>HYPERLINK("https://dl.dropboxusercontent.com/scl/fi/m68kxo2pfkef2bgj827jz/beckley.jpg?rlkey=u6n3ghhh3asn6q7j90l83k6p8&amp;dl=0","Click to download Image")</f>
      </c>
      <c r="B1305" s="0">
        <f>HYPERLINK("https://dl.dropboxusercontent.com/scl/fi/mmra51jtfnjff98ecfvbh/mens-hoodie-size-chartsbeckley.jpg?rlkey=7q37ye88n2qn9qkq5tzsx3jl9&amp;dl=0","Click to download SizeChart")</f>
      </c>
      <c r="C1305" s="0" t="inlineStr">
        <is>
          <t>Beckley Men's Full Zip Hoodie</t>
        </is>
      </c>
      <c r="D1305" s="0" t="inlineStr">
        <is>
          <t>111536</t>
        </is>
      </c>
      <c r="E1305" s="0" t="inlineStr">
        <is>
          <t>BLANK BECKLEY LIGHT GREY:111536F - 3XL</t>
        </is>
      </c>
      <c r="G1305" s="0" t="inlineStr">
        <is>
          <t>MENS</t>
        </is>
      </c>
      <c r="H1305" s="0" t="inlineStr">
        <is>
          <t>3XL</t>
        </is>
      </c>
      <c r="I1305" s="0">
        <v>39.99</v>
      </c>
      <c r="J1305" s="0">
        <v>16</v>
      </c>
    </row>
    <row r="1306" spans="1:10" customHeight="0">
      <c r="A1306" s="0">
        <f>HYPERLINK("https://dl.dropboxusercontent.com/scl/fi/uxlt9hacnblktwr6ef09g/112555-af.jpg?rlkey=374u4bkwjuw2k40408jojxt1y&amp;dl=0","Click to download Image")</f>
      </c>
      <c r="B1306" s="0">
        <f>HYPERLINK("https://dl.dropboxusercontent.com/scl/fi/ucyiw0aj1xkz1zmcg0fsd/mens-bottoms-size-chartsbuffalo.jpg?rlkey=ji4eh66s2oeamv5y0479ze9cm&amp;dl=0","Click to download SizeChart")</f>
      </c>
      <c r="C1306" s="0" t="inlineStr">
        <is>
          <t>Buffalo Men's Joggers</t>
        </is>
      </c>
      <c r="D1306" s="0" t="inlineStr">
        <is>
          <t>118478</t>
        </is>
      </c>
      <c r="E1306" s="0" t="inlineStr">
        <is>
          <t>BUFFALO JOGGER:118478A - S</t>
        </is>
      </c>
      <c r="F1306" s="0" t="inlineStr">
        <is>
          <t>802118478012</t>
        </is>
      </c>
      <c r="G1306" s="0" t="inlineStr">
        <is>
          <t>MENS</t>
        </is>
      </c>
      <c r="H1306" s="0" t="inlineStr">
        <is>
          <t>S</t>
        </is>
      </c>
      <c r="I1306" s="0">
        <v>21.99</v>
      </c>
      <c r="J1306" s="0">
        <v>44</v>
      </c>
    </row>
    <row r="1307" spans="1:10" customHeight="0">
      <c r="A1307" s="0">
        <f>HYPERLINK("https://dl.dropboxusercontent.com/scl/fi/uxlt9hacnblktwr6ef09g/112555-af.jpg?rlkey=374u4bkwjuw2k40408jojxt1y&amp;dl=0","Click to download Image")</f>
      </c>
      <c r="B1307" s="0">
        <f>HYPERLINK("https://dl.dropboxusercontent.com/scl/fi/ucyiw0aj1xkz1zmcg0fsd/mens-bottoms-size-chartsbuffalo.jpg?rlkey=ji4eh66s2oeamv5y0479ze9cm&amp;dl=0","Click to download SizeChart")</f>
      </c>
      <c r="C1307" s="0" t="inlineStr">
        <is>
          <t>Buffalo Men's Joggers</t>
        </is>
      </c>
      <c r="D1307" s="0" t="inlineStr">
        <is>
          <t>118478</t>
        </is>
      </c>
      <c r="E1307" s="0" t="inlineStr">
        <is>
          <t>BUFFALO JOGGER:118478B - M</t>
        </is>
      </c>
      <c r="F1307" s="0" t="inlineStr">
        <is>
          <t>802118478029</t>
        </is>
      </c>
      <c r="G1307" s="0" t="inlineStr">
        <is>
          <t>MENS</t>
        </is>
      </c>
      <c r="H1307" s="0" t="inlineStr">
        <is>
          <t>M</t>
        </is>
      </c>
      <c r="I1307" s="0">
        <v>21.99</v>
      </c>
      <c r="J1307" s="0">
        <v>76</v>
      </c>
    </row>
    <row r="1308" spans="1:10" customHeight="0">
      <c r="A1308" s="0">
        <f>HYPERLINK("https://dl.dropboxusercontent.com/scl/fi/uxlt9hacnblktwr6ef09g/112555-af.jpg?rlkey=374u4bkwjuw2k40408jojxt1y&amp;dl=0","Click to download Image")</f>
      </c>
      <c r="B1308" s="0">
        <f>HYPERLINK("https://dl.dropboxusercontent.com/scl/fi/ucyiw0aj1xkz1zmcg0fsd/mens-bottoms-size-chartsbuffalo.jpg?rlkey=ji4eh66s2oeamv5y0479ze9cm&amp;dl=0","Click to download SizeChart")</f>
      </c>
      <c r="C1308" s="0" t="inlineStr">
        <is>
          <t>Buffalo Men's Joggers</t>
        </is>
      </c>
      <c r="D1308" s="0" t="inlineStr">
        <is>
          <t>118478</t>
        </is>
      </c>
      <c r="E1308" s="0" t="inlineStr">
        <is>
          <t>BUFFALO JOGGER:118478C - L</t>
        </is>
      </c>
      <c r="F1308" s="0" t="inlineStr">
        <is>
          <t>802118478036</t>
        </is>
      </c>
      <c r="G1308" s="0" t="inlineStr">
        <is>
          <t>MENS</t>
        </is>
      </c>
      <c r="H1308" s="0" t="inlineStr">
        <is>
          <t>L</t>
        </is>
      </c>
      <c r="I1308" s="0">
        <v>21.99</v>
      </c>
      <c r="J1308" s="0">
        <v>80</v>
      </c>
    </row>
    <row r="1309" spans="1:10" customHeight="0">
      <c r="A1309" s="0">
        <f>HYPERLINK("https://dl.dropboxusercontent.com/scl/fi/uxlt9hacnblktwr6ef09g/112555-af.jpg?rlkey=374u4bkwjuw2k40408jojxt1y&amp;dl=0","Click to download Image")</f>
      </c>
      <c r="B1309" s="0">
        <f>HYPERLINK("https://dl.dropboxusercontent.com/scl/fi/ucyiw0aj1xkz1zmcg0fsd/mens-bottoms-size-chartsbuffalo.jpg?rlkey=ji4eh66s2oeamv5y0479ze9cm&amp;dl=0","Click to download SizeChart")</f>
      </c>
      <c r="C1309" s="0" t="inlineStr">
        <is>
          <t>Buffalo Men's Joggers</t>
        </is>
      </c>
      <c r="D1309" s="0" t="inlineStr">
        <is>
          <t>118478</t>
        </is>
      </c>
      <c r="E1309" s="0" t="inlineStr">
        <is>
          <t>BUFFALO JOGGER:118478D - XL</t>
        </is>
      </c>
      <c r="F1309" s="0" t="inlineStr">
        <is>
          <t>802118478043</t>
        </is>
      </c>
      <c r="G1309" s="0" t="inlineStr">
        <is>
          <t>MENS</t>
        </is>
      </c>
      <c r="H1309" s="0" t="inlineStr">
        <is>
          <t>XL</t>
        </is>
      </c>
      <c r="I1309" s="0">
        <v>21.99</v>
      </c>
      <c r="J1309" s="0">
        <v>86</v>
      </c>
    </row>
    <row r="1310" spans="1:10" customHeight="0">
      <c r="A1310" s="0">
        <f>HYPERLINK("https://dl.dropboxusercontent.com/scl/fi/uxlt9hacnblktwr6ef09g/112555-af.jpg?rlkey=374u4bkwjuw2k40408jojxt1y&amp;dl=0","Click to download Image")</f>
      </c>
      <c r="B1310" s="0">
        <f>HYPERLINK("https://dl.dropboxusercontent.com/scl/fi/ucyiw0aj1xkz1zmcg0fsd/mens-bottoms-size-chartsbuffalo.jpg?rlkey=ji4eh66s2oeamv5y0479ze9cm&amp;dl=0","Click to download SizeChart")</f>
      </c>
      <c r="C1310" s="0" t="inlineStr">
        <is>
          <t>Buffalo Men's Joggers</t>
        </is>
      </c>
      <c r="D1310" s="0" t="inlineStr">
        <is>
          <t>118478</t>
        </is>
      </c>
      <c r="E1310" s="0" t="inlineStr">
        <is>
          <t>BUFFALO JOGGER:118478E - 2XL</t>
        </is>
      </c>
      <c r="F1310" s="0" t="inlineStr">
        <is>
          <t>802118478050</t>
        </is>
      </c>
      <c r="G1310" s="0" t="inlineStr">
        <is>
          <t>MENS</t>
        </is>
      </c>
      <c r="H1310" s="0" t="inlineStr">
        <is>
          <t>2XL</t>
        </is>
      </c>
      <c r="I1310" s="0">
        <v>21.99</v>
      </c>
      <c r="J1310" s="0">
        <v>67</v>
      </c>
    </row>
    <row r="1311" spans="1:10" customHeight="0">
      <c r="A1311" s="0">
        <f>HYPERLINK("https://dl.dropboxusercontent.com/scl/fi/uxlt9hacnblktwr6ef09g/112555-af.jpg?rlkey=374u4bkwjuw2k40408jojxt1y&amp;dl=0","Click to download Image")</f>
      </c>
      <c r="B1311" s="0">
        <f>HYPERLINK("https://dl.dropboxusercontent.com/scl/fi/ucyiw0aj1xkz1zmcg0fsd/mens-bottoms-size-chartsbuffalo.jpg?rlkey=ji4eh66s2oeamv5y0479ze9cm&amp;dl=0","Click to download SizeChart")</f>
      </c>
      <c r="C1311" s="0" t="inlineStr">
        <is>
          <t>Buffalo Men's Joggers</t>
        </is>
      </c>
      <c r="D1311" s="0" t="inlineStr">
        <is>
          <t>118478</t>
        </is>
      </c>
      <c r="E1311" s="0" t="inlineStr">
        <is>
          <t>BUFFALO JOGGER:118478F - 3XL</t>
        </is>
      </c>
      <c r="F1311" s="0" t="inlineStr">
        <is>
          <t>802118478067</t>
        </is>
      </c>
      <c r="G1311" s="0" t="inlineStr">
        <is>
          <t>MENS</t>
        </is>
      </c>
      <c r="H1311" s="0" t="inlineStr">
        <is>
          <t>3XL</t>
        </is>
      </c>
      <c r="I1311" s="0">
        <v>21.99</v>
      </c>
      <c r="J1311" s="0">
        <v>29</v>
      </c>
    </row>
    <row r="1312" spans="1:10" customHeight="0">
      <c r="A1312" s="0">
        <f>HYPERLINK("https://dl.dropboxusercontent.com/scl/fi/6ldsgldjzcougp8v8k2c9/121621-f.jpg?rlkey=n7d7mahrqu8gb7puhtt08ugnd&amp;dl=0","Click to download Image")</f>
      </c>
      <c r="B1312" s="0">
        <f>HYPERLINK("https://dl.dropboxusercontent.com/scl/fi/cgzgioccw2ig0ncusesqy/mens-hoodie-size-chartsluther.jpg?rlkey=rbvo0qs3mud0dr0q282ny0l4g&amp;dl=0","Click to download SizeChart")</f>
      </c>
      <c r="C1312" s="0" t="inlineStr">
        <is>
          <t>Luther Men's Lightweight Hoodie</t>
        </is>
      </c>
      <c r="D1312" s="0" t="inlineStr">
        <is>
          <t>121621</t>
        </is>
      </c>
      <c r="E1312" s="0" t="inlineStr">
        <is>
          <t>BLANK LUTHE M BK:121621A-S</t>
        </is>
      </c>
      <c r="F1312" s="0" t="inlineStr">
        <is>
          <t>899121621047</t>
        </is>
      </c>
      <c r="G1312" s="0" t="inlineStr">
        <is>
          <t>MENS</t>
        </is>
      </c>
      <c r="H1312" s="0" t="inlineStr">
        <is>
          <t>S</t>
        </is>
      </c>
      <c r="I1312" s="0">
        <v>29.99</v>
      </c>
      <c r="J1312" s="0">
        <v>14</v>
      </c>
    </row>
    <row r="1313" spans="1:10" customHeight="0">
      <c r="A1313" s="0">
        <f>HYPERLINK("https://dl.dropboxusercontent.com/scl/fi/6ldsgldjzcougp8v8k2c9/121621-f.jpg?rlkey=n7d7mahrqu8gb7puhtt08ugnd&amp;dl=0","Click to download Image")</f>
      </c>
      <c r="B1313" s="0">
        <f>HYPERLINK("https://dl.dropboxusercontent.com/scl/fi/cgzgioccw2ig0ncusesqy/mens-hoodie-size-chartsluther.jpg?rlkey=rbvo0qs3mud0dr0q282ny0l4g&amp;dl=0","Click to download SizeChart")</f>
      </c>
      <c r="C1313" s="0" t="inlineStr">
        <is>
          <t>Luther Men's Lightweight Hoodie</t>
        </is>
      </c>
      <c r="D1313" s="0" t="inlineStr">
        <is>
          <t>121621</t>
        </is>
      </c>
      <c r="E1313" s="0" t="inlineStr">
        <is>
          <t>BLANK LUTHE M BK:121621B-M</t>
        </is>
      </c>
      <c r="F1313" s="0" t="inlineStr">
        <is>
          <t>899121621054</t>
        </is>
      </c>
      <c r="G1313" s="0" t="inlineStr">
        <is>
          <t>MENS</t>
        </is>
      </c>
      <c r="H1313" s="0" t="inlineStr">
        <is>
          <t>M</t>
        </is>
      </c>
      <c r="I1313" s="0">
        <v>29.99</v>
      </c>
      <c r="J1313" s="0">
        <v>26</v>
      </c>
    </row>
    <row r="1314" spans="1:10" customHeight="0">
      <c r="A1314" s="0">
        <f>HYPERLINK("https://dl.dropboxusercontent.com/scl/fi/6ldsgldjzcougp8v8k2c9/121621-f.jpg?rlkey=n7d7mahrqu8gb7puhtt08ugnd&amp;dl=0","Click to download Image")</f>
      </c>
      <c r="B1314" s="0">
        <f>HYPERLINK("https://dl.dropboxusercontent.com/scl/fi/cgzgioccw2ig0ncusesqy/mens-hoodie-size-chartsluther.jpg?rlkey=rbvo0qs3mud0dr0q282ny0l4g&amp;dl=0","Click to download SizeChart")</f>
      </c>
      <c r="C1314" s="0" t="inlineStr">
        <is>
          <t>Luther Men's Lightweight Hoodie</t>
        </is>
      </c>
      <c r="D1314" s="0" t="inlineStr">
        <is>
          <t>121621</t>
        </is>
      </c>
      <c r="E1314" s="0" t="inlineStr">
        <is>
          <t>BLANK LUTHE M BK:121621C-L</t>
        </is>
      </c>
      <c r="F1314" s="0" t="inlineStr">
        <is>
          <t>899121621061</t>
        </is>
      </c>
      <c r="G1314" s="0" t="inlineStr">
        <is>
          <t>MENS</t>
        </is>
      </c>
      <c r="H1314" s="0" t="inlineStr">
        <is>
          <t>L</t>
        </is>
      </c>
      <c r="I1314" s="0">
        <v>29.99</v>
      </c>
      <c r="J1314" s="0">
        <v>32</v>
      </c>
    </row>
    <row r="1315" spans="1:10" customHeight="0">
      <c r="A1315" s="0">
        <f>HYPERLINK("https://dl.dropboxusercontent.com/scl/fi/6ldsgldjzcougp8v8k2c9/121621-f.jpg?rlkey=n7d7mahrqu8gb7puhtt08ugnd&amp;dl=0","Click to download Image")</f>
      </c>
      <c r="B1315" s="0">
        <f>HYPERLINK("https://dl.dropboxusercontent.com/scl/fi/cgzgioccw2ig0ncusesqy/mens-hoodie-size-chartsluther.jpg?rlkey=rbvo0qs3mud0dr0q282ny0l4g&amp;dl=0","Click to download SizeChart")</f>
      </c>
      <c r="C1315" s="0" t="inlineStr">
        <is>
          <t>Luther Men's Lightweight Hoodie</t>
        </is>
      </c>
      <c r="D1315" s="0" t="inlineStr">
        <is>
          <t>121621</t>
        </is>
      </c>
      <c r="E1315" s="0" t="inlineStr">
        <is>
          <t>BLANK LUTHE M BK:121621D-XL</t>
        </is>
      </c>
      <c r="F1315" s="0" t="inlineStr">
        <is>
          <t>899121621078</t>
        </is>
      </c>
      <c r="G1315" s="0" t="inlineStr">
        <is>
          <t>MENS</t>
        </is>
      </c>
      <c r="H1315" s="0" t="inlineStr">
        <is>
          <t>XL</t>
        </is>
      </c>
      <c r="I1315" s="0">
        <v>29.99</v>
      </c>
      <c r="J1315" s="0">
        <v>32</v>
      </c>
    </row>
    <row r="1316" spans="1:10" customHeight="0">
      <c r="A1316" s="0">
        <f>HYPERLINK("https://dl.dropboxusercontent.com/scl/fi/6ldsgldjzcougp8v8k2c9/121621-f.jpg?rlkey=n7d7mahrqu8gb7puhtt08ugnd&amp;dl=0","Click to download Image")</f>
      </c>
      <c r="B1316" s="0">
        <f>HYPERLINK("https://dl.dropboxusercontent.com/scl/fi/cgzgioccw2ig0ncusesqy/mens-hoodie-size-chartsluther.jpg?rlkey=rbvo0qs3mud0dr0q282ny0l4g&amp;dl=0","Click to download SizeChart")</f>
      </c>
      <c r="C1316" s="0" t="inlineStr">
        <is>
          <t>Luther Men's Lightweight Hoodie</t>
        </is>
      </c>
      <c r="D1316" s="0" t="inlineStr">
        <is>
          <t>121621</t>
        </is>
      </c>
      <c r="E1316" s="0" t="inlineStr">
        <is>
          <t>BLANK LUTHE M BK:121621E-2XL</t>
        </is>
      </c>
      <c r="F1316" s="0" t="inlineStr">
        <is>
          <t>899121621085</t>
        </is>
      </c>
      <c r="G1316" s="0" t="inlineStr">
        <is>
          <t>MENS</t>
        </is>
      </c>
      <c r="H1316" s="0" t="inlineStr">
        <is>
          <t>2XL</t>
        </is>
      </c>
      <c r="I1316" s="0">
        <v>29.99</v>
      </c>
      <c r="J1316" s="0">
        <v>24</v>
      </c>
    </row>
    <row r="1317" spans="1:10" customHeight="0">
      <c r="A1317" s="0">
        <f>HYPERLINK("https://dl.dropboxusercontent.com/scl/fi/6ldsgldjzcougp8v8k2c9/121621-f.jpg?rlkey=n7d7mahrqu8gb7puhtt08ugnd&amp;dl=0","Click to download Image")</f>
      </c>
      <c r="B1317" s="0">
        <f>HYPERLINK("https://dl.dropboxusercontent.com/scl/fi/cgzgioccw2ig0ncusesqy/mens-hoodie-size-chartsluther.jpg?rlkey=rbvo0qs3mud0dr0q282ny0l4g&amp;dl=0","Click to download SizeChart")</f>
      </c>
      <c r="C1317" s="0" t="inlineStr">
        <is>
          <t>Luther Men's Lightweight Hoodie</t>
        </is>
      </c>
      <c r="D1317" s="0" t="inlineStr">
        <is>
          <t>121621</t>
        </is>
      </c>
      <c r="E1317" s="0" t="inlineStr">
        <is>
          <t>BLANK LUTHE M BK:121621F-3XL</t>
        </is>
      </c>
      <c r="F1317" s="0" t="inlineStr">
        <is>
          <t>899121621092</t>
        </is>
      </c>
      <c r="G1317" s="0" t="inlineStr">
        <is>
          <t>MENS</t>
        </is>
      </c>
      <c r="H1317" s="0" t="inlineStr">
        <is>
          <t>3XL</t>
        </is>
      </c>
      <c r="I1317" s="0">
        <v>29.99</v>
      </c>
      <c r="J1317" s="0">
        <v>13</v>
      </c>
    </row>
    <row r="1318" spans="1:10" customHeight="0">
      <c r="A1318" s="0">
        <f>HYPERLINK("https://dl.dropboxusercontent.com/scl/fi/om3rrclg110in6ydppdhz/121623f.jpg?rlkey=1fisu7a5u2zvi105jdh14wwii&amp;dl=0","Click to download Image")</f>
      </c>
      <c r="B1318" s="0">
        <f>HYPERLINK("https://dl.dropboxusercontent.com/scl/fi/cgzgioccw2ig0ncusesqy/mens-hoodie-size-chartsluther.jpg?rlkey=rbvo0qs3mud0dr0q282ny0l4g&amp;dl=0","Click to download SizeChart")</f>
      </c>
      <c r="C1318" s="0" t="inlineStr">
        <is>
          <t>Luther Men's Lightweight Hoodie</t>
        </is>
      </c>
      <c r="D1318" s="0" t="inlineStr">
        <is>
          <t>121623A</t>
        </is>
      </c>
      <c r="E1318" s="0" t="inlineStr">
        <is>
          <t>BLANK LUTHE M PE:121623A-S</t>
        </is>
      </c>
      <c r="F1318" s="0" t="inlineStr">
        <is>
          <t>899121623041</t>
        </is>
      </c>
      <c r="G1318" s="0" t="inlineStr">
        <is>
          <t>MENS</t>
        </is>
      </c>
      <c r="H1318" s="0" t="inlineStr">
        <is>
          <t>S</t>
        </is>
      </c>
      <c r="I1318" s="0">
        <v>29.99</v>
      </c>
      <c r="J1318" s="0">
        <v>9</v>
      </c>
    </row>
    <row r="1319" spans="1:10" customHeight="0">
      <c r="A1319" s="0">
        <f>HYPERLINK("https://dl.dropboxusercontent.com/scl/fi/om3rrclg110in6ydppdhz/121623f.jpg?rlkey=1fisu7a5u2zvi105jdh14wwii&amp;dl=0","Click to download Image")</f>
      </c>
      <c r="B1319" s="0">
        <f>HYPERLINK("https://dl.dropboxusercontent.com/scl/fi/cgzgioccw2ig0ncusesqy/mens-hoodie-size-chartsluther.jpg?rlkey=rbvo0qs3mud0dr0q282ny0l4g&amp;dl=0","Click to download SizeChart")</f>
      </c>
      <c r="C1319" s="0" t="inlineStr">
        <is>
          <t>Luther Men's Lightweight Hoodie</t>
        </is>
      </c>
      <c r="D1319" s="0" t="inlineStr">
        <is>
          <t>121623A</t>
        </is>
      </c>
      <c r="E1319" s="0" t="inlineStr">
        <is>
          <t>BLANK LUTHE M PE:121623B-M</t>
        </is>
      </c>
      <c r="F1319" s="0" t="inlineStr">
        <is>
          <t>899121623058</t>
        </is>
      </c>
      <c r="G1319" s="0" t="inlineStr">
        <is>
          <t>MENS</t>
        </is>
      </c>
      <c r="H1319" s="0" t="inlineStr">
        <is>
          <t>M</t>
        </is>
      </c>
      <c r="I1319" s="0">
        <v>29.99</v>
      </c>
      <c r="J1319" s="0">
        <v>18</v>
      </c>
    </row>
    <row r="1320" spans="1:10" customHeight="0">
      <c r="A1320" s="0">
        <f>HYPERLINK("https://dl.dropboxusercontent.com/scl/fi/om3rrclg110in6ydppdhz/121623f.jpg?rlkey=1fisu7a5u2zvi105jdh14wwii&amp;dl=0","Click to download Image")</f>
      </c>
      <c r="B1320" s="0">
        <f>HYPERLINK("https://dl.dropboxusercontent.com/scl/fi/cgzgioccw2ig0ncusesqy/mens-hoodie-size-chartsluther.jpg?rlkey=rbvo0qs3mud0dr0q282ny0l4g&amp;dl=0","Click to download SizeChart")</f>
      </c>
      <c r="C1320" s="0" t="inlineStr">
        <is>
          <t>Luther Men's Lightweight Hoodie</t>
        </is>
      </c>
      <c r="D1320" s="0" t="inlineStr">
        <is>
          <t>121623A</t>
        </is>
      </c>
      <c r="E1320" s="0" t="inlineStr">
        <is>
          <t>BLANK LUTHE M PE:121623C-L</t>
        </is>
      </c>
      <c r="F1320" s="0" t="inlineStr">
        <is>
          <t>899121623065</t>
        </is>
      </c>
      <c r="G1320" s="0" t="inlineStr">
        <is>
          <t>MENS</t>
        </is>
      </c>
      <c r="H1320" s="0" t="inlineStr">
        <is>
          <t>L</t>
        </is>
      </c>
      <c r="I1320" s="0">
        <v>29.99</v>
      </c>
      <c r="J1320" s="0">
        <v>30</v>
      </c>
    </row>
    <row r="1321" spans="1:10" customHeight="0">
      <c r="A1321" s="0">
        <f>HYPERLINK("https://dl.dropboxusercontent.com/scl/fi/om3rrclg110in6ydppdhz/121623f.jpg?rlkey=1fisu7a5u2zvi105jdh14wwii&amp;dl=0","Click to download Image")</f>
      </c>
      <c r="B1321" s="0">
        <f>HYPERLINK("https://dl.dropboxusercontent.com/scl/fi/cgzgioccw2ig0ncusesqy/mens-hoodie-size-chartsluther.jpg?rlkey=rbvo0qs3mud0dr0q282ny0l4g&amp;dl=0","Click to download SizeChart")</f>
      </c>
      <c r="C1321" s="0" t="inlineStr">
        <is>
          <t>Luther Men's Lightweight Hoodie</t>
        </is>
      </c>
      <c r="D1321" s="0" t="inlineStr">
        <is>
          <t>121623A</t>
        </is>
      </c>
      <c r="E1321" s="0" t="inlineStr">
        <is>
          <t>BLANK LUTHE M PE:121623D-XL</t>
        </is>
      </c>
      <c r="F1321" s="0" t="inlineStr">
        <is>
          <t>899121623072</t>
        </is>
      </c>
      <c r="G1321" s="0" t="inlineStr">
        <is>
          <t>MENS</t>
        </is>
      </c>
      <c r="H1321" s="0" t="inlineStr">
        <is>
          <t>XL</t>
        </is>
      </c>
      <c r="I1321" s="0">
        <v>29.99</v>
      </c>
      <c r="J1321" s="0">
        <v>28</v>
      </c>
    </row>
    <row r="1322" spans="1:10" customHeight="0">
      <c r="A1322" s="0">
        <f>HYPERLINK("https://dl.dropboxusercontent.com/scl/fi/om3rrclg110in6ydppdhz/121623f.jpg?rlkey=1fisu7a5u2zvi105jdh14wwii&amp;dl=0","Click to download Image")</f>
      </c>
      <c r="B1322" s="0">
        <f>HYPERLINK("https://dl.dropboxusercontent.com/scl/fi/cgzgioccw2ig0ncusesqy/mens-hoodie-size-chartsluther.jpg?rlkey=rbvo0qs3mud0dr0q282ny0l4g&amp;dl=0","Click to download SizeChart")</f>
      </c>
      <c r="C1322" s="0" t="inlineStr">
        <is>
          <t>Luther Men's Lightweight Hoodie</t>
        </is>
      </c>
      <c r="D1322" s="0" t="inlineStr">
        <is>
          <t>121623A</t>
        </is>
      </c>
      <c r="E1322" s="0" t="inlineStr">
        <is>
          <t>BLANK LUTHE M PE:121623E-2XL</t>
        </is>
      </c>
      <c r="F1322" s="0" t="inlineStr">
        <is>
          <t>899121623089</t>
        </is>
      </c>
      <c r="G1322" s="0" t="inlineStr">
        <is>
          <t>MENS</t>
        </is>
      </c>
      <c r="H1322" s="0" t="inlineStr">
        <is>
          <t>2XL</t>
        </is>
      </c>
      <c r="I1322" s="0">
        <v>29.99</v>
      </c>
      <c r="J1322" s="0">
        <v>18</v>
      </c>
    </row>
    <row r="1323" spans="1:10" customHeight="0">
      <c r="A1323" s="0">
        <f>HYPERLINK("https://dl.dropboxusercontent.com/scl/fi/om3rrclg110in6ydppdhz/121623f.jpg?rlkey=1fisu7a5u2zvi105jdh14wwii&amp;dl=0","Click to download Image")</f>
      </c>
      <c r="B1323" s="0">
        <f>HYPERLINK("https://dl.dropboxusercontent.com/scl/fi/cgzgioccw2ig0ncusesqy/mens-hoodie-size-chartsluther.jpg?rlkey=rbvo0qs3mud0dr0q282ny0l4g&amp;dl=0","Click to download SizeChart")</f>
      </c>
      <c r="C1323" s="0" t="inlineStr">
        <is>
          <t>Luther Men's Lightweight Hoodie</t>
        </is>
      </c>
      <c r="D1323" s="0" t="inlineStr">
        <is>
          <t>121623A</t>
        </is>
      </c>
      <c r="E1323" s="0" t="inlineStr">
        <is>
          <t>BLANK LUTHE M PE:121623F-3XL</t>
        </is>
      </c>
      <c r="F1323" s="0" t="inlineStr">
        <is>
          <t>899121623096</t>
        </is>
      </c>
      <c r="G1323" s="0" t="inlineStr">
        <is>
          <t>MENS</t>
        </is>
      </c>
      <c r="H1323" s="0" t="inlineStr">
        <is>
          <t>3XL</t>
        </is>
      </c>
      <c r="I1323" s="0">
        <v>29.99</v>
      </c>
      <c r="J1323" s="0">
        <v>10</v>
      </c>
    </row>
    <row r="1324" spans="1:10" customHeight="0">
      <c r="A1324" s="0">
        <f>HYPERLINK("https://dl.dropboxusercontent.com/scl/fi/0vxfrb8s5tg4yakkqb1cp/travis-bk.jpg?rlkey=m1qhlsgq9t5900u9z9hdqhuj2&amp;dl=0","Click to download Image")</f>
      </c>
      <c r="B1324" s="0">
        <f>HYPERLINK("https://dl.dropboxusercontent.com/scl/fi/80t1ikf4l3bb7626kjn1e/mens-jackets-size-chartstravis.jpg?rlkey=thpm8x8tqyvppa9iw3jgvozt1&amp;dl=0","Click to download SizeChart")</f>
      </c>
      <c r="C1324" s="0" t="inlineStr">
        <is>
          <t>Travis Men's Quilted Jacket</t>
        </is>
      </c>
      <c r="D1324" s="0" t="inlineStr">
        <is>
          <t>130077</t>
        </is>
      </c>
      <c r="E1324" s="0" t="inlineStr">
        <is>
          <t>BLANK TRAVIS M BK:130077A-S</t>
        </is>
      </c>
      <c r="F1324" s="0" t="inlineStr">
        <is>
          <t>899130077040</t>
        </is>
      </c>
      <c r="G1324" s="0" t="inlineStr">
        <is>
          <t>MENS</t>
        </is>
      </c>
      <c r="H1324" s="0" t="inlineStr">
        <is>
          <t>S</t>
        </is>
      </c>
      <c r="I1324" s="0">
        <v>59.99</v>
      </c>
      <c r="J1324" s="0">
        <v>68</v>
      </c>
    </row>
    <row r="1325" spans="1:10" customHeight="0">
      <c r="A1325" s="0">
        <f>HYPERLINK("https://dl.dropboxusercontent.com/scl/fi/0vxfrb8s5tg4yakkqb1cp/travis-bk.jpg?rlkey=m1qhlsgq9t5900u9z9hdqhuj2&amp;dl=0","Click to download Image")</f>
      </c>
      <c r="B1325" s="0">
        <f>HYPERLINK("https://dl.dropboxusercontent.com/scl/fi/80t1ikf4l3bb7626kjn1e/mens-jackets-size-chartstravis.jpg?rlkey=thpm8x8tqyvppa9iw3jgvozt1&amp;dl=0","Click to download SizeChart")</f>
      </c>
      <c r="C1325" s="0" t="inlineStr">
        <is>
          <t>Travis Men's Quilted Jacket</t>
        </is>
      </c>
      <c r="D1325" s="0" t="inlineStr">
        <is>
          <t>130077</t>
        </is>
      </c>
      <c r="E1325" s="0" t="inlineStr">
        <is>
          <t>BLANK TRAVIS M BK:130077B-M</t>
        </is>
      </c>
      <c r="F1325" s="0" t="inlineStr">
        <is>
          <t>899130077057</t>
        </is>
      </c>
      <c r="G1325" s="0" t="inlineStr">
        <is>
          <t>MENS</t>
        </is>
      </c>
      <c r="H1325" s="0" t="inlineStr">
        <is>
          <t>M</t>
        </is>
      </c>
      <c r="I1325" s="0">
        <v>59.99</v>
      </c>
      <c r="J1325" s="0">
        <v>86</v>
      </c>
    </row>
    <row r="1326" spans="1:10" customHeight="0">
      <c r="A1326" s="0">
        <f>HYPERLINK("https://dl.dropboxusercontent.com/scl/fi/0vxfrb8s5tg4yakkqb1cp/travis-bk.jpg?rlkey=m1qhlsgq9t5900u9z9hdqhuj2&amp;dl=0","Click to download Image")</f>
      </c>
      <c r="B1326" s="0">
        <f>HYPERLINK("https://dl.dropboxusercontent.com/scl/fi/80t1ikf4l3bb7626kjn1e/mens-jackets-size-chartstravis.jpg?rlkey=thpm8x8tqyvppa9iw3jgvozt1&amp;dl=0","Click to download SizeChart")</f>
      </c>
      <c r="C1326" s="0" t="inlineStr">
        <is>
          <t>Travis Men's Quilted Jacket</t>
        </is>
      </c>
      <c r="D1326" s="0" t="inlineStr">
        <is>
          <t>130077</t>
        </is>
      </c>
      <c r="E1326" s="0" t="inlineStr">
        <is>
          <t>BLANK TRAVIS M BK:130077C-L</t>
        </is>
      </c>
      <c r="F1326" s="0" t="inlineStr">
        <is>
          <t>899130077064</t>
        </is>
      </c>
      <c r="G1326" s="0" t="inlineStr">
        <is>
          <t>MENS</t>
        </is>
      </c>
      <c r="H1326" s="0" t="inlineStr">
        <is>
          <t>L</t>
        </is>
      </c>
      <c r="I1326" s="0">
        <v>59.99</v>
      </c>
      <c r="J1326" s="0">
        <v>71</v>
      </c>
    </row>
    <row r="1327" spans="1:10" customHeight="0">
      <c r="A1327" s="0">
        <f>HYPERLINK("https://dl.dropboxusercontent.com/scl/fi/0vxfrb8s5tg4yakkqb1cp/travis-bk.jpg?rlkey=m1qhlsgq9t5900u9z9hdqhuj2&amp;dl=0","Click to download Image")</f>
      </c>
      <c r="B1327" s="0">
        <f>HYPERLINK("https://dl.dropboxusercontent.com/scl/fi/80t1ikf4l3bb7626kjn1e/mens-jackets-size-chartstravis.jpg?rlkey=thpm8x8tqyvppa9iw3jgvozt1&amp;dl=0","Click to download SizeChart")</f>
      </c>
      <c r="C1327" s="0" t="inlineStr">
        <is>
          <t>Travis Men's Quilted Jacket</t>
        </is>
      </c>
      <c r="D1327" s="0" t="inlineStr">
        <is>
          <t>130077</t>
        </is>
      </c>
      <c r="E1327" s="0" t="inlineStr">
        <is>
          <t>BLNK TRAVIS M BK:130077CT-LT</t>
        </is>
      </c>
      <c r="F1327" s="0" t="inlineStr">
        <is>
          <t>899130077163</t>
        </is>
      </c>
      <c r="G1327" s="0" t="inlineStr">
        <is>
          <t>MENS</t>
        </is>
      </c>
      <c r="H1327" s="0" t="inlineStr">
        <is>
          <t>L TALL</t>
        </is>
      </c>
      <c r="I1327" s="0">
        <v>59.99</v>
      </c>
      <c r="J1327" s="0">
        <v>2</v>
      </c>
    </row>
    <row r="1328" spans="1:10" customHeight="0">
      <c r="A1328" s="0">
        <f>HYPERLINK("https://dl.dropboxusercontent.com/scl/fi/0vxfrb8s5tg4yakkqb1cp/travis-bk.jpg?rlkey=m1qhlsgq9t5900u9z9hdqhuj2&amp;dl=0","Click to download Image")</f>
      </c>
      <c r="B1328" s="0">
        <f>HYPERLINK("https://dl.dropboxusercontent.com/scl/fi/80t1ikf4l3bb7626kjn1e/mens-jackets-size-chartstravis.jpg?rlkey=thpm8x8tqyvppa9iw3jgvozt1&amp;dl=0","Click to download SizeChart")</f>
      </c>
      <c r="C1328" s="0" t="inlineStr">
        <is>
          <t>Travis Men's Quilted Jacket</t>
        </is>
      </c>
      <c r="D1328" s="0" t="inlineStr">
        <is>
          <t>130077</t>
        </is>
      </c>
      <c r="E1328" s="0" t="inlineStr">
        <is>
          <t>BLANK TRAVIS M BK:130077D-XL</t>
        </is>
      </c>
      <c r="F1328" s="0" t="inlineStr">
        <is>
          <t>899130077071</t>
        </is>
      </c>
      <c r="G1328" s="0" t="inlineStr">
        <is>
          <t>MENS</t>
        </is>
      </c>
      <c r="H1328" s="0" t="inlineStr">
        <is>
          <t>XL</t>
        </is>
      </c>
      <c r="I1328" s="0">
        <v>59.99</v>
      </c>
      <c r="J1328" s="0">
        <v>88</v>
      </c>
    </row>
    <row r="1329" spans="1:10" customHeight="0">
      <c r="A1329" s="0">
        <f>HYPERLINK("https://dl.dropboxusercontent.com/scl/fi/0vxfrb8s5tg4yakkqb1cp/travis-bk.jpg?rlkey=m1qhlsgq9t5900u9z9hdqhuj2&amp;dl=0","Click to download Image")</f>
      </c>
      <c r="B1329" s="0">
        <f>HYPERLINK("https://dl.dropboxusercontent.com/scl/fi/80t1ikf4l3bb7626kjn1e/mens-jackets-size-chartstravis.jpg?rlkey=thpm8x8tqyvppa9iw3jgvozt1&amp;dl=0","Click to download SizeChart")</f>
      </c>
      <c r="C1329" s="0" t="inlineStr">
        <is>
          <t>Travis Men's Quilted Jacket</t>
        </is>
      </c>
      <c r="D1329" s="0" t="inlineStr">
        <is>
          <t>130077</t>
        </is>
      </c>
      <c r="E1329" s="0" t="inlineStr">
        <is>
          <t>BLNK TRAVIS M BK:130077DT-XLT</t>
        </is>
      </c>
      <c r="F1329" s="0" t="inlineStr">
        <is>
          <t>899130077170</t>
        </is>
      </c>
      <c r="G1329" s="0" t="inlineStr">
        <is>
          <t>MENS</t>
        </is>
      </c>
      <c r="H1329" s="0" t="inlineStr">
        <is>
          <t>XL TALL</t>
        </is>
      </c>
      <c r="I1329" s="0">
        <v>59.99</v>
      </c>
      <c r="J1329" s="0">
        <v>3</v>
      </c>
    </row>
    <row r="1330" spans="1:10" customHeight="0">
      <c r="A1330" s="0">
        <f>HYPERLINK("https://dl.dropboxusercontent.com/scl/fi/0vxfrb8s5tg4yakkqb1cp/travis-bk.jpg?rlkey=m1qhlsgq9t5900u9z9hdqhuj2&amp;dl=0","Click to download Image")</f>
      </c>
      <c r="B1330" s="0">
        <f>HYPERLINK("https://dl.dropboxusercontent.com/scl/fi/80t1ikf4l3bb7626kjn1e/mens-jackets-size-chartstravis.jpg?rlkey=thpm8x8tqyvppa9iw3jgvozt1&amp;dl=0","Click to download SizeChart")</f>
      </c>
      <c r="C1330" s="0" t="inlineStr">
        <is>
          <t>Travis Men's Quilted Jacket</t>
        </is>
      </c>
      <c r="D1330" s="0" t="inlineStr">
        <is>
          <t>130077</t>
        </is>
      </c>
      <c r="E1330" s="0" t="inlineStr">
        <is>
          <t>BLANK TRAVIS M BK:130077E-2XL</t>
        </is>
      </c>
      <c r="F1330" s="0" t="inlineStr">
        <is>
          <t>899130077088</t>
        </is>
      </c>
      <c r="G1330" s="0" t="inlineStr">
        <is>
          <t>MENS</t>
        </is>
      </c>
      <c r="H1330" s="0" t="inlineStr">
        <is>
          <t>2XL</t>
        </is>
      </c>
      <c r="I1330" s="0">
        <v>59.99</v>
      </c>
      <c r="J1330" s="0">
        <v>71</v>
      </c>
    </row>
    <row r="1331" spans="1:10" customHeight="0">
      <c r="A1331" s="0">
        <f>HYPERLINK("https://dl.dropboxusercontent.com/scl/fi/0vxfrb8s5tg4yakkqb1cp/travis-bk.jpg?rlkey=m1qhlsgq9t5900u9z9hdqhuj2&amp;dl=0","Click to download Image")</f>
      </c>
      <c r="B1331" s="0">
        <f>HYPERLINK("https://dl.dropboxusercontent.com/scl/fi/80t1ikf4l3bb7626kjn1e/mens-jackets-size-chartstravis.jpg?rlkey=thpm8x8tqyvppa9iw3jgvozt1&amp;dl=0","Click to download SizeChart")</f>
      </c>
      <c r="C1331" s="0" t="inlineStr">
        <is>
          <t>Travis Men's Quilted Jacket</t>
        </is>
      </c>
      <c r="D1331" s="0" t="inlineStr">
        <is>
          <t>130077</t>
        </is>
      </c>
      <c r="E1331" s="0" t="inlineStr">
        <is>
          <t>BLNK TRAVIS M BK:130077ET-2XLT</t>
        </is>
      </c>
      <c r="F1331" s="0" t="inlineStr">
        <is>
          <t>899130077187</t>
        </is>
      </c>
      <c r="G1331" s="0" t="inlineStr">
        <is>
          <t>MENS</t>
        </is>
      </c>
      <c r="H1331" s="0" t="inlineStr">
        <is>
          <t>2XL TALL</t>
        </is>
      </c>
      <c r="I1331" s="0">
        <v>59.99</v>
      </c>
      <c r="J1331" s="0">
        <v>2</v>
      </c>
    </row>
    <row r="1332" spans="1:10" customHeight="0">
      <c r="A1332" s="0">
        <f>HYPERLINK("https://dl.dropboxusercontent.com/scl/fi/0vxfrb8s5tg4yakkqb1cp/travis-bk.jpg?rlkey=m1qhlsgq9t5900u9z9hdqhuj2&amp;dl=0","Click to download Image")</f>
      </c>
      <c r="B1332" s="0">
        <f>HYPERLINK("https://dl.dropboxusercontent.com/scl/fi/80t1ikf4l3bb7626kjn1e/mens-jackets-size-chartstravis.jpg?rlkey=thpm8x8tqyvppa9iw3jgvozt1&amp;dl=0","Click to download SizeChart")</f>
      </c>
      <c r="C1332" s="0" t="inlineStr">
        <is>
          <t>Travis Men's Quilted Jacket</t>
        </is>
      </c>
      <c r="D1332" s="0" t="inlineStr">
        <is>
          <t>130077</t>
        </is>
      </c>
      <c r="E1332" s="0" t="inlineStr">
        <is>
          <t>BLNK TRAVIS M BK:130077EB-2XLB</t>
        </is>
      </c>
      <c r="F1332" s="0" t="inlineStr">
        <is>
          <t>899130077453</t>
        </is>
      </c>
      <c r="G1332" s="0" t="inlineStr">
        <is>
          <t>MENS</t>
        </is>
      </c>
      <c r="H1332" s="0" t="inlineStr">
        <is>
          <t>2XL BIG</t>
        </is>
      </c>
      <c r="I1332" s="0">
        <v>59.99</v>
      </c>
      <c r="J1332" s="0">
        <v>7</v>
      </c>
    </row>
    <row r="1333" spans="1:10" customHeight="0">
      <c r="A1333" s="0">
        <f>HYPERLINK("https://dl.dropboxusercontent.com/scl/fi/0vxfrb8s5tg4yakkqb1cp/travis-bk.jpg?rlkey=m1qhlsgq9t5900u9z9hdqhuj2&amp;dl=0","Click to download Image")</f>
      </c>
      <c r="B1333" s="0">
        <f>HYPERLINK("https://dl.dropboxusercontent.com/scl/fi/80t1ikf4l3bb7626kjn1e/mens-jackets-size-chartstravis.jpg?rlkey=thpm8x8tqyvppa9iw3jgvozt1&amp;dl=0","Click to download SizeChart")</f>
      </c>
      <c r="C1333" s="0" t="inlineStr">
        <is>
          <t>Travis Men's Quilted Jacket</t>
        </is>
      </c>
      <c r="D1333" s="0" t="inlineStr">
        <is>
          <t>130077</t>
        </is>
      </c>
      <c r="E1333" s="0" t="inlineStr">
        <is>
          <t>BLANK TRAVIS M BK:130077F-3XL</t>
        </is>
      </c>
      <c r="F1333" s="0" t="inlineStr">
        <is>
          <t>899130077095</t>
        </is>
      </c>
      <c r="G1333" s="0" t="inlineStr">
        <is>
          <t>MENS</t>
        </is>
      </c>
      <c r="H1333" s="0" t="inlineStr">
        <is>
          <t>3XL</t>
        </is>
      </c>
      <c r="I1333" s="0">
        <v>59.99</v>
      </c>
      <c r="J1333" s="0">
        <v>34</v>
      </c>
    </row>
    <row r="1334" spans="1:10" customHeight="0">
      <c r="A1334" s="0">
        <f>HYPERLINK("https://dl.dropboxusercontent.com/scl/fi/0vxfrb8s5tg4yakkqb1cp/travis-bk.jpg?rlkey=m1qhlsgq9t5900u9z9hdqhuj2&amp;dl=0","Click to download Image")</f>
      </c>
      <c r="B1334" s="0">
        <f>HYPERLINK("https://dl.dropboxusercontent.com/scl/fi/80t1ikf4l3bb7626kjn1e/mens-jackets-size-chartstravis.jpg?rlkey=thpm8x8tqyvppa9iw3jgvozt1&amp;dl=0","Click to download SizeChart")</f>
      </c>
      <c r="C1334" s="0" t="inlineStr">
        <is>
          <t>Travis Men's Quilted Jacket</t>
        </is>
      </c>
      <c r="D1334" s="0" t="inlineStr">
        <is>
          <t>130077</t>
        </is>
      </c>
      <c r="E1334" s="0" t="inlineStr">
        <is>
          <t>BLNK TRAVIS M BK:130077FT-3XLT</t>
        </is>
      </c>
      <c r="F1334" s="0" t="inlineStr">
        <is>
          <t>899130077194</t>
        </is>
      </c>
      <c r="G1334" s="0" t="inlineStr">
        <is>
          <t>MENS</t>
        </is>
      </c>
      <c r="H1334" s="0" t="inlineStr">
        <is>
          <t>3XL TALL</t>
        </is>
      </c>
      <c r="I1334" s="0">
        <v>59.99</v>
      </c>
      <c r="J1334" s="0">
        <v>4</v>
      </c>
    </row>
    <row r="1335" spans="1:10" customHeight="0">
      <c r="A1335" s="0">
        <f>HYPERLINK("https://dl.dropboxusercontent.com/scl/fi/0vxfrb8s5tg4yakkqb1cp/travis-bk.jpg?rlkey=m1qhlsgq9t5900u9z9hdqhuj2&amp;dl=0","Click to download Image")</f>
      </c>
      <c r="B1335" s="0">
        <f>HYPERLINK("https://dl.dropboxusercontent.com/scl/fi/80t1ikf4l3bb7626kjn1e/mens-jackets-size-chartstravis.jpg?rlkey=thpm8x8tqyvppa9iw3jgvozt1&amp;dl=0","Click to download SizeChart")</f>
      </c>
      <c r="C1335" s="0" t="inlineStr">
        <is>
          <t>Travis Men's Quilted Jacket</t>
        </is>
      </c>
      <c r="D1335" s="0" t="inlineStr">
        <is>
          <t>130077</t>
        </is>
      </c>
      <c r="E1335" s="0" t="inlineStr">
        <is>
          <t>BLNK TRAVIS M BK:130077FB-3XLB</t>
        </is>
      </c>
      <c r="F1335" s="0" t="inlineStr">
        <is>
          <t>899130077279</t>
        </is>
      </c>
      <c r="G1335" s="0" t="inlineStr">
        <is>
          <t>MENS</t>
        </is>
      </c>
      <c r="H1335" s="0" t="inlineStr">
        <is>
          <t>3XL BIG</t>
        </is>
      </c>
      <c r="I1335" s="0">
        <v>59.99</v>
      </c>
      <c r="J1335" s="0">
        <v>8</v>
      </c>
    </row>
    <row r="1336" spans="1:10" customHeight="0">
      <c r="A1336" s="0">
        <f>HYPERLINK("https://dl.dropboxusercontent.com/scl/fi/0vxfrb8s5tg4yakkqb1cp/travis-bk.jpg?rlkey=m1qhlsgq9t5900u9z9hdqhuj2&amp;dl=0","Click to download Image")</f>
      </c>
      <c r="B1336" s="0">
        <f>HYPERLINK("https://dl.dropboxusercontent.com/scl/fi/80t1ikf4l3bb7626kjn1e/mens-jackets-size-chartstravis.jpg?rlkey=thpm8x8tqyvppa9iw3jgvozt1&amp;dl=0","Click to download SizeChart")</f>
      </c>
      <c r="C1336" s="0" t="inlineStr">
        <is>
          <t>Travis Men's Quilted Jacket</t>
        </is>
      </c>
      <c r="D1336" s="0" t="inlineStr">
        <is>
          <t>130077</t>
        </is>
      </c>
      <c r="E1336" s="0" t="inlineStr">
        <is>
          <t>BLNK TRAVIS M BK:130077GT-4XLT</t>
        </is>
      </c>
      <c r="F1336" s="0" t="inlineStr">
        <is>
          <t>899130077200</t>
        </is>
      </c>
      <c r="G1336" s="0" t="inlineStr">
        <is>
          <t>MENS</t>
        </is>
      </c>
      <c r="H1336" s="0" t="inlineStr">
        <is>
          <t>4XL TALL</t>
        </is>
      </c>
      <c r="I1336" s="0">
        <v>59.99</v>
      </c>
      <c r="J1336" s="0">
        <v>4</v>
      </c>
    </row>
    <row r="1337" spans="1:10" customHeight="0">
      <c r="A1337" s="0">
        <f>HYPERLINK("https://dl.dropboxusercontent.com/scl/fi/0vxfrb8s5tg4yakkqb1cp/travis-bk.jpg?rlkey=m1qhlsgq9t5900u9z9hdqhuj2&amp;dl=0","Click to download Image")</f>
      </c>
      <c r="B1337" s="0">
        <f>HYPERLINK("https://dl.dropboxusercontent.com/scl/fi/80t1ikf4l3bb7626kjn1e/mens-jackets-size-chartstravis.jpg?rlkey=thpm8x8tqyvppa9iw3jgvozt1&amp;dl=0","Click to download SizeChart")</f>
      </c>
      <c r="C1337" s="0" t="inlineStr">
        <is>
          <t>Travis Men's Quilted Jacket</t>
        </is>
      </c>
      <c r="D1337" s="0" t="inlineStr">
        <is>
          <t>130077</t>
        </is>
      </c>
      <c r="E1337" s="0" t="inlineStr">
        <is>
          <t>BLNK TRAVIS M BK:130077GB-4XLB</t>
        </is>
      </c>
      <c r="F1337" s="0" t="inlineStr">
        <is>
          <t>899130077286</t>
        </is>
      </c>
      <c r="G1337" s="0" t="inlineStr">
        <is>
          <t>MENS</t>
        </is>
      </c>
      <c r="H1337" s="0" t="inlineStr">
        <is>
          <t>4XL BIG</t>
        </is>
      </c>
      <c r="I1337" s="0">
        <v>59.99</v>
      </c>
      <c r="J1337" s="0">
        <v>7</v>
      </c>
    </row>
    <row r="1338" spans="1:10" customHeight="0">
      <c r="A1338" s="0">
        <f>HYPERLINK("https://dl.dropboxusercontent.com/scl/fi/0vxfrb8s5tg4yakkqb1cp/travis-bk.jpg?rlkey=m1qhlsgq9t5900u9z9hdqhuj2&amp;dl=0","Click to download Image")</f>
      </c>
      <c r="B1338" s="0">
        <f>HYPERLINK("https://dl.dropboxusercontent.com/scl/fi/80t1ikf4l3bb7626kjn1e/mens-jackets-size-chartstravis.jpg?rlkey=thpm8x8tqyvppa9iw3jgvozt1&amp;dl=0","Click to download SizeChart")</f>
      </c>
      <c r="C1338" s="0" t="inlineStr">
        <is>
          <t>Travis Men's Quilted Jacket</t>
        </is>
      </c>
      <c r="D1338" s="0" t="inlineStr">
        <is>
          <t>130077</t>
        </is>
      </c>
      <c r="E1338" s="0" t="inlineStr">
        <is>
          <t>BLNK TRAVIS M BK:130077HT-5XLT</t>
        </is>
      </c>
      <c r="F1338" s="0" t="inlineStr">
        <is>
          <t>899130077217</t>
        </is>
      </c>
      <c r="G1338" s="0" t="inlineStr">
        <is>
          <t>MENS</t>
        </is>
      </c>
      <c r="H1338" s="0" t="inlineStr">
        <is>
          <t>5XL TALL</t>
        </is>
      </c>
      <c r="I1338" s="0">
        <v>59.99</v>
      </c>
      <c r="J1338" s="0">
        <v>3</v>
      </c>
    </row>
    <row r="1339" spans="1:10" customHeight="0">
      <c r="A1339" s="0">
        <f>HYPERLINK("https://dl.dropboxusercontent.com/scl/fi/0vxfrb8s5tg4yakkqb1cp/travis-bk.jpg?rlkey=m1qhlsgq9t5900u9z9hdqhuj2&amp;dl=0","Click to download Image")</f>
      </c>
      <c r="B1339" s="0">
        <f>HYPERLINK("https://dl.dropboxusercontent.com/scl/fi/80t1ikf4l3bb7626kjn1e/mens-jackets-size-chartstravis.jpg?rlkey=thpm8x8tqyvppa9iw3jgvozt1&amp;dl=0","Click to download SizeChart")</f>
      </c>
      <c r="C1339" s="0" t="inlineStr">
        <is>
          <t>Travis Men's Quilted Jacket</t>
        </is>
      </c>
      <c r="D1339" s="0" t="inlineStr">
        <is>
          <t>130077</t>
        </is>
      </c>
      <c r="E1339" s="0" t="inlineStr">
        <is>
          <t>BLNK TRAVIS M BK:130077HB-5XLB</t>
        </is>
      </c>
      <c r="F1339" s="0" t="inlineStr">
        <is>
          <t>899130077293</t>
        </is>
      </c>
      <c r="G1339" s="0" t="inlineStr">
        <is>
          <t>MENS</t>
        </is>
      </c>
      <c r="H1339" s="0" t="inlineStr">
        <is>
          <t>5XL BIG</t>
        </is>
      </c>
      <c r="I1339" s="0">
        <v>59.99</v>
      </c>
      <c r="J1339" s="0">
        <v>5</v>
      </c>
    </row>
    <row r="1340" spans="1:10" customHeight="0">
      <c r="A1340" s="0">
        <f>HYPERLINK("https://dl.dropboxusercontent.com/scl/fi/ed3kltxy774ciww3jqbut/114476-f.jpg?rlkey=3vc03vsczs8ie6lijbty8i07b&amp;dl=0","Click to download Image")</f>
      </c>
      <c r="B1340" s="0">
        <f>HYPERLINK("https://dl.dropboxusercontent.com/scl/fi/80t1ikf4l3bb7626kjn1e/mens-jackets-size-chartstravis.jpg?rlkey=thpm8x8tqyvppa9iw3jgvozt1&amp;dl=0","Click to download SizeChart")</f>
      </c>
      <c r="C1340" s="0" t="inlineStr">
        <is>
          <t>Travis Men's Quilted Jacket</t>
        </is>
      </c>
      <c r="D1340" s="0" t="inlineStr">
        <is>
          <t>114476</t>
        </is>
      </c>
      <c r="E1340" s="0" t="inlineStr">
        <is>
          <t>BLANK TRAVIS M GREY:114476A – S</t>
        </is>
      </c>
      <c r="G1340" s="0" t="inlineStr">
        <is>
          <t>MENS</t>
        </is>
      </c>
      <c r="H1340" s="0" t="inlineStr">
        <is>
          <t>S</t>
        </is>
      </c>
      <c r="I1340" s="0">
        <v>59.99</v>
      </c>
      <c r="J1340" s="0">
        <v>45</v>
      </c>
    </row>
    <row r="1341" spans="1:10" customHeight="0">
      <c r="A1341" s="0">
        <f>HYPERLINK("https://dl.dropboxusercontent.com/scl/fi/ed3kltxy774ciww3jqbut/114476-f.jpg?rlkey=3vc03vsczs8ie6lijbty8i07b&amp;dl=0","Click to download Image")</f>
      </c>
      <c r="B1341" s="0">
        <f>HYPERLINK("https://dl.dropboxusercontent.com/scl/fi/80t1ikf4l3bb7626kjn1e/mens-jackets-size-chartstravis.jpg?rlkey=thpm8x8tqyvppa9iw3jgvozt1&amp;dl=0","Click to download SizeChart")</f>
      </c>
      <c r="C1341" s="0" t="inlineStr">
        <is>
          <t>Travis Men's Quilted Jacket</t>
        </is>
      </c>
      <c r="D1341" s="0" t="inlineStr">
        <is>
          <t>114476</t>
        </is>
      </c>
      <c r="E1341" s="0" t="inlineStr">
        <is>
          <t>BLANK TRAVIS M GREY:114476B – M</t>
        </is>
      </c>
      <c r="G1341" s="0" t="inlineStr">
        <is>
          <t>MENS</t>
        </is>
      </c>
      <c r="H1341" s="0" t="inlineStr">
        <is>
          <t>M</t>
        </is>
      </c>
      <c r="I1341" s="0">
        <v>59.99</v>
      </c>
      <c r="J1341" s="0">
        <v>72</v>
      </c>
    </row>
    <row r="1342" spans="1:10" customHeight="0">
      <c r="A1342" s="0">
        <f>HYPERLINK("https://dl.dropboxusercontent.com/scl/fi/ed3kltxy774ciww3jqbut/114476-f.jpg?rlkey=3vc03vsczs8ie6lijbty8i07b&amp;dl=0","Click to download Image")</f>
      </c>
      <c r="B1342" s="0">
        <f>HYPERLINK("https://dl.dropboxusercontent.com/scl/fi/80t1ikf4l3bb7626kjn1e/mens-jackets-size-chartstravis.jpg?rlkey=thpm8x8tqyvppa9iw3jgvozt1&amp;dl=0","Click to download SizeChart")</f>
      </c>
      <c r="C1342" s="0" t="inlineStr">
        <is>
          <t>Travis Men's Quilted Jacket</t>
        </is>
      </c>
      <c r="D1342" s="0" t="inlineStr">
        <is>
          <t>114476</t>
        </is>
      </c>
      <c r="E1342" s="0" t="inlineStr">
        <is>
          <t>BLANK TRAVIS M GREY:114476C – L</t>
        </is>
      </c>
      <c r="G1342" s="0" t="inlineStr">
        <is>
          <t>MENS</t>
        </is>
      </c>
      <c r="H1342" s="0" t="inlineStr">
        <is>
          <t>L</t>
        </is>
      </c>
      <c r="I1342" s="0">
        <v>59.99</v>
      </c>
      <c r="J1342" s="0">
        <v>90</v>
      </c>
    </row>
    <row r="1343" spans="1:10" customHeight="0">
      <c r="A1343" s="0">
        <f>HYPERLINK("https://dl.dropboxusercontent.com/scl/fi/ed3kltxy774ciww3jqbut/114476-f.jpg?rlkey=3vc03vsczs8ie6lijbty8i07b&amp;dl=0","Click to download Image")</f>
      </c>
      <c r="B1343" s="0">
        <f>HYPERLINK("https://dl.dropboxusercontent.com/scl/fi/80t1ikf4l3bb7626kjn1e/mens-jackets-size-chartstravis.jpg?rlkey=thpm8x8tqyvppa9iw3jgvozt1&amp;dl=0","Click to download SizeChart")</f>
      </c>
      <c r="C1343" s="0" t="inlineStr">
        <is>
          <t>Travis Men's Quilted Jacket</t>
        </is>
      </c>
      <c r="D1343" s="0" t="inlineStr">
        <is>
          <t>114476</t>
        </is>
      </c>
      <c r="E1343" s="0" t="inlineStr">
        <is>
          <t>BLANK TRAVIS M GREY:114476D – XL</t>
        </is>
      </c>
      <c r="G1343" s="0" t="inlineStr">
        <is>
          <t>MENS</t>
        </is>
      </c>
      <c r="H1343" s="0" t="inlineStr">
        <is>
          <t>XL</t>
        </is>
      </c>
      <c r="I1343" s="0">
        <v>59.99</v>
      </c>
      <c r="J1343" s="0">
        <v>99</v>
      </c>
    </row>
    <row r="1344" spans="1:10" customHeight="0">
      <c r="A1344" s="0">
        <f>HYPERLINK("https://dl.dropboxusercontent.com/scl/fi/ed3kltxy774ciww3jqbut/114476-f.jpg?rlkey=3vc03vsczs8ie6lijbty8i07b&amp;dl=0","Click to download Image")</f>
      </c>
      <c r="B1344" s="0">
        <f>HYPERLINK("https://dl.dropboxusercontent.com/scl/fi/80t1ikf4l3bb7626kjn1e/mens-jackets-size-chartstravis.jpg?rlkey=thpm8x8tqyvppa9iw3jgvozt1&amp;dl=0","Click to download SizeChart")</f>
      </c>
      <c r="C1344" s="0" t="inlineStr">
        <is>
          <t>Travis Men's Quilted Jacket</t>
        </is>
      </c>
      <c r="D1344" s="0" t="inlineStr">
        <is>
          <t>114476</t>
        </is>
      </c>
      <c r="E1344" s="0" t="inlineStr">
        <is>
          <t>BLANK TRAVIS M GREY:114476E - 2XL</t>
        </is>
      </c>
      <c r="G1344" s="0" t="inlineStr">
        <is>
          <t>MENS</t>
        </is>
      </c>
      <c r="H1344" s="0" t="inlineStr">
        <is>
          <t>2XL</t>
        </is>
      </c>
      <c r="I1344" s="0">
        <v>59.99</v>
      </c>
      <c r="J1344" s="0">
        <v>68</v>
      </c>
    </row>
    <row r="1345" spans="1:10" customHeight="0">
      <c r="A1345" s="0">
        <f>HYPERLINK("https://dl.dropboxusercontent.com/scl/fi/ed3kltxy774ciww3jqbut/114476-f.jpg?rlkey=3vc03vsczs8ie6lijbty8i07b&amp;dl=0","Click to download Image")</f>
      </c>
      <c r="B1345" s="0">
        <f>HYPERLINK("https://dl.dropboxusercontent.com/scl/fi/80t1ikf4l3bb7626kjn1e/mens-jackets-size-chartstravis.jpg?rlkey=thpm8x8tqyvppa9iw3jgvozt1&amp;dl=0","Click to download SizeChart")</f>
      </c>
      <c r="C1345" s="0" t="inlineStr">
        <is>
          <t>Travis Men's Quilted Jacket</t>
        </is>
      </c>
      <c r="D1345" s="0" t="inlineStr">
        <is>
          <t>114476</t>
        </is>
      </c>
      <c r="E1345" s="0" t="inlineStr">
        <is>
          <t>BLANK TRAVIS M GREY:114476F - 3XL</t>
        </is>
      </c>
      <c r="G1345" s="0" t="inlineStr">
        <is>
          <t>MENS</t>
        </is>
      </c>
      <c r="H1345" s="0" t="inlineStr">
        <is>
          <t>3XL</t>
        </is>
      </c>
      <c r="I1345" s="0">
        <v>59.99</v>
      </c>
      <c r="J1345" s="0">
        <v>58</v>
      </c>
    </row>
    <row r="1346" spans="1:10" customHeight="0">
      <c r="A1346" s="0">
        <f>HYPERLINK("https://dl.dropboxusercontent.com/scl/fi/r7ycbslopz6quicfw11iu/traivsny.jpg?rlkey=plo8dvb2oewgnsd5ui1eaqcsb&amp;dl=0","Click to download Image")</f>
      </c>
      <c r="B1346" s="0">
        <f>HYPERLINK("https://dl.dropboxusercontent.com/scl/fi/80t1ikf4l3bb7626kjn1e/mens-jackets-size-chartstravis.jpg?rlkey=thpm8x8tqyvppa9iw3jgvozt1&amp;dl=0","Click to download SizeChart")</f>
      </c>
      <c r="C1346" s="0" t="inlineStr">
        <is>
          <t>Travis Men's Quilted Jacket</t>
        </is>
      </c>
      <c r="D1346" s="0" t="inlineStr">
        <is>
          <t>135860</t>
        </is>
      </c>
      <c r="E1346" s="0" t="inlineStr">
        <is>
          <t>BLANK TRAVIS M NY:135860A-S</t>
        </is>
      </c>
      <c r="F1346" s="0" t="inlineStr">
        <is>
          <t>899135860043</t>
        </is>
      </c>
      <c r="G1346" s="0" t="inlineStr">
        <is>
          <t>MENS</t>
        </is>
      </c>
      <c r="H1346" s="0" t="inlineStr">
        <is>
          <t>S</t>
        </is>
      </c>
      <c r="I1346" s="0">
        <v>59.99</v>
      </c>
      <c r="J1346" s="0">
        <v>36</v>
      </c>
    </row>
    <row r="1347" spans="1:10" customHeight="0">
      <c r="A1347" s="0">
        <f>HYPERLINK("https://dl.dropboxusercontent.com/scl/fi/r7ycbslopz6quicfw11iu/traivsny.jpg?rlkey=plo8dvb2oewgnsd5ui1eaqcsb&amp;dl=0","Click to download Image")</f>
      </c>
      <c r="B1347" s="0">
        <f>HYPERLINK("https://dl.dropboxusercontent.com/scl/fi/80t1ikf4l3bb7626kjn1e/mens-jackets-size-chartstravis.jpg?rlkey=thpm8x8tqyvppa9iw3jgvozt1&amp;dl=0","Click to download SizeChart")</f>
      </c>
      <c r="C1347" s="0" t="inlineStr">
        <is>
          <t>Travis Men's Quilted Jacket</t>
        </is>
      </c>
      <c r="D1347" s="0" t="inlineStr">
        <is>
          <t>135860</t>
        </is>
      </c>
      <c r="E1347" s="0" t="inlineStr">
        <is>
          <t>BLANK TRAVIS M NY:135860B-M</t>
        </is>
      </c>
      <c r="F1347" s="0" t="inlineStr">
        <is>
          <t>899135860050</t>
        </is>
      </c>
      <c r="G1347" s="0" t="inlineStr">
        <is>
          <t>MENS</t>
        </is>
      </c>
      <c r="H1347" s="0" t="inlineStr">
        <is>
          <t>M</t>
        </is>
      </c>
      <c r="I1347" s="0">
        <v>59.99</v>
      </c>
      <c r="J1347" s="0">
        <v>71</v>
      </c>
    </row>
    <row r="1348" spans="1:10" customHeight="0">
      <c r="A1348" s="0">
        <f>HYPERLINK("https://dl.dropboxusercontent.com/scl/fi/r7ycbslopz6quicfw11iu/traivsny.jpg?rlkey=plo8dvb2oewgnsd5ui1eaqcsb&amp;dl=0","Click to download Image")</f>
      </c>
      <c r="B1348" s="0">
        <f>HYPERLINK("https://dl.dropboxusercontent.com/scl/fi/80t1ikf4l3bb7626kjn1e/mens-jackets-size-chartstravis.jpg?rlkey=thpm8x8tqyvppa9iw3jgvozt1&amp;dl=0","Click to download SizeChart")</f>
      </c>
      <c r="C1348" s="0" t="inlineStr">
        <is>
          <t>Travis Men's Quilted Jacket</t>
        </is>
      </c>
      <c r="D1348" s="0" t="inlineStr">
        <is>
          <t>135860</t>
        </is>
      </c>
      <c r="E1348" s="0" t="inlineStr">
        <is>
          <t>BLANK TRAVIS M NY:135860C-L</t>
        </is>
      </c>
      <c r="F1348" s="0" t="inlineStr">
        <is>
          <t>899135860067</t>
        </is>
      </c>
      <c r="G1348" s="0" t="inlineStr">
        <is>
          <t>MENS</t>
        </is>
      </c>
      <c r="H1348" s="0" t="inlineStr">
        <is>
          <t>L</t>
        </is>
      </c>
      <c r="I1348" s="0">
        <v>59.99</v>
      </c>
      <c r="J1348" s="0">
        <v>100</v>
      </c>
    </row>
    <row r="1349" spans="1:10" customHeight="0">
      <c r="A1349" s="0">
        <f>HYPERLINK("https://dl.dropboxusercontent.com/scl/fi/r7ycbslopz6quicfw11iu/traivsny.jpg?rlkey=plo8dvb2oewgnsd5ui1eaqcsb&amp;dl=0","Click to download Image")</f>
      </c>
      <c r="B1349" s="0">
        <f>HYPERLINK("https://dl.dropboxusercontent.com/scl/fi/80t1ikf4l3bb7626kjn1e/mens-jackets-size-chartstravis.jpg?rlkey=thpm8x8tqyvppa9iw3jgvozt1&amp;dl=0","Click to download SizeChart")</f>
      </c>
      <c r="C1349" s="0" t="inlineStr">
        <is>
          <t>Travis Men's Quilted Jacket</t>
        </is>
      </c>
      <c r="D1349" s="0" t="inlineStr">
        <is>
          <t>135860</t>
        </is>
      </c>
      <c r="E1349" s="0" t="inlineStr">
        <is>
          <t>BLANK TRAVIS M NY:135860D-XL</t>
        </is>
      </c>
      <c r="F1349" s="0" t="inlineStr">
        <is>
          <t>899135860074</t>
        </is>
      </c>
      <c r="G1349" s="0" t="inlineStr">
        <is>
          <t>MENS</t>
        </is>
      </c>
      <c r="H1349" s="0" t="inlineStr">
        <is>
          <t>XL</t>
        </is>
      </c>
      <c r="I1349" s="0">
        <v>59.99</v>
      </c>
      <c r="J1349" s="0">
        <v>98</v>
      </c>
    </row>
    <row r="1350" spans="1:10" customHeight="0">
      <c r="A1350" s="0">
        <f>HYPERLINK("https://dl.dropboxusercontent.com/scl/fi/r7ycbslopz6quicfw11iu/traivsny.jpg?rlkey=plo8dvb2oewgnsd5ui1eaqcsb&amp;dl=0","Click to download Image")</f>
      </c>
      <c r="B1350" s="0">
        <f>HYPERLINK("https://dl.dropboxusercontent.com/scl/fi/80t1ikf4l3bb7626kjn1e/mens-jackets-size-chartstravis.jpg?rlkey=thpm8x8tqyvppa9iw3jgvozt1&amp;dl=0","Click to download SizeChart")</f>
      </c>
      <c r="C1350" s="0" t="inlineStr">
        <is>
          <t>Travis Men's Quilted Jacket</t>
        </is>
      </c>
      <c r="D1350" s="0" t="inlineStr">
        <is>
          <t>135860</t>
        </is>
      </c>
      <c r="E1350" s="0" t="inlineStr">
        <is>
          <t>BLANK TRAVIS M NY:135860E-2XL</t>
        </is>
      </c>
      <c r="F1350" s="0" t="inlineStr">
        <is>
          <t>899135860081</t>
        </is>
      </c>
      <c r="G1350" s="0" t="inlineStr">
        <is>
          <t>MENS</t>
        </is>
      </c>
      <c r="H1350" s="0" t="inlineStr">
        <is>
          <t>2XL</t>
        </is>
      </c>
      <c r="I1350" s="0">
        <v>59.99</v>
      </c>
      <c r="J1350" s="0">
        <v>69</v>
      </c>
    </row>
    <row r="1351" spans="1:10" customHeight="0">
      <c r="A1351" s="0">
        <f>HYPERLINK("https://dl.dropboxusercontent.com/scl/fi/r7ycbslopz6quicfw11iu/traivsny.jpg?rlkey=plo8dvb2oewgnsd5ui1eaqcsb&amp;dl=0","Click to download Image")</f>
      </c>
      <c r="B1351" s="0">
        <f>HYPERLINK("https://dl.dropboxusercontent.com/scl/fi/80t1ikf4l3bb7626kjn1e/mens-jackets-size-chartstravis.jpg?rlkey=thpm8x8tqyvppa9iw3jgvozt1&amp;dl=0","Click to download SizeChart")</f>
      </c>
      <c r="C1351" s="0" t="inlineStr">
        <is>
          <t>Travis Men's Quilted Jacket</t>
        </is>
      </c>
      <c r="D1351" s="0" t="inlineStr">
        <is>
          <t>135860</t>
        </is>
      </c>
      <c r="E1351" s="0" t="inlineStr">
        <is>
          <t>BLANK TRAVIS M NY:135860F-3XL</t>
        </is>
      </c>
      <c r="F1351" s="0" t="inlineStr">
        <is>
          <t>899135860098</t>
        </is>
      </c>
      <c r="G1351" s="0" t="inlineStr">
        <is>
          <t>MENS</t>
        </is>
      </c>
      <c r="H1351" s="0" t="inlineStr">
        <is>
          <t>3XL</t>
        </is>
      </c>
      <c r="I1351" s="0">
        <v>59.99</v>
      </c>
      <c r="J1351" s="0">
        <v>36</v>
      </c>
    </row>
    <row r="1352" spans="1:10" customHeight="0">
      <c r="A1352" s="0">
        <f>HYPERLINK("https://dl.dropboxusercontent.com/scl/fi/9e209paqk0o2ugvfesocd/150732-theo-f.jpg?rlkey=9lus6b7bdxlc101q53ar4wkkk&amp;dl=0","Click to download Image")</f>
      </c>
      <c r="B1352" s="0">
        <f>HYPERLINK("https://dl.dropboxusercontent.com/scl/fi/bt4klwwnuyxldq6e2kw9p/mens-hoodie-size-chartstheo.jpg?rlkey=t380432pjp5nw0nkcnqsnr5wq&amp;dl=0","Click to download SizeChart")</f>
      </c>
      <c r="C1352" s="0" t="inlineStr">
        <is>
          <t>Theo Men's Lightweight Hoodie</t>
        </is>
      </c>
      <c r="D1352" s="0" t="inlineStr">
        <is>
          <t>150732</t>
        </is>
      </c>
      <c r="E1352" s="0" t="inlineStr">
        <is>
          <t>BLANK THEO M BK:150732A-S</t>
        </is>
      </c>
      <c r="F1352" s="0" t="inlineStr">
        <is>
          <t>899150732042</t>
        </is>
      </c>
      <c r="G1352" s="0" t="inlineStr">
        <is>
          <t>MENS</t>
        </is>
      </c>
      <c r="H1352" s="0" t="inlineStr">
        <is>
          <t>S</t>
        </is>
      </c>
      <c r="I1352" s="0">
        <v>39.99</v>
      </c>
      <c r="J1352" s="0">
        <v>9</v>
      </c>
    </row>
    <row r="1353" spans="1:10" customHeight="0">
      <c r="A1353" s="0">
        <f>HYPERLINK("https://dl.dropboxusercontent.com/scl/fi/9e209paqk0o2ugvfesocd/150732-theo-f.jpg?rlkey=9lus6b7bdxlc101q53ar4wkkk&amp;dl=0","Click to download Image")</f>
      </c>
      <c r="B1353" s="0">
        <f>HYPERLINK("https://dl.dropboxusercontent.com/scl/fi/bt4klwwnuyxldq6e2kw9p/mens-hoodie-size-chartstheo.jpg?rlkey=t380432pjp5nw0nkcnqsnr5wq&amp;dl=0","Click to download SizeChart")</f>
      </c>
      <c r="C1353" s="0" t="inlineStr">
        <is>
          <t>Theo Men's Lightweight Hoodie</t>
        </is>
      </c>
      <c r="D1353" s="0" t="inlineStr">
        <is>
          <t>150732</t>
        </is>
      </c>
      <c r="E1353" s="0" t="inlineStr">
        <is>
          <t>BLANK THEO M BK:150732B-M</t>
        </is>
      </c>
      <c r="F1353" s="0" t="inlineStr">
        <is>
          <t>899150732059</t>
        </is>
      </c>
      <c r="G1353" s="0" t="inlineStr">
        <is>
          <t>MENS</t>
        </is>
      </c>
      <c r="H1353" s="0" t="inlineStr">
        <is>
          <t>M</t>
        </is>
      </c>
      <c r="I1353" s="0">
        <v>39.99</v>
      </c>
      <c r="J1353" s="0">
        <v>19</v>
      </c>
    </row>
    <row r="1354" spans="1:10" customHeight="0">
      <c r="A1354" s="0">
        <f>HYPERLINK("https://dl.dropboxusercontent.com/scl/fi/9e209paqk0o2ugvfesocd/150732-theo-f.jpg?rlkey=9lus6b7bdxlc101q53ar4wkkk&amp;dl=0","Click to download Image")</f>
      </c>
      <c r="B1354" s="0">
        <f>HYPERLINK("https://dl.dropboxusercontent.com/scl/fi/bt4klwwnuyxldq6e2kw9p/mens-hoodie-size-chartstheo.jpg?rlkey=t380432pjp5nw0nkcnqsnr5wq&amp;dl=0","Click to download SizeChart")</f>
      </c>
      <c r="C1354" s="0" t="inlineStr">
        <is>
          <t>Theo Men's Lightweight Hoodie</t>
        </is>
      </c>
      <c r="D1354" s="0" t="inlineStr">
        <is>
          <t>150732</t>
        </is>
      </c>
      <c r="E1354" s="0" t="inlineStr">
        <is>
          <t>BLANK THEO M BK:150732C-L</t>
        </is>
      </c>
      <c r="F1354" s="0" t="inlineStr">
        <is>
          <t>899150732066</t>
        </is>
      </c>
      <c r="G1354" s="0" t="inlineStr">
        <is>
          <t>MENS</t>
        </is>
      </c>
      <c r="H1354" s="0" t="inlineStr">
        <is>
          <t>L</t>
        </is>
      </c>
      <c r="I1354" s="0">
        <v>39.99</v>
      </c>
      <c r="J1354" s="0">
        <v>29</v>
      </c>
    </row>
    <row r="1355" spans="1:10" customHeight="0">
      <c r="A1355" s="0">
        <f>HYPERLINK("https://dl.dropboxusercontent.com/scl/fi/9e209paqk0o2ugvfesocd/150732-theo-f.jpg?rlkey=9lus6b7bdxlc101q53ar4wkkk&amp;dl=0","Click to download Image")</f>
      </c>
      <c r="B1355" s="0">
        <f>HYPERLINK("https://dl.dropboxusercontent.com/scl/fi/bt4klwwnuyxldq6e2kw9p/mens-hoodie-size-chartstheo.jpg?rlkey=t380432pjp5nw0nkcnqsnr5wq&amp;dl=0","Click to download SizeChart")</f>
      </c>
      <c r="C1355" s="0" t="inlineStr">
        <is>
          <t>Theo Men's Lightweight Hoodie</t>
        </is>
      </c>
      <c r="D1355" s="0" t="inlineStr">
        <is>
          <t>150732</t>
        </is>
      </c>
      <c r="E1355" s="0" t="inlineStr">
        <is>
          <t>BLANK THEO M BK:150732D-XL</t>
        </is>
      </c>
      <c r="F1355" s="0" t="inlineStr">
        <is>
          <t>899150732073</t>
        </is>
      </c>
      <c r="G1355" s="0" t="inlineStr">
        <is>
          <t>MENS</t>
        </is>
      </c>
      <c r="H1355" s="0" t="inlineStr">
        <is>
          <t>XL</t>
        </is>
      </c>
      <c r="I1355" s="0">
        <v>39.99</v>
      </c>
      <c r="J1355" s="0">
        <v>28</v>
      </c>
    </row>
    <row r="1356" spans="1:10" customHeight="0">
      <c r="A1356" s="0">
        <f>HYPERLINK("https://dl.dropboxusercontent.com/scl/fi/9e209paqk0o2ugvfesocd/150732-theo-f.jpg?rlkey=9lus6b7bdxlc101q53ar4wkkk&amp;dl=0","Click to download Image")</f>
      </c>
      <c r="B1356" s="0">
        <f>HYPERLINK("https://dl.dropboxusercontent.com/scl/fi/bt4klwwnuyxldq6e2kw9p/mens-hoodie-size-chartstheo.jpg?rlkey=t380432pjp5nw0nkcnqsnr5wq&amp;dl=0","Click to download SizeChart")</f>
      </c>
      <c r="C1356" s="0" t="inlineStr">
        <is>
          <t>Theo Men's Lightweight Hoodie</t>
        </is>
      </c>
      <c r="D1356" s="0" t="inlineStr">
        <is>
          <t>150732</t>
        </is>
      </c>
      <c r="E1356" s="0" t="inlineStr">
        <is>
          <t>BLANK THEO M BK:150732E-2XL</t>
        </is>
      </c>
      <c r="F1356" s="0" t="inlineStr">
        <is>
          <t>899150732080</t>
        </is>
      </c>
      <c r="G1356" s="0" t="inlineStr">
        <is>
          <t>MENS</t>
        </is>
      </c>
      <c r="H1356" s="0" t="inlineStr">
        <is>
          <t>2XL</t>
        </is>
      </c>
      <c r="I1356" s="0">
        <v>39.99</v>
      </c>
      <c r="J1356" s="0">
        <v>19</v>
      </c>
    </row>
    <row r="1357" spans="1:10" customHeight="0">
      <c r="A1357" s="0">
        <f>HYPERLINK("https://dl.dropboxusercontent.com/scl/fi/9e209paqk0o2ugvfesocd/150732-theo-f.jpg?rlkey=9lus6b7bdxlc101q53ar4wkkk&amp;dl=0","Click to download Image")</f>
      </c>
      <c r="B1357" s="0">
        <f>HYPERLINK("https://dl.dropboxusercontent.com/scl/fi/bt4klwwnuyxldq6e2kw9p/mens-hoodie-size-chartstheo.jpg?rlkey=t380432pjp5nw0nkcnqsnr5wq&amp;dl=0","Click to download SizeChart")</f>
      </c>
      <c r="C1357" s="0" t="inlineStr">
        <is>
          <t>Theo Men's Lightweight Hoodie</t>
        </is>
      </c>
      <c r="D1357" s="0" t="inlineStr">
        <is>
          <t>150732</t>
        </is>
      </c>
      <c r="E1357" s="0" t="inlineStr">
        <is>
          <t>BLANK THEO M BK:150732F-3XL</t>
        </is>
      </c>
      <c r="F1357" s="0" t="inlineStr">
        <is>
          <t>899150732097</t>
        </is>
      </c>
      <c r="G1357" s="0" t="inlineStr">
        <is>
          <t>MENS</t>
        </is>
      </c>
      <c r="H1357" s="0" t="inlineStr">
        <is>
          <t>3XL</t>
        </is>
      </c>
      <c r="I1357" s="0">
        <v>39.99</v>
      </c>
      <c r="J1357" s="0">
        <v>10</v>
      </c>
    </row>
    <row r="1358" spans="1:10" customHeight="0">
      <c r="A1358" s="0">
        <f>HYPERLINK("https://dl.dropboxusercontent.com/scl/fi/koiawoeuvmvowy6wpr11h/150731-theo-f.jpg?rlkey=8d4xf2s10vcipvrvtaz3iy9w2&amp;dl=0","Click to download Image")</f>
      </c>
      <c r="B1358" s="0">
        <f>HYPERLINK("https://dl.dropboxusercontent.com/scl/fi/bt4klwwnuyxldq6e2kw9p/mens-hoodie-size-chartstheo.jpg?rlkey=t380432pjp5nw0nkcnqsnr5wq&amp;dl=0","Click to download SizeChart")</f>
      </c>
      <c r="C1358" s="0" t="inlineStr">
        <is>
          <t>Theo Men's Lightweight Hoodie</t>
        </is>
      </c>
      <c r="D1358" s="0" t="inlineStr">
        <is>
          <t>150731</t>
        </is>
      </c>
      <c r="E1358" s="0" t="inlineStr">
        <is>
          <t>BLANK THEO M KY:150731A-S</t>
        </is>
      </c>
      <c r="F1358" s="0" t="inlineStr">
        <is>
          <t>899150731045</t>
        </is>
      </c>
      <c r="G1358" s="0" t="inlineStr">
        <is>
          <t>MENS</t>
        </is>
      </c>
      <c r="H1358" s="0" t="inlineStr">
        <is>
          <t>S</t>
        </is>
      </c>
      <c r="I1358" s="0">
        <v>39.99</v>
      </c>
      <c r="J1358" s="0">
        <v>4</v>
      </c>
    </row>
    <row r="1359" spans="1:10" customHeight="0">
      <c r="A1359" s="0">
        <f>HYPERLINK("https://dl.dropboxusercontent.com/scl/fi/koiawoeuvmvowy6wpr11h/150731-theo-f.jpg?rlkey=8d4xf2s10vcipvrvtaz3iy9w2&amp;dl=0","Click to download Image")</f>
      </c>
      <c r="B1359" s="0">
        <f>HYPERLINK("https://dl.dropboxusercontent.com/scl/fi/bt4klwwnuyxldq6e2kw9p/mens-hoodie-size-chartstheo.jpg?rlkey=t380432pjp5nw0nkcnqsnr5wq&amp;dl=0","Click to download SizeChart")</f>
      </c>
      <c r="C1359" s="0" t="inlineStr">
        <is>
          <t>Theo Men's Lightweight Hoodie</t>
        </is>
      </c>
      <c r="D1359" s="0" t="inlineStr">
        <is>
          <t>150731</t>
        </is>
      </c>
      <c r="E1359" s="0" t="inlineStr">
        <is>
          <t>BLANK THEO M KY:150731B-M</t>
        </is>
      </c>
      <c r="F1359" s="0" t="inlineStr">
        <is>
          <t>899150731052</t>
        </is>
      </c>
      <c r="G1359" s="0" t="inlineStr">
        <is>
          <t>MENS</t>
        </is>
      </c>
      <c r="H1359" s="0" t="inlineStr">
        <is>
          <t>M</t>
        </is>
      </c>
      <c r="I1359" s="0">
        <v>39.99</v>
      </c>
      <c r="J1359" s="0">
        <v>10</v>
      </c>
    </row>
    <row r="1360" spans="1:10" customHeight="0">
      <c r="A1360" s="0">
        <f>HYPERLINK("https://dl.dropboxusercontent.com/scl/fi/koiawoeuvmvowy6wpr11h/150731-theo-f.jpg?rlkey=8d4xf2s10vcipvrvtaz3iy9w2&amp;dl=0","Click to download Image")</f>
      </c>
      <c r="B1360" s="0">
        <f>HYPERLINK("https://dl.dropboxusercontent.com/scl/fi/bt4klwwnuyxldq6e2kw9p/mens-hoodie-size-chartstheo.jpg?rlkey=t380432pjp5nw0nkcnqsnr5wq&amp;dl=0","Click to download SizeChart")</f>
      </c>
      <c r="C1360" s="0" t="inlineStr">
        <is>
          <t>Theo Men's Lightweight Hoodie</t>
        </is>
      </c>
      <c r="D1360" s="0" t="inlineStr">
        <is>
          <t>150731</t>
        </is>
      </c>
      <c r="E1360" s="0" t="inlineStr">
        <is>
          <t>BLANK THEO M KY:150731C-L</t>
        </is>
      </c>
      <c r="F1360" s="0" t="inlineStr">
        <is>
          <t>899150731069</t>
        </is>
      </c>
      <c r="G1360" s="0" t="inlineStr">
        <is>
          <t>MENS</t>
        </is>
      </c>
      <c r="H1360" s="0" t="inlineStr">
        <is>
          <t>L</t>
        </is>
      </c>
      <c r="I1360" s="0">
        <v>39.99</v>
      </c>
      <c r="J1360" s="0">
        <v>14</v>
      </c>
    </row>
    <row r="1361" spans="1:10" customHeight="0">
      <c r="A1361" s="0">
        <f>HYPERLINK("https://dl.dropboxusercontent.com/scl/fi/koiawoeuvmvowy6wpr11h/150731-theo-f.jpg?rlkey=8d4xf2s10vcipvrvtaz3iy9w2&amp;dl=0","Click to download Image")</f>
      </c>
      <c r="B1361" s="0">
        <f>HYPERLINK("https://dl.dropboxusercontent.com/scl/fi/bt4klwwnuyxldq6e2kw9p/mens-hoodie-size-chartstheo.jpg?rlkey=t380432pjp5nw0nkcnqsnr5wq&amp;dl=0","Click to download SizeChart")</f>
      </c>
      <c r="C1361" s="0" t="inlineStr">
        <is>
          <t>Theo Men's Lightweight Hoodie</t>
        </is>
      </c>
      <c r="D1361" s="0" t="inlineStr">
        <is>
          <t>150731</t>
        </is>
      </c>
      <c r="E1361" s="0" t="inlineStr">
        <is>
          <t>BLANK THEO M KY:150731D-XL</t>
        </is>
      </c>
      <c r="F1361" s="0" t="inlineStr">
        <is>
          <t>899150731076</t>
        </is>
      </c>
      <c r="G1361" s="0" t="inlineStr">
        <is>
          <t>MENS</t>
        </is>
      </c>
      <c r="H1361" s="0" t="inlineStr">
        <is>
          <t>XL</t>
        </is>
      </c>
      <c r="I1361" s="0">
        <v>39.99</v>
      </c>
      <c r="J1361" s="0">
        <v>17</v>
      </c>
    </row>
    <row r="1362" spans="1:10" customHeight="0">
      <c r="A1362" s="0">
        <f>HYPERLINK("https://dl.dropboxusercontent.com/scl/fi/koiawoeuvmvowy6wpr11h/150731-theo-f.jpg?rlkey=8d4xf2s10vcipvrvtaz3iy9w2&amp;dl=0","Click to download Image")</f>
      </c>
      <c r="B1362" s="0">
        <f>HYPERLINK("https://dl.dropboxusercontent.com/scl/fi/bt4klwwnuyxldq6e2kw9p/mens-hoodie-size-chartstheo.jpg?rlkey=t380432pjp5nw0nkcnqsnr5wq&amp;dl=0","Click to download SizeChart")</f>
      </c>
      <c r="C1362" s="0" t="inlineStr">
        <is>
          <t>Theo Men's Lightweight Hoodie</t>
        </is>
      </c>
      <c r="D1362" s="0" t="inlineStr">
        <is>
          <t>150731</t>
        </is>
      </c>
      <c r="E1362" s="0" t="inlineStr">
        <is>
          <t>BLANK THEO M KY:150731E-2XL</t>
        </is>
      </c>
      <c r="F1362" s="0" t="inlineStr">
        <is>
          <t>899150731083</t>
        </is>
      </c>
      <c r="G1362" s="0" t="inlineStr">
        <is>
          <t>MENS</t>
        </is>
      </c>
      <c r="H1362" s="0" t="inlineStr">
        <is>
          <t>2XL</t>
        </is>
      </c>
      <c r="I1362" s="0">
        <v>39.99</v>
      </c>
      <c r="J1362" s="0">
        <v>11</v>
      </c>
    </row>
    <row r="1363" spans="1:10" customHeight="0">
      <c r="A1363" s="0">
        <f>HYPERLINK("https://dl.dropboxusercontent.com/scl/fi/koiawoeuvmvowy6wpr11h/150731-theo-f.jpg?rlkey=8d4xf2s10vcipvrvtaz3iy9w2&amp;dl=0","Click to download Image")</f>
      </c>
      <c r="B1363" s="0">
        <f>HYPERLINK("https://dl.dropboxusercontent.com/scl/fi/bt4klwwnuyxldq6e2kw9p/mens-hoodie-size-chartstheo.jpg?rlkey=t380432pjp5nw0nkcnqsnr5wq&amp;dl=0","Click to download SizeChart")</f>
      </c>
      <c r="C1363" s="0" t="inlineStr">
        <is>
          <t>Theo Men's Lightweight Hoodie</t>
        </is>
      </c>
      <c r="D1363" s="0" t="inlineStr">
        <is>
          <t>150731</t>
        </is>
      </c>
      <c r="E1363" s="0" t="inlineStr">
        <is>
          <t>BLANK THEO M KY:150731F-3XL</t>
        </is>
      </c>
      <c r="F1363" s="0" t="inlineStr">
        <is>
          <t>899150731090</t>
        </is>
      </c>
      <c r="G1363" s="0" t="inlineStr">
        <is>
          <t>MENS</t>
        </is>
      </c>
      <c r="H1363" s="0" t="inlineStr">
        <is>
          <t>3XL</t>
        </is>
      </c>
      <c r="I1363" s="0">
        <v>39.99</v>
      </c>
      <c r="J1363" s="0">
        <v>6</v>
      </c>
    </row>
    <row r="1364" spans="1:10" customHeight="0">
      <c r="A1364" s="0">
        <f>HYPERLINK("https://dl.dropboxusercontent.com/scl/fi/aate9hje5tcf6m5akbgaz/theo-153666-f.jpg?rlkey=iduwljy0mtkxi9hjhu9stvkfd&amp;dl=0","Click to download Image")</f>
      </c>
      <c r="B1364" s="0">
        <f>HYPERLINK("https://dl.dropboxusercontent.com/scl/fi/bt4klwwnuyxldq6e2kw9p/mens-hoodie-size-chartstheo.jpg?rlkey=t380432pjp5nw0nkcnqsnr5wq&amp;dl=0","Click to download SizeChart")</f>
      </c>
      <c r="C1364" s="0" t="inlineStr">
        <is>
          <t>Theo Men's Lightweight Hoodie</t>
        </is>
      </c>
      <c r="D1364" s="0" t="inlineStr">
        <is>
          <t>153666</t>
        </is>
      </c>
      <c r="E1364" s="0" t="inlineStr">
        <is>
          <t>BLANK THEO M CL:153666A-S</t>
        </is>
      </c>
      <c r="F1364" s="0" t="inlineStr">
        <is>
          <t>899153666047</t>
        </is>
      </c>
      <c r="G1364" s="0" t="inlineStr">
        <is>
          <t>MENS</t>
        </is>
      </c>
      <c r="H1364" s="0" t="inlineStr">
        <is>
          <t>S</t>
        </is>
      </c>
      <c r="I1364" s="0">
        <v>39.99</v>
      </c>
      <c r="J1364" s="0">
        <v>6</v>
      </c>
    </row>
    <row r="1365" spans="1:10" customHeight="0">
      <c r="A1365" s="0">
        <f>HYPERLINK("https://dl.dropboxusercontent.com/scl/fi/aate9hje5tcf6m5akbgaz/theo-153666-f.jpg?rlkey=iduwljy0mtkxi9hjhu9stvkfd&amp;dl=0","Click to download Image")</f>
      </c>
      <c r="B1365" s="0">
        <f>HYPERLINK("https://dl.dropboxusercontent.com/scl/fi/bt4klwwnuyxldq6e2kw9p/mens-hoodie-size-chartstheo.jpg?rlkey=t380432pjp5nw0nkcnqsnr5wq&amp;dl=0","Click to download SizeChart")</f>
      </c>
      <c r="C1365" s="0" t="inlineStr">
        <is>
          <t>Theo Men's Lightweight Hoodie</t>
        </is>
      </c>
      <c r="D1365" s="0" t="inlineStr">
        <is>
          <t>153666</t>
        </is>
      </c>
      <c r="E1365" s="0" t="inlineStr">
        <is>
          <t>BLANK THEO M CL:153666B-M</t>
        </is>
      </c>
      <c r="F1365" s="0" t="inlineStr">
        <is>
          <t>899153666054</t>
        </is>
      </c>
      <c r="G1365" s="0" t="inlineStr">
        <is>
          <t>MENS</t>
        </is>
      </c>
      <c r="H1365" s="0" t="inlineStr">
        <is>
          <t>M</t>
        </is>
      </c>
      <c r="I1365" s="0">
        <v>39.99</v>
      </c>
      <c r="J1365" s="0">
        <v>13</v>
      </c>
    </row>
    <row r="1366" spans="1:10" customHeight="0">
      <c r="A1366" s="0">
        <f>HYPERLINK("https://dl.dropboxusercontent.com/scl/fi/aate9hje5tcf6m5akbgaz/theo-153666-f.jpg?rlkey=iduwljy0mtkxi9hjhu9stvkfd&amp;dl=0","Click to download Image")</f>
      </c>
      <c r="B1366" s="0">
        <f>HYPERLINK("https://dl.dropboxusercontent.com/scl/fi/bt4klwwnuyxldq6e2kw9p/mens-hoodie-size-chartstheo.jpg?rlkey=t380432pjp5nw0nkcnqsnr5wq&amp;dl=0","Click to download SizeChart")</f>
      </c>
      <c r="C1366" s="0" t="inlineStr">
        <is>
          <t>Theo Men's Lightweight Hoodie</t>
        </is>
      </c>
      <c r="D1366" s="0" t="inlineStr">
        <is>
          <t>153666</t>
        </is>
      </c>
      <c r="E1366" s="0" t="inlineStr">
        <is>
          <t>BLANK THEO M CL:153666C-L</t>
        </is>
      </c>
      <c r="F1366" s="0" t="inlineStr">
        <is>
          <t>899153666061</t>
        </is>
      </c>
      <c r="G1366" s="0" t="inlineStr">
        <is>
          <t>MENS</t>
        </is>
      </c>
      <c r="H1366" s="0" t="inlineStr">
        <is>
          <t>L</t>
        </is>
      </c>
      <c r="I1366" s="0">
        <v>39.99</v>
      </c>
      <c r="J1366" s="0">
        <v>18</v>
      </c>
    </row>
    <row r="1367" spans="1:10" customHeight="0">
      <c r="A1367" s="0">
        <f>HYPERLINK("https://dl.dropboxusercontent.com/scl/fi/aate9hje5tcf6m5akbgaz/theo-153666-f.jpg?rlkey=iduwljy0mtkxi9hjhu9stvkfd&amp;dl=0","Click to download Image")</f>
      </c>
      <c r="B1367" s="0">
        <f>HYPERLINK("https://dl.dropboxusercontent.com/scl/fi/bt4klwwnuyxldq6e2kw9p/mens-hoodie-size-chartstheo.jpg?rlkey=t380432pjp5nw0nkcnqsnr5wq&amp;dl=0","Click to download SizeChart")</f>
      </c>
      <c r="C1367" s="0" t="inlineStr">
        <is>
          <t>Theo Men's Lightweight Hoodie</t>
        </is>
      </c>
      <c r="D1367" s="0" t="inlineStr">
        <is>
          <t>153666</t>
        </is>
      </c>
      <c r="E1367" s="0" t="inlineStr">
        <is>
          <t>BLANK THEO M CL:153666D-XL</t>
        </is>
      </c>
      <c r="F1367" s="0" t="inlineStr">
        <is>
          <t>899153666078</t>
        </is>
      </c>
      <c r="G1367" s="0" t="inlineStr">
        <is>
          <t>MENS</t>
        </is>
      </c>
      <c r="H1367" s="0" t="inlineStr">
        <is>
          <t>XL</t>
        </is>
      </c>
      <c r="I1367" s="0">
        <v>39.99</v>
      </c>
      <c r="J1367" s="0">
        <v>18</v>
      </c>
    </row>
    <row r="1368" spans="1:10" customHeight="0">
      <c r="A1368" s="0">
        <f>HYPERLINK("https://dl.dropboxusercontent.com/scl/fi/aate9hje5tcf6m5akbgaz/theo-153666-f.jpg?rlkey=iduwljy0mtkxi9hjhu9stvkfd&amp;dl=0","Click to download Image")</f>
      </c>
      <c r="B1368" s="0">
        <f>HYPERLINK("https://dl.dropboxusercontent.com/scl/fi/bt4klwwnuyxldq6e2kw9p/mens-hoodie-size-chartstheo.jpg?rlkey=t380432pjp5nw0nkcnqsnr5wq&amp;dl=0","Click to download SizeChart")</f>
      </c>
      <c r="C1368" s="0" t="inlineStr">
        <is>
          <t>Theo Men's Lightweight Hoodie</t>
        </is>
      </c>
      <c r="D1368" s="0" t="inlineStr">
        <is>
          <t>153666</t>
        </is>
      </c>
      <c r="E1368" s="0" t="inlineStr">
        <is>
          <t>BLANK THEO M CL:153666E-2XL</t>
        </is>
      </c>
      <c r="F1368" s="0" t="inlineStr">
        <is>
          <t>899153666085</t>
        </is>
      </c>
      <c r="G1368" s="0" t="inlineStr">
        <is>
          <t>MENS</t>
        </is>
      </c>
      <c r="H1368" s="0" t="inlineStr">
        <is>
          <t>2XL</t>
        </is>
      </c>
      <c r="I1368" s="0">
        <v>39.99</v>
      </c>
      <c r="J1368" s="0">
        <v>12</v>
      </c>
    </row>
    <row r="1369" spans="1:10" customHeight="0">
      <c r="A1369" s="0">
        <f>HYPERLINK("https://dl.dropboxusercontent.com/scl/fi/aate9hje5tcf6m5akbgaz/theo-153666-f.jpg?rlkey=iduwljy0mtkxi9hjhu9stvkfd&amp;dl=0","Click to download Image")</f>
      </c>
      <c r="B1369" s="0">
        <f>HYPERLINK("https://dl.dropboxusercontent.com/scl/fi/bt4klwwnuyxldq6e2kw9p/mens-hoodie-size-chartstheo.jpg?rlkey=t380432pjp5nw0nkcnqsnr5wq&amp;dl=0","Click to download SizeChart")</f>
      </c>
      <c r="C1369" s="0" t="inlineStr">
        <is>
          <t>Theo Men's Lightweight Hoodie</t>
        </is>
      </c>
      <c r="D1369" s="0" t="inlineStr">
        <is>
          <t>153666</t>
        </is>
      </c>
      <c r="E1369" s="0" t="inlineStr">
        <is>
          <t>BLANK THEO M CL:153666F-3XL</t>
        </is>
      </c>
      <c r="F1369" s="0" t="inlineStr">
        <is>
          <t>899153666092</t>
        </is>
      </c>
      <c r="G1369" s="0" t="inlineStr">
        <is>
          <t>MENS</t>
        </is>
      </c>
      <c r="H1369" s="0" t="inlineStr">
        <is>
          <t>3XL</t>
        </is>
      </c>
      <c r="I1369" s="0">
        <v>39.99</v>
      </c>
      <c r="J1369" s="0">
        <v>6</v>
      </c>
    </row>
    <row r="1370" spans="1:10" customHeight="0">
      <c r="A1370" s="0">
        <f>HYPERLINK("https://dl.dropboxusercontent.com/scl/fi/8p5vo7l1qkqxeikhfesht/115439-af.jpg?rlkey=ghx3vwcrhcgcmd1l1neqw061m&amp;dl=0","Click to download Image")</f>
      </c>
      <c r="B1370" s="0">
        <f>HYPERLINK("https://dl.dropboxusercontent.com/scl/fi/ut1wauo8oi5cdoyazz8u9/mens-polo-size-chartsbruce.jpg?rlkey=zpv87z4bh695vip01l3g3e6hp&amp;dl=0","Click to download SizeChart")</f>
      </c>
      <c r="C1370" s="0" t="inlineStr">
        <is>
          <t>Sherwood Men's Jersey Knit Polo</t>
        </is>
      </c>
      <c r="D1370" s="0" t="inlineStr">
        <is>
          <t>115439</t>
        </is>
      </c>
      <c r="E1370" s="0" t="inlineStr">
        <is>
          <t>BLANK M SHERWOOD CARDINAL:115439A - S</t>
        </is>
      </c>
      <c r="F1370" s="0" t="inlineStr">
        <is>
          <t>899115439047</t>
        </is>
      </c>
      <c r="G1370" s="0" t="inlineStr">
        <is>
          <t>MENS</t>
        </is>
      </c>
      <c r="H1370" s="0" t="inlineStr">
        <is>
          <t>S</t>
        </is>
      </c>
      <c r="I1370" s="0">
        <v>29.99</v>
      </c>
      <c r="J1370" s="0">
        <v>9</v>
      </c>
    </row>
    <row r="1371" spans="1:10" customHeight="0">
      <c r="A1371" s="0">
        <f>HYPERLINK("https://dl.dropboxusercontent.com/scl/fi/8p5vo7l1qkqxeikhfesht/115439-af.jpg?rlkey=ghx3vwcrhcgcmd1l1neqw061m&amp;dl=0","Click to download Image")</f>
      </c>
      <c r="B1371" s="0">
        <f>HYPERLINK("https://dl.dropboxusercontent.com/scl/fi/ut1wauo8oi5cdoyazz8u9/mens-polo-size-chartsbruce.jpg?rlkey=zpv87z4bh695vip01l3g3e6hp&amp;dl=0","Click to download SizeChart")</f>
      </c>
      <c r="C1371" s="0" t="inlineStr">
        <is>
          <t>Sherwood Men's Jersey Knit Polo</t>
        </is>
      </c>
      <c r="D1371" s="0" t="inlineStr">
        <is>
          <t>115439</t>
        </is>
      </c>
      <c r="E1371" s="0" t="inlineStr">
        <is>
          <t>BLANK M SHERWOOD CARDINAL:115439B - M</t>
        </is>
      </c>
      <c r="F1371" s="0" t="inlineStr">
        <is>
          <t>899115439054</t>
        </is>
      </c>
      <c r="G1371" s="0" t="inlineStr">
        <is>
          <t>MENS</t>
        </is>
      </c>
      <c r="H1371" s="0" t="inlineStr">
        <is>
          <t>M</t>
        </is>
      </c>
      <c r="I1371" s="0">
        <v>29.99</v>
      </c>
      <c r="J1371" s="0">
        <v>21</v>
      </c>
    </row>
    <row r="1372" spans="1:10" customHeight="0">
      <c r="A1372" s="0">
        <f>HYPERLINK("https://dl.dropboxusercontent.com/scl/fi/8p5vo7l1qkqxeikhfesht/115439-af.jpg?rlkey=ghx3vwcrhcgcmd1l1neqw061m&amp;dl=0","Click to download Image")</f>
      </c>
      <c r="B1372" s="0">
        <f>HYPERLINK("https://dl.dropboxusercontent.com/scl/fi/ut1wauo8oi5cdoyazz8u9/mens-polo-size-chartsbruce.jpg?rlkey=zpv87z4bh695vip01l3g3e6hp&amp;dl=0","Click to download SizeChart")</f>
      </c>
      <c r="C1372" s="0" t="inlineStr">
        <is>
          <t>Sherwood Men's Jersey Knit Polo</t>
        </is>
      </c>
      <c r="D1372" s="0" t="inlineStr">
        <is>
          <t>115439</t>
        </is>
      </c>
      <c r="E1372" s="0" t="inlineStr">
        <is>
          <t>BLANK M SHERWOOD CARDINAL:115439C - L</t>
        </is>
      </c>
      <c r="F1372" s="0" t="inlineStr">
        <is>
          <t>899115439061</t>
        </is>
      </c>
      <c r="G1372" s="0" t="inlineStr">
        <is>
          <t>MENS</t>
        </is>
      </c>
      <c r="H1372" s="0" t="inlineStr">
        <is>
          <t>L</t>
        </is>
      </c>
      <c r="I1372" s="0">
        <v>29.99</v>
      </c>
      <c r="J1372" s="0">
        <v>34</v>
      </c>
    </row>
    <row r="1373" spans="1:10" customHeight="0">
      <c r="A1373" s="0">
        <f>HYPERLINK("https://dl.dropboxusercontent.com/scl/fi/8p5vo7l1qkqxeikhfesht/115439-af.jpg?rlkey=ghx3vwcrhcgcmd1l1neqw061m&amp;dl=0","Click to download Image")</f>
      </c>
      <c r="B1373" s="0">
        <f>HYPERLINK("https://dl.dropboxusercontent.com/scl/fi/ut1wauo8oi5cdoyazz8u9/mens-polo-size-chartsbruce.jpg?rlkey=zpv87z4bh695vip01l3g3e6hp&amp;dl=0","Click to download SizeChart")</f>
      </c>
      <c r="C1373" s="0" t="inlineStr">
        <is>
          <t>Sherwood Men's Jersey Knit Polo</t>
        </is>
      </c>
      <c r="D1373" s="0" t="inlineStr">
        <is>
          <t>115439</t>
        </is>
      </c>
      <c r="E1373" s="0" t="inlineStr">
        <is>
          <t>BLANK M SHERWOOD CARDINAL:115439D - XL</t>
        </is>
      </c>
      <c r="F1373" s="0" t="inlineStr">
        <is>
          <t>899115439078</t>
        </is>
      </c>
      <c r="G1373" s="0" t="inlineStr">
        <is>
          <t>MENS</t>
        </is>
      </c>
      <c r="H1373" s="0" t="inlineStr">
        <is>
          <t>XL</t>
        </is>
      </c>
      <c r="I1373" s="0">
        <v>29.99</v>
      </c>
      <c r="J1373" s="0">
        <v>33</v>
      </c>
    </row>
    <row r="1374" spans="1:10" customHeight="0">
      <c r="A1374" s="0">
        <f>HYPERLINK("https://dl.dropboxusercontent.com/scl/fi/8p5vo7l1qkqxeikhfesht/115439-af.jpg?rlkey=ghx3vwcrhcgcmd1l1neqw061m&amp;dl=0","Click to download Image")</f>
      </c>
      <c r="B1374" s="0">
        <f>HYPERLINK("https://dl.dropboxusercontent.com/scl/fi/ut1wauo8oi5cdoyazz8u9/mens-polo-size-chartsbruce.jpg?rlkey=zpv87z4bh695vip01l3g3e6hp&amp;dl=0","Click to download SizeChart")</f>
      </c>
      <c r="C1374" s="0" t="inlineStr">
        <is>
          <t>Sherwood Men's Jersey Knit Polo</t>
        </is>
      </c>
      <c r="D1374" s="0" t="inlineStr">
        <is>
          <t>115439</t>
        </is>
      </c>
      <c r="E1374" s="0" t="inlineStr">
        <is>
          <t>BLANK M SHERWOOD CARDINAL:115439E - 2XL</t>
        </is>
      </c>
      <c r="F1374" s="0" t="inlineStr">
        <is>
          <t>899115439085</t>
        </is>
      </c>
      <c r="G1374" s="0" t="inlineStr">
        <is>
          <t>MENS</t>
        </is>
      </c>
      <c r="H1374" s="0" t="inlineStr">
        <is>
          <t>2XL</t>
        </is>
      </c>
      <c r="I1374" s="0">
        <v>29.99</v>
      </c>
      <c r="J1374" s="0">
        <v>21</v>
      </c>
    </row>
    <row r="1375" spans="1:10" customHeight="0">
      <c r="A1375" s="0">
        <f>HYPERLINK("https://dl.dropboxusercontent.com/scl/fi/8p5vo7l1qkqxeikhfesht/115439-af.jpg?rlkey=ghx3vwcrhcgcmd1l1neqw061m&amp;dl=0","Click to download Image")</f>
      </c>
      <c r="B1375" s="0">
        <f>HYPERLINK("https://dl.dropboxusercontent.com/scl/fi/ut1wauo8oi5cdoyazz8u9/mens-polo-size-chartsbruce.jpg?rlkey=zpv87z4bh695vip01l3g3e6hp&amp;dl=0","Click to download SizeChart")</f>
      </c>
      <c r="C1375" s="0" t="inlineStr">
        <is>
          <t>Sherwood Men's Jersey Knit Polo</t>
        </is>
      </c>
      <c r="D1375" s="0" t="inlineStr">
        <is>
          <t>115439</t>
        </is>
      </c>
      <c r="E1375" s="0" t="inlineStr">
        <is>
          <t>BLANK M SHERWOOD CARDINAL:115439F - 3XL</t>
        </is>
      </c>
      <c r="F1375" s="0" t="inlineStr">
        <is>
          <t>899115439092</t>
        </is>
      </c>
      <c r="G1375" s="0" t="inlineStr">
        <is>
          <t>MENS</t>
        </is>
      </c>
      <c r="H1375" s="0" t="inlineStr">
        <is>
          <t>3XL</t>
        </is>
      </c>
      <c r="I1375" s="0">
        <v>29.99</v>
      </c>
      <c r="J1375" s="0">
        <v>12</v>
      </c>
    </row>
    <row r="1376" spans="1:10" customHeight="0">
      <c r="A1376" s="0">
        <f>HYPERLINK("https://dl.dropboxusercontent.com/scl/fi/v59sgytvj7uzwezsqv7vq/115441-af.jpg?rlkey=r717ar3cm7jmb0zqfz68uyvl4&amp;dl=0","Click to download Image")</f>
      </c>
      <c r="B1376" s="0">
        <f>HYPERLINK("https://dl.dropboxusercontent.com/scl/fi/ut1wauo8oi5cdoyazz8u9/mens-polo-size-chartsbruce.jpg?rlkey=zpv87z4bh695vip01l3g3e6hp&amp;dl=0","Click to download SizeChart")</f>
      </c>
      <c r="C1376" s="0" t="inlineStr">
        <is>
          <t>Sherwood Men's Jersey Knit Polo</t>
        </is>
      </c>
      <c r="D1376" s="0" t="inlineStr">
        <is>
          <t>115441</t>
        </is>
      </c>
      <c r="E1376" s="0" t="inlineStr">
        <is>
          <t>BLANK M SHERWOOD CRIMSON:115441A - S</t>
        </is>
      </c>
      <c r="F1376" s="0" t="inlineStr">
        <is>
          <t>899115441040</t>
        </is>
      </c>
      <c r="G1376" s="0" t="inlineStr">
        <is>
          <t>MENS</t>
        </is>
      </c>
      <c r="H1376" s="0" t="inlineStr">
        <is>
          <t>S</t>
        </is>
      </c>
      <c r="I1376" s="0">
        <v>29.99</v>
      </c>
      <c r="J1376" s="0">
        <v>25</v>
      </c>
    </row>
    <row r="1377" spans="1:10" customHeight="0">
      <c r="A1377" s="0">
        <f>HYPERLINK("https://dl.dropboxusercontent.com/scl/fi/v59sgytvj7uzwezsqv7vq/115441-af.jpg?rlkey=r717ar3cm7jmb0zqfz68uyvl4&amp;dl=0","Click to download Image")</f>
      </c>
      <c r="B1377" s="0">
        <f>HYPERLINK("https://dl.dropboxusercontent.com/scl/fi/ut1wauo8oi5cdoyazz8u9/mens-polo-size-chartsbruce.jpg?rlkey=zpv87z4bh695vip01l3g3e6hp&amp;dl=0","Click to download SizeChart")</f>
      </c>
      <c r="C1377" s="0" t="inlineStr">
        <is>
          <t>Sherwood Men's Jersey Knit Polo</t>
        </is>
      </c>
      <c r="D1377" s="0" t="inlineStr">
        <is>
          <t>115441</t>
        </is>
      </c>
      <c r="E1377" s="0" t="inlineStr">
        <is>
          <t>BLANK M SHERWOOD CRIMSON:115441B - M</t>
        </is>
      </c>
      <c r="F1377" s="0" t="inlineStr">
        <is>
          <t>899115441057</t>
        </is>
      </c>
      <c r="G1377" s="0" t="inlineStr">
        <is>
          <t>MENS</t>
        </is>
      </c>
      <c r="H1377" s="0" t="inlineStr">
        <is>
          <t>M</t>
        </is>
      </c>
      <c r="I1377" s="0">
        <v>29.99</v>
      </c>
      <c r="J1377" s="0">
        <v>51</v>
      </c>
    </row>
    <row r="1378" spans="1:10" customHeight="0">
      <c r="A1378" s="0">
        <f>HYPERLINK("https://dl.dropboxusercontent.com/scl/fi/v59sgytvj7uzwezsqv7vq/115441-af.jpg?rlkey=r717ar3cm7jmb0zqfz68uyvl4&amp;dl=0","Click to download Image")</f>
      </c>
      <c r="B1378" s="0">
        <f>HYPERLINK("https://dl.dropboxusercontent.com/scl/fi/ut1wauo8oi5cdoyazz8u9/mens-polo-size-chartsbruce.jpg?rlkey=zpv87z4bh695vip01l3g3e6hp&amp;dl=0","Click to download SizeChart")</f>
      </c>
      <c r="C1378" s="0" t="inlineStr">
        <is>
          <t>Sherwood Men's Jersey Knit Polo</t>
        </is>
      </c>
      <c r="D1378" s="0" t="inlineStr">
        <is>
          <t>115441</t>
        </is>
      </c>
      <c r="E1378" s="0" t="inlineStr">
        <is>
          <t>BLANK M SHERWOOD CRIMSON:115441C - L</t>
        </is>
      </c>
      <c r="F1378" s="0" t="inlineStr">
        <is>
          <t>899115441064</t>
        </is>
      </c>
      <c r="G1378" s="0" t="inlineStr">
        <is>
          <t>MENS</t>
        </is>
      </c>
      <c r="H1378" s="0" t="inlineStr">
        <is>
          <t>L</t>
        </is>
      </c>
      <c r="I1378" s="0">
        <v>29.99</v>
      </c>
      <c r="J1378" s="0">
        <v>78</v>
      </c>
    </row>
    <row r="1379" spans="1:10" customHeight="0">
      <c r="A1379" s="0">
        <f>HYPERLINK("https://dl.dropboxusercontent.com/scl/fi/v59sgytvj7uzwezsqv7vq/115441-af.jpg?rlkey=r717ar3cm7jmb0zqfz68uyvl4&amp;dl=0","Click to download Image")</f>
      </c>
      <c r="B1379" s="0">
        <f>HYPERLINK("https://dl.dropboxusercontent.com/scl/fi/ut1wauo8oi5cdoyazz8u9/mens-polo-size-chartsbruce.jpg?rlkey=zpv87z4bh695vip01l3g3e6hp&amp;dl=0","Click to download SizeChart")</f>
      </c>
      <c r="C1379" s="0" t="inlineStr">
        <is>
          <t>Sherwood Men's Jersey Knit Polo</t>
        </is>
      </c>
      <c r="D1379" s="0" t="inlineStr">
        <is>
          <t>115441</t>
        </is>
      </c>
      <c r="E1379" s="0" t="inlineStr">
        <is>
          <t>BLANK M SHERWOOD CRIMSON:115441D - XL</t>
        </is>
      </c>
      <c r="F1379" s="0" t="inlineStr">
        <is>
          <t>899115441071</t>
        </is>
      </c>
      <c r="G1379" s="0" t="inlineStr">
        <is>
          <t>MENS</t>
        </is>
      </c>
      <c r="H1379" s="0" t="inlineStr">
        <is>
          <t>XL</t>
        </is>
      </c>
      <c r="I1379" s="0">
        <v>29.99</v>
      </c>
      <c r="J1379" s="0">
        <v>68</v>
      </c>
    </row>
    <row r="1380" spans="1:10" customHeight="0">
      <c r="A1380" s="0">
        <f>HYPERLINK("https://dl.dropboxusercontent.com/scl/fi/v59sgytvj7uzwezsqv7vq/115441-af.jpg?rlkey=r717ar3cm7jmb0zqfz68uyvl4&amp;dl=0","Click to download Image")</f>
      </c>
      <c r="B1380" s="0">
        <f>HYPERLINK("https://dl.dropboxusercontent.com/scl/fi/ut1wauo8oi5cdoyazz8u9/mens-polo-size-chartsbruce.jpg?rlkey=zpv87z4bh695vip01l3g3e6hp&amp;dl=0","Click to download SizeChart")</f>
      </c>
      <c r="C1380" s="0" t="inlineStr">
        <is>
          <t>Sherwood Men's Jersey Knit Polo</t>
        </is>
      </c>
      <c r="D1380" s="0" t="inlineStr">
        <is>
          <t>115441</t>
        </is>
      </c>
      <c r="E1380" s="0" t="inlineStr">
        <is>
          <t>BLANK M SHERWOOD CRIMSON:115441E - 2XL</t>
        </is>
      </c>
      <c r="F1380" s="0" t="inlineStr">
        <is>
          <t>899115441088</t>
        </is>
      </c>
      <c r="G1380" s="0" t="inlineStr">
        <is>
          <t>MENS</t>
        </is>
      </c>
      <c r="H1380" s="0" t="inlineStr">
        <is>
          <t>2XL</t>
        </is>
      </c>
      <c r="I1380" s="0">
        <v>29.99</v>
      </c>
      <c r="J1380" s="0">
        <v>48</v>
      </c>
    </row>
    <row r="1381" spans="1:10" customHeight="0">
      <c r="A1381" s="0">
        <f>HYPERLINK("https://dl.dropboxusercontent.com/scl/fi/v59sgytvj7uzwezsqv7vq/115441-af.jpg?rlkey=r717ar3cm7jmb0zqfz68uyvl4&amp;dl=0","Click to download Image")</f>
      </c>
      <c r="B1381" s="0">
        <f>HYPERLINK("https://dl.dropboxusercontent.com/scl/fi/ut1wauo8oi5cdoyazz8u9/mens-polo-size-chartsbruce.jpg?rlkey=zpv87z4bh695vip01l3g3e6hp&amp;dl=0","Click to download SizeChart")</f>
      </c>
      <c r="C1381" s="0" t="inlineStr">
        <is>
          <t>Sherwood Men's Jersey Knit Polo</t>
        </is>
      </c>
      <c r="D1381" s="0" t="inlineStr">
        <is>
          <t>115441</t>
        </is>
      </c>
      <c r="E1381" s="0" t="inlineStr">
        <is>
          <t>BLANK M SHERWOOD CRIMSON:115441F - 3XL</t>
        </is>
      </c>
      <c r="F1381" s="0" t="inlineStr">
        <is>
          <t>899115441095</t>
        </is>
      </c>
      <c r="G1381" s="0" t="inlineStr">
        <is>
          <t>MENS</t>
        </is>
      </c>
      <c r="H1381" s="0" t="inlineStr">
        <is>
          <t>3XL</t>
        </is>
      </c>
      <c r="I1381" s="0">
        <v>29.99</v>
      </c>
      <c r="J1381" s="0">
        <v>22</v>
      </c>
    </row>
    <row r="1382" spans="1:10" customHeight="0">
      <c r="A1382" s="0">
        <f>HYPERLINK("https://dl.dropboxusercontent.com/scl/fi/gupuw31n9eyx6niu7w10e/115440-af.jpg?rlkey=8rbybwqbla9lcz22loqft488g&amp;dl=0","Click to download Image")</f>
      </c>
      <c r="B1382" s="0">
        <f>HYPERLINK("https://dl.dropboxusercontent.com/scl/fi/ut1wauo8oi5cdoyazz8u9/mens-polo-size-chartsbruce.jpg?rlkey=zpv87z4bh695vip01l3g3e6hp&amp;dl=0","Click to download SizeChart")</f>
      </c>
      <c r="C1382" s="0" t="inlineStr">
        <is>
          <t>Sherwood Men's Jersey Knit Polo</t>
        </is>
      </c>
      <c r="D1382" s="0" t="inlineStr">
        <is>
          <t>115440</t>
        </is>
      </c>
      <c r="E1382" s="0" t="inlineStr">
        <is>
          <t>BLANK M SHERWOOD PURPLE:115440A - S</t>
        </is>
      </c>
      <c r="F1382" s="0" t="inlineStr">
        <is>
          <t>899115440043</t>
        </is>
      </c>
      <c r="G1382" s="0" t="inlineStr">
        <is>
          <t>MENS</t>
        </is>
      </c>
      <c r="H1382" s="0" t="inlineStr">
        <is>
          <t>S</t>
        </is>
      </c>
      <c r="I1382" s="0">
        <v>29.99</v>
      </c>
      <c r="J1382" s="0">
        <v>25</v>
      </c>
    </row>
    <row r="1383" spans="1:10" customHeight="0">
      <c r="A1383" s="0">
        <f>HYPERLINK("https://dl.dropboxusercontent.com/scl/fi/gupuw31n9eyx6niu7w10e/115440-af.jpg?rlkey=8rbybwqbla9lcz22loqft488g&amp;dl=0","Click to download Image")</f>
      </c>
      <c r="B1383" s="0">
        <f>HYPERLINK("https://dl.dropboxusercontent.com/scl/fi/ut1wauo8oi5cdoyazz8u9/mens-polo-size-chartsbruce.jpg?rlkey=zpv87z4bh695vip01l3g3e6hp&amp;dl=0","Click to download SizeChart")</f>
      </c>
      <c r="C1383" s="0" t="inlineStr">
        <is>
          <t>Sherwood Men's Jersey Knit Polo</t>
        </is>
      </c>
      <c r="D1383" s="0" t="inlineStr">
        <is>
          <t>115440</t>
        </is>
      </c>
      <c r="E1383" s="0" t="inlineStr">
        <is>
          <t>BLANK M SHERWOOD PURPLE:115440B - M</t>
        </is>
      </c>
      <c r="F1383" s="0" t="inlineStr">
        <is>
          <t>899115440050</t>
        </is>
      </c>
      <c r="G1383" s="0" t="inlineStr">
        <is>
          <t>MENS</t>
        </is>
      </c>
      <c r="H1383" s="0" t="inlineStr">
        <is>
          <t>M</t>
        </is>
      </c>
      <c r="I1383" s="0">
        <v>29.99</v>
      </c>
      <c r="J1383" s="0">
        <v>41</v>
      </c>
    </row>
    <row r="1384" spans="1:10" customHeight="0">
      <c r="A1384" s="0">
        <f>HYPERLINK("https://dl.dropboxusercontent.com/scl/fi/gupuw31n9eyx6niu7w10e/115440-af.jpg?rlkey=8rbybwqbla9lcz22loqft488g&amp;dl=0","Click to download Image")</f>
      </c>
      <c r="B1384" s="0">
        <f>HYPERLINK("https://dl.dropboxusercontent.com/scl/fi/ut1wauo8oi5cdoyazz8u9/mens-polo-size-chartsbruce.jpg?rlkey=zpv87z4bh695vip01l3g3e6hp&amp;dl=0","Click to download SizeChart")</f>
      </c>
      <c r="C1384" s="0" t="inlineStr">
        <is>
          <t>Sherwood Men's Jersey Knit Polo</t>
        </is>
      </c>
      <c r="D1384" s="0" t="inlineStr">
        <is>
          <t>115440</t>
        </is>
      </c>
      <c r="E1384" s="0" t="inlineStr">
        <is>
          <t>BLANK M SHERWOOD PURPLE:115440C - L</t>
        </is>
      </c>
      <c r="F1384" s="0" t="inlineStr">
        <is>
          <t>899115440067</t>
        </is>
      </c>
      <c r="G1384" s="0" t="inlineStr">
        <is>
          <t>MENS</t>
        </is>
      </c>
      <c r="H1384" s="0" t="inlineStr">
        <is>
          <t>L</t>
        </is>
      </c>
      <c r="I1384" s="0">
        <v>29.99</v>
      </c>
      <c r="J1384" s="0">
        <v>62</v>
      </c>
    </row>
    <row r="1385" spans="1:10" customHeight="0">
      <c r="A1385" s="0">
        <f>HYPERLINK("https://dl.dropboxusercontent.com/scl/fi/gupuw31n9eyx6niu7w10e/115440-af.jpg?rlkey=8rbybwqbla9lcz22loqft488g&amp;dl=0","Click to download Image")</f>
      </c>
      <c r="B1385" s="0">
        <f>HYPERLINK("https://dl.dropboxusercontent.com/scl/fi/ut1wauo8oi5cdoyazz8u9/mens-polo-size-chartsbruce.jpg?rlkey=zpv87z4bh695vip01l3g3e6hp&amp;dl=0","Click to download SizeChart")</f>
      </c>
      <c r="C1385" s="0" t="inlineStr">
        <is>
          <t>Sherwood Men's Jersey Knit Polo</t>
        </is>
      </c>
      <c r="D1385" s="0" t="inlineStr">
        <is>
          <t>115440</t>
        </is>
      </c>
      <c r="E1385" s="0" t="inlineStr">
        <is>
          <t>BLANK M SHERWOOD PURPLE:115440D - XL</t>
        </is>
      </c>
      <c r="F1385" s="0" t="inlineStr">
        <is>
          <t>899115440074</t>
        </is>
      </c>
      <c r="G1385" s="0" t="inlineStr">
        <is>
          <t>MENS</t>
        </is>
      </c>
      <c r="H1385" s="0" t="inlineStr">
        <is>
          <t>XL</t>
        </is>
      </c>
      <c r="I1385" s="0">
        <v>29.99</v>
      </c>
      <c r="J1385" s="0">
        <v>65</v>
      </c>
    </row>
    <row r="1386" spans="1:10" customHeight="0">
      <c r="A1386" s="0">
        <f>HYPERLINK("https://dl.dropboxusercontent.com/scl/fi/gupuw31n9eyx6niu7w10e/115440-af.jpg?rlkey=8rbybwqbla9lcz22loqft488g&amp;dl=0","Click to download Image")</f>
      </c>
      <c r="B1386" s="0">
        <f>HYPERLINK("https://dl.dropboxusercontent.com/scl/fi/ut1wauo8oi5cdoyazz8u9/mens-polo-size-chartsbruce.jpg?rlkey=zpv87z4bh695vip01l3g3e6hp&amp;dl=0","Click to download SizeChart")</f>
      </c>
      <c r="C1386" s="0" t="inlineStr">
        <is>
          <t>Sherwood Men's Jersey Knit Polo</t>
        </is>
      </c>
      <c r="D1386" s="0" t="inlineStr">
        <is>
          <t>115440</t>
        </is>
      </c>
      <c r="E1386" s="0" t="inlineStr">
        <is>
          <t>BLANK M SHERWOOD PURPLE:115440E - 2XL</t>
        </is>
      </c>
      <c r="F1386" s="0" t="inlineStr">
        <is>
          <t>899115440081</t>
        </is>
      </c>
      <c r="G1386" s="0" t="inlineStr">
        <is>
          <t>MENS</t>
        </is>
      </c>
      <c r="H1386" s="0" t="inlineStr">
        <is>
          <t>2XL</t>
        </is>
      </c>
      <c r="I1386" s="0">
        <v>29.99</v>
      </c>
      <c r="J1386" s="0">
        <v>39</v>
      </c>
    </row>
    <row r="1387" spans="1:10" customHeight="0">
      <c r="A1387" s="0">
        <f>HYPERLINK("https://dl.dropboxusercontent.com/scl/fi/gupuw31n9eyx6niu7w10e/115440-af.jpg?rlkey=8rbybwqbla9lcz22loqft488g&amp;dl=0","Click to download Image")</f>
      </c>
      <c r="B1387" s="0">
        <f>HYPERLINK("https://dl.dropboxusercontent.com/scl/fi/ut1wauo8oi5cdoyazz8u9/mens-polo-size-chartsbruce.jpg?rlkey=zpv87z4bh695vip01l3g3e6hp&amp;dl=0","Click to download SizeChart")</f>
      </c>
      <c r="C1387" s="0" t="inlineStr">
        <is>
          <t>Sherwood Men's Jersey Knit Polo</t>
        </is>
      </c>
      <c r="D1387" s="0" t="inlineStr">
        <is>
          <t>115440</t>
        </is>
      </c>
      <c r="E1387" s="0" t="inlineStr">
        <is>
          <t>BLANK M SHERWOOD PURPLE:115440F - 3XL</t>
        </is>
      </c>
      <c r="F1387" s="0" t="inlineStr">
        <is>
          <t>899115440098</t>
        </is>
      </c>
      <c r="G1387" s="0" t="inlineStr">
        <is>
          <t>MENS</t>
        </is>
      </c>
      <c r="H1387" s="0" t="inlineStr">
        <is>
          <t>3XL</t>
        </is>
      </c>
      <c r="I1387" s="0">
        <v>29.99</v>
      </c>
      <c r="J1387" s="0">
        <v>25</v>
      </c>
    </row>
    <row r="1388" spans="1:10" customHeight="0">
      <c r="A1388" s="0">
        <f>HYPERLINK("https://dl.dropboxusercontent.com/scl/fi/55kceicj6wnnunh7yqxsa/128391-f.jpg?rlkey=l3ubj3anr8qlujwunac3vp0g8&amp;dl=0","Click to download Image")</f>
      </c>
      <c r="B1388" s="0">
        <f>HYPERLINK("https://dl.dropboxusercontent.com/scl/fi/6xurkfi7y7q6t4czgbh6g/mens-t-shirt-size-chartsjobe.jpg?rlkey=w9vatcwsmgkjkxd6iw8w7jofj&amp;dl=0","Click to download SizeChart")</f>
      </c>
      <c r="C1388" s="0" t="inlineStr">
        <is>
          <t>Jobe Men's Tri-Blend Long Sleeve</t>
        </is>
      </c>
      <c r="D1388" s="0" t="inlineStr">
        <is>
          <t>128391</t>
        </is>
      </c>
      <c r="E1388" s="0" t="inlineStr">
        <is>
          <t>BLANK JOBE M GY:128391A-S</t>
        </is>
      </c>
      <c r="F1388" s="0" t="inlineStr">
        <is>
          <t>899128391042</t>
        </is>
      </c>
      <c r="G1388" s="0" t="inlineStr">
        <is>
          <t>MENS</t>
        </is>
      </c>
      <c r="H1388" s="0" t="inlineStr">
        <is>
          <t>S</t>
        </is>
      </c>
      <c r="I1388" s="0">
        <v>19.99</v>
      </c>
      <c r="J1388" s="0">
        <v>4</v>
      </c>
    </row>
    <row r="1389" spans="1:10" customHeight="0">
      <c r="A1389" s="0">
        <f>HYPERLINK("https://dl.dropboxusercontent.com/scl/fi/55kceicj6wnnunh7yqxsa/128391-f.jpg?rlkey=l3ubj3anr8qlujwunac3vp0g8&amp;dl=0","Click to download Image")</f>
      </c>
      <c r="B1389" s="0">
        <f>HYPERLINK("https://dl.dropboxusercontent.com/scl/fi/6xurkfi7y7q6t4czgbh6g/mens-t-shirt-size-chartsjobe.jpg?rlkey=w9vatcwsmgkjkxd6iw8w7jofj&amp;dl=0","Click to download SizeChart")</f>
      </c>
      <c r="C1389" s="0" t="inlineStr">
        <is>
          <t>Jobe Men's Tri-Blend Long Sleeve</t>
        </is>
      </c>
      <c r="D1389" s="0" t="inlineStr">
        <is>
          <t>128391</t>
        </is>
      </c>
      <c r="E1389" s="0" t="inlineStr">
        <is>
          <t>BLANK JOBE M GY:128391B-M</t>
        </is>
      </c>
      <c r="F1389" s="0" t="inlineStr">
        <is>
          <t>899128391059</t>
        </is>
      </c>
      <c r="G1389" s="0" t="inlineStr">
        <is>
          <t>MENS</t>
        </is>
      </c>
      <c r="H1389" s="0" t="inlineStr">
        <is>
          <t>M</t>
        </is>
      </c>
      <c r="I1389" s="0">
        <v>19.99</v>
      </c>
      <c r="J1389" s="0">
        <v>7</v>
      </c>
    </row>
    <row r="1390" spans="1:10" customHeight="0">
      <c r="A1390" s="0">
        <f>HYPERLINK("https://dl.dropboxusercontent.com/scl/fi/55kceicj6wnnunh7yqxsa/128391-f.jpg?rlkey=l3ubj3anr8qlujwunac3vp0g8&amp;dl=0","Click to download Image")</f>
      </c>
      <c r="B1390" s="0">
        <f>HYPERLINK("https://dl.dropboxusercontent.com/scl/fi/6xurkfi7y7q6t4czgbh6g/mens-t-shirt-size-chartsjobe.jpg?rlkey=w9vatcwsmgkjkxd6iw8w7jofj&amp;dl=0","Click to download SizeChart")</f>
      </c>
      <c r="C1390" s="0" t="inlineStr">
        <is>
          <t>Jobe Men's Tri-Blend Long Sleeve</t>
        </is>
      </c>
      <c r="D1390" s="0" t="inlineStr">
        <is>
          <t>128391</t>
        </is>
      </c>
      <c r="E1390" s="0" t="inlineStr">
        <is>
          <t>BLANK JOBE M GY:128391C-L</t>
        </is>
      </c>
      <c r="F1390" s="0" t="inlineStr">
        <is>
          <t>899128391066</t>
        </is>
      </c>
      <c r="G1390" s="0" t="inlineStr">
        <is>
          <t>MENS</t>
        </is>
      </c>
      <c r="H1390" s="0" t="inlineStr">
        <is>
          <t>L</t>
        </is>
      </c>
      <c r="I1390" s="0">
        <v>19.99</v>
      </c>
      <c r="J1390" s="0">
        <v>11</v>
      </c>
    </row>
    <row r="1391" spans="1:10" customHeight="0">
      <c r="A1391" s="0">
        <f>HYPERLINK("https://dl.dropboxusercontent.com/scl/fi/55kceicj6wnnunh7yqxsa/128391-f.jpg?rlkey=l3ubj3anr8qlujwunac3vp0g8&amp;dl=0","Click to download Image")</f>
      </c>
      <c r="B1391" s="0">
        <f>HYPERLINK("https://dl.dropboxusercontent.com/scl/fi/6xurkfi7y7q6t4czgbh6g/mens-t-shirt-size-chartsjobe.jpg?rlkey=w9vatcwsmgkjkxd6iw8w7jofj&amp;dl=0","Click to download SizeChart")</f>
      </c>
      <c r="C1391" s="0" t="inlineStr">
        <is>
          <t>Jobe Men's Tri-Blend Long Sleeve</t>
        </is>
      </c>
      <c r="D1391" s="0" t="inlineStr">
        <is>
          <t>128391</t>
        </is>
      </c>
      <c r="E1391" s="0" t="inlineStr">
        <is>
          <t>BLANK JOBE M GY:128391D-XL</t>
        </is>
      </c>
      <c r="F1391" s="0" t="inlineStr">
        <is>
          <t>899128391073</t>
        </is>
      </c>
      <c r="G1391" s="0" t="inlineStr">
        <is>
          <t>MENS</t>
        </is>
      </c>
      <c r="H1391" s="0" t="inlineStr">
        <is>
          <t>XL</t>
        </is>
      </c>
      <c r="I1391" s="0">
        <v>19.99</v>
      </c>
      <c r="J1391" s="0">
        <v>11</v>
      </c>
    </row>
    <row r="1392" spans="1:10" customHeight="0">
      <c r="A1392" s="0">
        <f>HYPERLINK("https://dl.dropboxusercontent.com/scl/fi/55kceicj6wnnunh7yqxsa/128391-f.jpg?rlkey=l3ubj3anr8qlujwunac3vp0g8&amp;dl=0","Click to download Image")</f>
      </c>
      <c r="B1392" s="0">
        <f>HYPERLINK("https://dl.dropboxusercontent.com/scl/fi/6xurkfi7y7q6t4czgbh6g/mens-t-shirt-size-chartsjobe.jpg?rlkey=w9vatcwsmgkjkxd6iw8w7jofj&amp;dl=0","Click to download SizeChart")</f>
      </c>
      <c r="C1392" s="0" t="inlineStr">
        <is>
          <t>Jobe Men's Tri-Blend Long Sleeve</t>
        </is>
      </c>
      <c r="D1392" s="0" t="inlineStr">
        <is>
          <t>128391</t>
        </is>
      </c>
      <c r="E1392" s="0" t="inlineStr">
        <is>
          <t>BLANK JOBE M GY:128391E-2XL</t>
        </is>
      </c>
      <c r="F1392" s="0" t="inlineStr">
        <is>
          <t>899128391080</t>
        </is>
      </c>
      <c r="G1392" s="0" t="inlineStr">
        <is>
          <t>MENS</t>
        </is>
      </c>
      <c r="H1392" s="0" t="inlineStr">
        <is>
          <t>2XL</t>
        </is>
      </c>
      <c r="I1392" s="0">
        <v>19.99</v>
      </c>
      <c r="J1392" s="0">
        <v>7</v>
      </c>
    </row>
    <row r="1393" spans="1:10" customHeight="0">
      <c r="A1393" s="0">
        <f>HYPERLINK("https://dl.dropboxusercontent.com/scl/fi/55kceicj6wnnunh7yqxsa/128391-f.jpg?rlkey=l3ubj3anr8qlujwunac3vp0g8&amp;dl=0","Click to download Image")</f>
      </c>
      <c r="B1393" s="0">
        <f>HYPERLINK("https://dl.dropboxusercontent.com/scl/fi/6xurkfi7y7q6t4czgbh6g/mens-t-shirt-size-chartsjobe.jpg?rlkey=w9vatcwsmgkjkxd6iw8w7jofj&amp;dl=0","Click to download SizeChart")</f>
      </c>
      <c r="C1393" s="0" t="inlineStr">
        <is>
          <t>Jobe Men's Tri-Blend Long Sleeve</t>
        </is>
      </c>
      <c r="D1393" s="0" t="inlineStr">
        <is>
          <t>128391</t>
        </is>
      </c>
      <c r="E1393" s="0" t="inlineStr">
        <is>
          <t>BLANK JOBE M GY:128391F-3XL</t>
        </is>
      </c>
      <c r="F1393" s="0" t="inlineStr">
        <is>
          <t>899128391097</t>
        </is>
      </c>
      <c r="G1393" s="0" t="inlineStr">
        <is>
          <t>MENS</t>
        </is>
      </c>
      <c r="H1393" s="0" t="inlineStr">
        <is>
          <t>3XL</t>
        </is>
      </c>
      <c r="I1393" s="0">
        <v>19.99</v>
      </c>
      <c r="J1393" s="0">
        <v>4</v>
      </c>
    </row>
    <row r="1394" spans="1:10" customHeight="0">
      <c r="A1394" s="0">
        <f>HYPERLINK("https://dl.dropboxusercontent.com/scl/fi/8z4lziop03lrz3obdyim3/128394-f.jpg?rlkey=h5bue97v0wson3fu2ymoio52q&amp;dl=0","Click to download Image")</f>
      </c>
      <c r="B1394" s="0">
        <f>HYPERLINK("https://dl.dropboxusercontent.com/scl/fi/6xurkfi7y7q6t4czgbh6g/mens-t-shirt-size-chartsjobe.jpg?rlkey=w9vatcwsmgkjkxd6iw8w7jofj&amp;dl=0","Click to download SizeChart")</f>
      </c>
      <c r="C1394" s="0" t="inlineStr">
        <is>
          <t>Jobe Men's Tri-Blend Long Sleeve</t>
        </is>
      </c>
      <c r="D1394" s="0" t="inlineStr">
        <is>
          <t>128394</t>
        </is>
      </c>
      <c r="E1394" s="0" t="inlineStr">
        <is>
          <t>BLANK JOBE M CL:128394A-S</t>
        </is>
      </c>
      <c r="F1394" s="0" t="inlineStr">
        <is>
          <t>899128394043</t>
        </is>
      </c>
      <c r="G1394" s="0" t="inlineStr">
        <is>
          <t>MENS</t>
        </is>
      </c>
      <c r="H1394" s="0" t="inlineStr">
        <is>
          <t>S</t>
        </is>
      </c>
      <c r="I1394" s="0">
        <v>19.99</v>
      </c>
      <c r="J1394" s="0">
        <v>14</v>
      </c>
    </row>
    <row r="1395" spans="1:10" customHeight="0">
      <c r="A1395" s="0">
        <f>HYPERLINK("https://dl.dropboxusercontent.com/scl/fi/8z4lziop03lrz3obdyim3/128394-f.jpg?rlkey=h5bue97v0wson3fu2ymoio52q&amp;dl=0","Click to download Image")</f>
      </c>
      <c r="B1395" s="0">
        <f>HYPERLINK("https://dl.dropboxusercontent.com/scl/fi/6xurkfi7y7q6t4czgbh6g/mens-t-shirt-size-chartsjobe.jpg?rlkey=w9vatcwsmgkjkxd6iw8w7jofj&amp;dl=0","Click to download SizeChart")</f>
      </c>
      <c r="C1395" s="0" t="inlineStr">
        <is>
          <t>Jobe Men's Tri-Blend Long Sleeve</t>
        </is>
      </c>
      <c r="D1395" s="0" t="inlineStr">
        <is>
          <t>128394</t>
        </is>
      </c>
      <c r="E1395" s="0" t="inlineStr">
        <is>
          <t>BLANK JOBE M CL:128394B-M</t>
        </is>
      </c>
      <c r="F1395" s="0" t="inlineStr">
        <is>
          <t>899128394050</t>
        </is>
      </c>
      <c r="G1395" s="0" t="inlineStr">
        <is>
          <t>MENS</t>
        </is>
      </c>
      <c r="H1395" s="0" t="inlineStr">
        <is>
          <t>M</t>
        </is>
      </c>
      <c r="I1395" s="0">
        <v>19.99</v>
      </c>
      <c r="J1395" s="0">
        <v>28</v>
      </c>
    </row>
    <row r="1396" spans="1:10" customHeight="0">
      <c r="A1396" s="0">
        <f>HYPERLINK("https://dl.dropboxusercontent.com/scl/fi/8z4lziop03lrz3obdyim3/128394-f.jpg?rlkey=h5bue97v0wson3fu2ymoio52q&amp;dl=0","Click to download Image")</f>
      </c>
      <c r="B1396" s="0">
        <f>HYPERLINK("https://dl.dropboxusercontent.com/scl/fi/6xurkfi7y7q6t4czgbh6g/mens-t-shirt-size-chartsjobe.jpg?rlkey=w9vatcwsmgkjkxd6iw8w7jofj&amp;dl=0","Click to download SizeChart")</f>
      </c>
      <c r="C1396" s="0" t="inlineStr">
        <is>
          <t>Jobe Men's Tri-Blend Long Sleeve</t>
        </is>
      </c>
      <c r="D1396" s="0" t="inlineStr">
        <is>
          <t>128394</t>
        </is>
      </c>
      <c r="E1396" s="0" t="inlineStr">
        <is>
          <t>BLANK JOBE M CL:128394C-L</t>
        </is>
      </c>
      <c r="F1396" s="0" t="inlineStr">
        <is>
          <t>899128394067</t>
        </is>
      </c>
      <c r="G1396" s="0" t="inlineStr">
        <is>
          <t>MENS</t>
        </is>
      </c>
      <c r="H1396" s="0" t="inlineStr">
        <is>
          <t>L</t>
        </is>
      </c>
      <c r="I1396" s="0">
        <v>19.99</v>
      </c>
      <c r="J1396" s="0">
        <v>2</v>
      </c>
    </row>
    <row r="1397" spans="1:10" customHeight="0">
      <c r="A1397" s="0">
        <f>HYPERLINK("https://dl.dropboxusercontent.com/scl/fi/8z4lziop03lrz3obdyim3/128394-f.jpg?rlkey=h5bue97v0wson3fu2ymoio52q&amp;dl=0","Click to download Image")</f>
      </c>
      <c r="B1397" s="0">
        <f>HYPERLINK("https://dl.dropboxusercontent.com/scl/fi/6xurkfi7y7q6t4czgbh6g/mens-t-shirt-size-chartsjobe.jpg?rlkey=w9vatcwsmgkjkxd6iw8w7jofj&amp;dl=0","Click to download SizeChart")</f>
      </c>
      <c r="C1397" s="0" t="inlineStr">
        <is>
          <t>Jobe Men's Tri-Blend Long Sleeve</t>
        </is>
      </c>
      <c r="D1397" s="0" t="inlineStr">
        <is>
          <t>128394</t>
        </is>
      </c>
      <c r="E1397" s="0" t="inlineStr">
        <is>
          <t>BLANK JOBE M CL:128394D-XL</t>
        </is>
      </c>
      <c r="F1397" s="0" t="inlineStr">
        <is>
          <t>899128394074</t>
        </is>
      </c>
      <c r="G1397" s="0" t="inlineStr">
        <is>
          <t>MENS</t>
        </is>
      </c>
      <c r="H1397" s="0" t="inlineStr">
        <is>
          <t>XL</t>
        </is>
      </c>
      <c r="I1397" s="0">
        <v>19.99</v>
      </c>
      <c r="J1397" s="0">
        <v>13</v>
      </c>
    </row>
    <row r="1398" spans="1:10" customHeight="0">
      <c r="A1398" s="0">
        <f>HYPERLINK("https://dl.dropboxusercontent.com/scl/fi/8z4lziop03lrz3obdyim3/128394-f.jpg?rlkey=h5bue97v0wson3fu2ymoio52q&amp;dl=0","Click to download Image")</f>
      </c>
      <c r="B1398" s="0">
        <f>HYPERLINK("https://dl.dropboxusercontent.com/scl/fi/6xurkfi7y7q6t4czgbh6g/mens-t-shirt-size-chartsjobe.jpg?rlkey=w9vatcwsmgkjkxd6iw8w7jofj&amp;dl=0","Click to download SizeChart")</f>
      </c>
      <c r="C1398" s="0" t="inlineStr">
        <is>
          <t>Jobe Men's Tri-Blend Long Sleeve</t>
        </is>
      </c>
      <c r="D1398" s="0" t="inlineStr">
        <is>
          <t>128394</t>
        </is>
      </c>
      <c r="E1398" s="0" t="inlineStr">
        <is>
          <t>BLANK JOBE M CL:128394E-2XL</t>
        </is>
      </c>
      <c r="F1398" s="0" t="inlineStr">
        <is>
          <t>899128394081</t>
        </is>
      </c>
      <c r="G1398" s="0" t="inlineStr">
        <is>
          <t>MENS</t>
        </is>
      </c>
      <c r="H1398" s="0" t="inlineStr">
        <is>
          <t>2XL</t>
        </is>
      </c>
      <c r="I1398" s="0">
        <v>19.99</v>
      </c>
      <c r="J1398" s="0">
        <v>0</v>
      </c>
    </row>
    <row r="1399" spans="1:10" customHeight="0">
      <c r="A1399" s="0">
        <f>HYPERLINK("https://dl.dropboxusercontent.com/scl/fi/8z4lziop03lrz3obdyim3/128394-f.jpg?rlkey=h5bue97v0wson3fu2ymoio52q&amp;dl=0","Click to download Image")</f>
      </c>
      <c r="B1399" s="0">
        <f>HYPERLINK("https://dl.dropboxusercontent.com/scl/fi/6xurkfi7y7q6t4czgbh6g/mens-t-shirt-size-chartsjobe.jpg?rlkey=w9vatcwsmgkjkxd6iw8w7jofj&amp;dl=0","Click to download SizeChart")</f>
      </c>
      <c r="C1399" s="0" t="inlineStr">
        <is>
          <t>Jobe Men's Tri-Blend Long Sleeve</t>
        </is>
      </c>
      <c r="D1399" s="0" t="inlineStr">
        <is>
          <t>128394</t>
        </is>
      </c>
      <c r="E1399" s="0" t="inlineStr">
        <is>
          <t>BLANK JOBE M CL:128394F-3XL</t>
        </is>
      </c>
      <c r="F1399" s="0" t="inlineStr">
        <is>
          <t>899128394098</t>
        </is>
      </c>
      <c r="G1399" s="0" t="inlineStr">
        <is>
          <t>MENS</t>
        </is>
      </c>
      <c r="H1399" s="0" t="inlineStr">
        <is>
          <t>3XL</t>
        </is>
      </c>
      <c r="I1399" s="0">
        <v>19.99</v>
      </c>
      <c r="J1399" s="0">
        <v>0</v>
      </c>
    </row>
    <row r="1400" spans="1:10" customHeight="0">
      <c r="A1400" s="0">
        <f>HYPERLINK("https://dl.dropboxusercontent.com/scl/fi/hso6o96ji2be8zgf0oic5/128395-f.jpg?rlkey=qwf05hk7ve01keq6t8vkrxcqg&amp;dl=0","Click to download Image")</f>
      </c>
      <c r="B1400" s="0">
        <f>HYPERLINK("https://dl.dropboxusercontent.com/scl/fi/6xurkfi7y7q6t4czgbh6g/mens-t-shirt-size-chartsjobe.jpg?rlkey=w9vatcwsmgkjkxd6iw8w7jofj&amp;dl=0","Click to download SizeChart")</f>
      </c>
      <c r="C1400" s="0" t="inlineStr">
        <is>
          <t>Jobe Men's Tri-Blend Long Sleeve</t>
        </is>
      </c>
      <c r="D1400" s="0" t="inlineStr">
        <is>
          <t>128395</t>
        </is>
      </c>
      <c r="E1400" s="0" t="inlineStr">
        <is>
          <t>BLANK JOBE M RD:128395A-S</t>
        </is>
      </c>
      <c r="F1400" s="0" t="inlineStr">
        <is>
          <t>899128395040</t>
        </is>
      </c>
      <c r="G1400" s="0" t="inlineStr">
        <is>
          <t>MENS</t>
        </is>
      </c>
      <c r="H1400" s="0" t="inlineStr">
        <is>
          <t>S</t>
        </is>
      </c>
      <c r="I1400" s="0">
        <v>19.99</v>
      </c>
      <c r="J1400" s="0">
        <v>24</v>
      </c>
    </row>
    <row r="1401" spans="1:10" customHeight="0">
      <c r="A1401" s="0">
        <f>HYPERLINK("https://dl.dropboxusercontent.com/scl/fi/hso6o96ji2be8zgf0oic5/128395-f.jpg?rlkey=qwf05hk7ve01keq6t8vkrxcqg&amp;dl=0","Click to download Image")</f>
      </c>
      <c r="B1401" s="0">
        <f>HYPERLINK("https://dl.dropboxusercontent.com/scl/fi/6xurkfi7y7q6t4czgbh6g/mens-t-shirt-size-chartsjobe.jpg?rlkey=w9vatcwsmgkjkxd6iw8w7jofj&amp;dl=0","Click to download SizeChart")</f>
      </c>
      <c r="C1401" s="0" t="inlineStr">
        <is>
          <t>Jobe Men's Tri-Blend Long Sleeve</t>
        </is>
      </c>
      <c r="D1401" s="0" t="inlineStr">
        <is>
          <t>128395</t>
        </is>
      </c>
      <c r="E1401" s="0" t="inlineStr">
        <is>
          <t>BLANK JOBE M RD:128395B-M</t>
        </is>
      </c>
      <c r="F1401" s="0" t="inlineStr">
        <is>
          <t>899128395057</t>
        </is>
      </c>
      <c r="G1401" s="0" t="inlineStr">
        <is>
          <t>MENS</t>
        </is>
      </c>
      <c r="H1401" s="0" t="inlineStr">
        <is>
          <t>M</t>
        </is>
      </c>
      <c r="I1401" s="0">
        <v>19.99</v>
      </c>
      <c r="J1401" s="0">
        <v>48</v>
      </c>
    </row>
    <row r="1402" spans="1:10" customHeight="0">
      <c r="A1402" s="0">
        <f>HYPERLINK("https://dl.dropboxusercontent.com/scl/fi/hso6o96ji2be8zgf0oic5/128395-f.jpg?rlkey=qwf05hk7ve01keq6t8vkrxcqg&amp;dl=0","Click to download Image")</f>
      </c>
      <c r="B1402" s="0">
        <f>HYPERLINK("https://dl.dropboxusercontent.com/scl/fi/6xurkfi7y7q6t4czgbh6g/mens-t-shirt-size-chartsjobe.jpg?rlkey=w9vatcwsmgkjkxd6iw8w7jofj&amp;dl=0","Click to download SizeChart")</f>
      </c>
      <c r="C1402" s="0" t="inlineStr">
        <is>
          <t>Jobe Men's Tri-Blend Long Sleeve</t>
        </is>
      </c>
      <c r="D1402" s="0" t="inlineStr">
        <is>
          <t>128395</t>
        </is>
      </c>
      <c r="E1402" s="0" t="inlineStr">
        <is>
          <t>BLANK JOBE M RD:128395C-L</t>
        </is>
      </c>
      <c r="F1402" s="0" t="inlineStr">
        <is>
          <t>899128395064</t>
        </is>
      </c>
      <c r="G1402" s="0" t="inlineStr">
        <is>
          <t>MENS</t>
        </is>
      </c>
      <c r="H1402" s="0" t="inlineStr">
        <is>
          <t>L</t>
        </is>
      </c>
      <c r="I1402" s="0">
        <v>19.99</v>
      </c>
      <c r="J1402" s="0">
        <v>73</v>
      </c>
    </row>
    <row r="1403" spans="1:10" customHeight="0">
      <c r="A1403" s="0">
        <f>HYPERLINK("https://dl.dropboxusercontent.com/scl/fi/hso6o96ji2be8zgf0oic5/128395-f.jpg?rlkey=qwf05hk7ve01keq6t8vkrxcqg&amp;dl=0","Click to download Image")</f>
      </c>
      <c r="B1403" s="0">
        <f>HYPERLINK("https://dl.dropboxusercontent.com/scl/fi/6xurkfi7y7q6t4czgbh6g/mens-t-shirt-size-chartsjobe.jpg?rlkey=w9vatcwsmgkjkxd6iw8w7jofj&amp;dl=0","Click to download SizeChart")</f>
      </c>
      <c r="C1403" s="0" t="inlineStr">
        <is>
          <t>Jobe Men's Tri-Blend Long Sleeve</t>
        </is>
      </c>
      <c r="D1403" s="0" t="inlineStr">
        <is>
          <t>128395</t>
        </is>
      </c>
      <c r="E1403" s="0" t="inlineStr">
        <is>
          <t>BLANK JOBE M RD:128395D-XL</t>
        </is>
      </c>
      <c r="F1403" s="0" t="inlineStr">
        <is>
          <t>899128395071</t>
        </is>
      </c>
      <c r="G1403" s="0" t="inlineStr">
        <is>
          <t>MENS</t>
        </is>
      </c>
      <c r="H1403" s="0" t="inlineStr">
        <is>
          <t>XL</t>
        </is>
      </c>
      <c r="I1403" s="0">
        <v>19.99</v>
      </c>
      <c r="J1403" s="0">
        <v>72</v>
      </c>
    </row>
    <row r="1404" spans="1:10" customHeight="0">
      <c r="A1404" s="0">
        <f>HYPERLINK("https://dl.dropboxusercontent.com/scl/fi/hso6o96ji2be8zgf0oic5/128395-f.jpg?rlkey=qwf05hk7ve01keq6t8vkrxcqg&amp;dl=0","Click to download Image")</f>
      </c>
      <c r="B1404" s="0">
        <f>HYPERLINK("https://dl.dropboxusercontent.com/scl/fi/6xurkfi7y7q6t4czgbh6g/mens-t-shirt-size-chartsjobe.jpg?rlkey=w9vatcwsmgkjkxd6iw8w7jofj&amp;dl=0","Click to download SizeChart")</f>
      </c>
      <c r="C1404" s="0" t="inlineStr">
        <is>
          <t>Jobe Men's Tri-Blend Long Sleeve</t>
        </is>
      </c>
      <c r="D1404" s="0" t="inlineStr">
        <is>
          <t>128395</t>
        </is>
      </c>
      <c r="E1404" s="0" t="inlineStr">
        <is>
          <t>BLANK JOBE M RD:128395E-2XL</t>
        </is>
      </c>
      <c r="F1404" s="0" t="inlineStr">
        <is>
          <t>899128395088</t>
        </is>
      </c>
      <c r="G1404" s="0" t="inlineStr">
        <is>
          <t>MENS</t>
        </is>
      </c>
      <c r="H1404" s="0" t="inlineStr">
        <is>
          <t>2XL</t>
        </is>
      </c>
      <c r="I1404" s="0">
        <v>19.99</v>
      </c>
      <c r="J1404" s="0">
        <v>48</v>
      </c>
    </row>
    <row r="1405" spans="1:10" customHeight="0">
      <c r="A1405" s="0">
        <f>HYPERLINK("https://dl.dropboxusercontent.com/scl/fi/hso6o96ji2be8zgf0oic5/128395-f.jpg?rlkey=qwf05hk7ve01keq6t8vkrxcqg&amp;dl=0","Click to download Image")</f>
      </c>
      <c r="B1405" s="0">
        <f>HYPERLINK("https://dl.dropboxusercontent.com/scl/fi/6xurkfi7y7q6t4czgbh6g/mens-t-shirt-size-chartsjobe.jpg?rlkey=w9vatcwsmgkjkxd6iw8w7jofj&amp;dl=0","Click to download SizeChart")</f>
      </c>
      <c r="C1405" s="0" t="inlineStr">
        <is>
          <t>Jobe Men's Tri-Blend Long Sleeve</t>
        </is>
      </c>
      <c r="D1405" s="0" t="inlineStr">
        <is>
          <t>128395</t>
        </is>
      </c>
      <c r="E1405" s="0" t="inlineStr">
        <is>
          <t>BLANK JOBE M RD:128395F-3XL</t>
        </is>
      </c>
      <c r="F1405" s="0" t="inlineStr">
        <is>
          <t>899128395095</t>
        </is>
      </c>
      <c r="G1405" s="0" t="inlineStr">
        <is>
          <t>MENS</t>
        </is>
      </c>
      <c r="H1405" s="0" t="inlineStr">
        <is>
          <t>3XL</t>
        </is>
      </c>
      <c r="I1405" s="0">
        <v>19.99</v>
      </c>
      <c r="J1405" s="0">
        <v>24</v>
      </c>
    </row>
    <row r="1406" spans="1:10" customHeight="0">
      <c r="A1406" s="0">
        <f>HYPERLINK("https://dl.dropboxusercontent.com/scl/fi/5srfkkpyzx3of7ty7xze6/128393-f.jpg?rlkey=jn56p4d7s0zwb4da7picr8b0c&amp;dl=0","Click to download Image")</f>
      </c>
      <c r="B1406" s="0">
        <f>HYPERLINK("https://dl.dropboxusercontent.com/scl/fi/6xurkfi7y7q6t4czgbh6g/mens-t-shirt-size-chartsjobe.jpg?rlkey=w9vatcwsmgkjkxd6iw8w7jofj&amp;dl=0","Click to download SizeChart")</f>
      </c>
      <c r="C1406" s="0" t="inlineStr">
        <is>
          <t>Jobe Men's Tri-Blend Long Sleeve</t>
        </is>
      </c>
      <c r="D1406" s="0" t="inlineStr">
        <is>
          <t>128393</t>
        </is>
      </c>
      <c r="E1406" s="0" t="inlineStr">
        <is>
          <t>BLANK JOBE M RL:128393A-S</t>
        </is>
      </c>
      <c r="F1406" s="0" t="inlineStr">
        <is>
          <t>899128393046</t>
        </is>
      </c>
      <c r="G1406" s="0" t="inlineStr">
        <is>
          <t>MENS</t>
        </is>
      </c>
      <c r="H1406" s="0" t="inlineStr">
        <is>
          <t>S</t>
        </is>
      </c>
      <c r="I1406" s="0">
        <v>19.99</v>
      </c>
      <c r="J1406" s="0">
        <v>24</v>
      </c>
    </row>
    <row r="1407" spans="1:10" customHeight="0">
      <c r="A1407" s="0">
        <f>HYPERLINK("https://dl.dropboxusercontent.com/scl/fi/5srfkkpyzx3of7ty7xze6/128393-f.jpg?rlkey=jn56p4d7s0zwb4da7picr8b0c&amp;dl=0","Click to download Image")</f>
      </c>
      <c r="B1407" s="0">
        <f>HYPERLINK("https://dl.dropboxusercontent.com/scl/fi/6xurkfi7y7q6t4czgbh6g/mens-t-shirt-size-chartsjobe.jpg?rlkey=w9vatcwsmgkjkxd6iw8w7jofj&amp;dl=0","Click to download SizeChart")</f>
      </c>
      <c r="C1407" s="0" t="inlineStr">
        <is>
          <t>Jobe Men's Tri-Blend Long Sleeve</t>
        </is>
      </c>
      <c r="D1407" s="0" t="inlineStr">
        <is>
          <t>128393</t>
        </is>
      </c>
      <c r="E1407" s="0" t="inlineStr">
        <is>
          <t>BLANK JOBE M RL:128393B-M</t>
        </is>
      </c>
      <c r="F1407" s="0" t="inlineStr">
        <is>
          <t>899128393053</t>
        </is>
      </c>
      <c r="G1407" s="0" t="inlineStr">
        <is>
          <t>MENS</t>
        </is>
      </c>
      <c r="H1407" s="0" t="inlineStr">
        <is>
          <t>M</t>
        </is>
      </c>
      <c r="I1407" s="0">
        <v>19.99</v>
      </c>
      <c r="J1407" s="0">
        <v>48</v>
      </c>
    </row>
    <row r="1408" spans="1:10" customHeight="0">
      <c r="A1408" s="0">
        <f>HYPERLINK("https://dl.dropboxusercontent.com/scl/fi/5srfkkpyzx3of7ty7xze6/128393-f.jpg?rlkey=jn56p4d7s0zwb4da7picr8b0c&amp;dl=0","Click to download Image")</f>
      </c>
      <c r="B1408" s="0">
        <f>HYPERLINK("https://dl.dropboxusercontent.com/scl/fi/6xurkfi7y7q6t4czgbh6g/mens-t-shirt-size-chartsjobe.jpg?rlkey=w9vatcwsmgkjkxd6iw8w7jofj&amp;dl=0","Click to download SizeChart")</f>
      </c>
      <c r="C1408" s="0" t="inlineStr">
        <is>
          <t>Jobe Men's Tri-Blend Long Sleeve</t>
        </is>
      </c>
      <c r="D1408" s="0" t="inlineStr">
        <is>
          <t>128393</t>
        </is>
      </c>
      <c r="E1408" s="0" t="inlineStr">
        <is>
          <t>BLANK JOBE M RL:128393C-L</t>
        </is>
      </c>
      <c r="F1408" s="0" t="inlineStr">
        <is>
          <t>899128393060</t>
        </is>
      </c>
      <c r="G1408" s="0" t="inlineStr">
        <is>
          <t>MENS</t>
        </is>
      </c>
      <c r="H1408" s="0" t="inlineStr">
        <is>
          <t>L</t>
        </is>
      </c>
      <c r="I1408" s="0">
        <v>19.99</v>
      </c>
      <c r="J1408" s="0">
        <v>72</v>
      </c>
    </row>
    <row r="1409" spans="1:10" customHeight="0">
      <c r="A1409" s="0">
        <f>HYPERLINK("https://dl.dropboxusercontent.com/scl/fi/5srfkkpyzx3of7ty7xze6/128393-f.jpg?rlkey=jn56p4d7s0zwb4da7picr8b0c&amp;dl=0","Click to download Image")</f>
      </c>
      <c r="B1409" s="0">
        <f>HYPERLINK("https://dl.dropboxusercontent.com/scl/fi/6xurkfi7y7q6t4czgbh6g/mens-t-shirt-size-chartsjobe.jpg?rlkey=w9vatcwsmgkjkxd6iw8w7jofj&amp;dl=0","Click to download SizeChart")</f>
      </c>
      <c r="C1409" s="0" t="inlineStr">
        <is>
          <t>Jobe Men's Tri-Blend Long Sleeve</t>
        </is>
      </c>
      <c r="D1409" s="0" t="inlineStr">
        <is>
          <t>128393</t>
        </is>
      </c>
      <c r="E1409" s="0" t="inlineStr">
        <is>
          <t>BLANK JOBE M RL:128393D-XL</t>
        </is>
      </c>
      <c r="F1409" s="0" t="inlineStr">
        <is>
          <t>899128393077</t>
        </is>
      </c>
      <c r="G1409" s="0" t="inlineStr">
        <is>
          <t>MENS</t>
        </is>
      </c>
      <c r="H1409" s="0" t="inlineStr">
        <is>
          <t>XL</t>
        </is>
      </c>
      <c r="I1409" s="0">
        <v>19.99</v>
      </c>
      <c r="J1409" s="0">
        <v>72</v>
      </c>
    </row>
    <row r="1410" spans="1:10" customHeight="0">
      <c r="A1410" s="0">
        <f>HYPERLINK("https://dl.dropboxusercontent.com/scl/fi/5srfkkpyzx3of7ty7xze6/128393-f.jpg?rlkey=jn56p4d7s0zwb4da7picr8b0c&amp;dl=0","Click to download Image")</f>
      </c>
      <c r="B1410" s="0">
        <f>HYPERLINK("https://dl.dropboxusercontent.com/scl/fi/6xurkfi7y7q6t4czgbh6g/mens-t-shirt-size-chartsjobe.jpg?rlkey=w9vatcwsmgkjkxd6iw8w7jofj&amp;dl=0","Click to download SizeChart")</f>
      </c>
      <c r="C1410" s="0" t="inlineStr">
        <is>
          <t>Jobe Men's Tri-Blend Long Sleeve</t>
        </is>
      </c>
      <c r="D1410" s="0" t="inlineStr">
        <is>
          <t>128393</t>
        </is>
      </c>
      <c r="E1410" s="0" t="inlineStr">
        <is>
          <t>BLANK JOBE M RL:128393E-2XL</t>
        </is>
      </c>
      <c r="F1410" s="0" t="inlineStr">
        <is>
          <t>899128393084</t>
        </is>
      </c>
      <c r="G1410" s="0" t="inlineStr">
        <is>
          <t>MENS</t>
        </is>
      </c>
      <c r="H1410" s="0" t="inlineStr">
        <is>
          <t>2XL</t>
        </is>
      </c>
      <c r="I1410" s="0">
        <v>19.99</v>
      </c>
      <c r="J1410" s="0">
        <v>48</v>
      </c>
    </row>
    <row r="1411" spans="1:10" customHeight="0">
      <c r="A1411" s="0">
        <f>HYPERLINK("https://dl.dropboxusercontent.com/scl/fi/5srfkkpyzx3of7ty7xze6/128393-f.jpg?rlkey=jn56p4d7s0zwb4da7picr8b0c&amp;dl=0","Click to download Image")</f>
      </c>
      <c r="B1411" s="0">
        <f>HYPERLINK("https://dl.dropboxusercontent.com/scl/fi/6xurkfi7y7q6t4czgbh6g/mens-t-shirt-size-chartsjobe.jpg?rlkey=w9vatcwsmgkjkxd6iw8w7jofj&amp;dl=0","Click to download SizeChart")</f>
      </c>
      <c r="C1411" s="0" t="inlineStr">
        <is>
          <t>Jobe Men's Tri-Blend Long Sleeve</t>
        </is>
      </c>
      <c r="D1411" s="0" t="inlineStr">
        <is>
          <t>128393</t>
        </is>
      </c>
      <c r="E1411" s="0" t="inlineStr">
        <is>
          <t>BLANK JOBE M RL:128393F-3XL</t>
        </is>
      </c>
      <c r="F1411" s="0" t="inlineStr">
        <is>
          <t>899128393091</t>
        </is>
      </c>
      <c r="G1411" s="0" t="inlineStr">
        <is>
          <t>MENS</t>
        </is>
      </c>
      <c r="H1411" s="0" t="inlineStr">
        <is>
          <t>3XL</t>
        </is>
      </c>
      <c r="I1411" s="0">
        <v>19.99</v>
      </c>
      <c r="J1411" s="0">
        <v>24</v>
      </c>
    </row>
    <row r="1412" spans="1:10" customHeight="0">
      <c r="A1412" s="0">
        <f>HYPERLINK("https://dl.dropboxusercontent.com/scl/fi/orj2hker48pja8lnnnjde/128392-f.jpg?rlkey=j4swozrrc4e2k707w17tznlb1&amp;dl=0","Click to download Image")</f>
      </c>
      <c r="B1412" s="0">
        <f>HYPERLINK("https://dl.dropboxusercontent.com/scl/fi/6xurkfi7y7q6t4czgbh6g/mens-t-shirt-size-chartsjobe.jpg?rlkey=w9vatcwsmgkjkxd6iw8w7jofj&amp;dl=0","Click to download SizeChart")</f>
      </c>
      <c r="C1412" s="0" t="inlineStr">
        <is>
          <t>Jobe Men's Tri-Blend Long Sleeve</t>
        </is>
      </c>
      <c r="D1412" s="0" t="inlineStr">
        <is>
          <t>128392</t>
        </is>
      </c>
      <c r="E1412" s="0" t="inlineStr">
        <is>
          <t>BLANK JOBE M PE:128392A-S</t>
        </is>
      </c>
      <c r="F1412" s="0" t="inlineStr">
        <is>
          <t>899128392049</t>
        </is>
      </c>
      <c r="G1412" s="0" t="inlineStr">
        <is>
          <t>MENS</t>
        </is>
      </c>
      <c r="H1412" s="0" t="inlineStr">
        <is>
          <t>S</t>
        </is>
      </c>
      <c r="I1412" s="0">
        <v>19.99</v>
      </c>
      <c r="J1412" s="0">
        <v>24</v>
      </c>
    </row>
    <row r="1413" spans="1:10" customHeight="0">
      <c r="A1413" s="0">
        <f>HYPERLINK("https://dl.dropboxusercontent.com/scl/fi/orj2hker48pja8lnnnjde/128392-f.jpg?rlkey=j4swozrrc4e2k707w17tznlb1&amp;dl=0","Click to download Image")</f>
      </c>
      <c r="B1413" s="0">
        <f>HYPERLINK("https://dl.dropboxusercontent.com/scl/fi/6xurkfi7y7q6t4czgbh6g/mens-t-shirt-size-chartsjobe.jpg?rlkey=w9vatcwsmgkjkxd6iw8w7jofj&amp;dl=0","Click to download SizeChart")</f>
      </c>
      <c r="C1413" s="0" t="inlineStr">
        <is>
          <t>Jobe Men's Tri-Blend Long Sleeve</t>
        </is>
      </c>
      <c r="D1413" s="0" t="inlineStr">
        <is>
          <t>128392</t>
        </is>
      </c>
      <c r="E1413" s="0" t="inlineStr">
        <is>
          <t>BLANK JOBE M PE:128392B-M</t>
        </is>
      </c>
      <c r="F1413" s="0" t="inlineStr">
        <is>
          <t>899128392056</t>
        </is>
      </c>
      <c r="G1413" s="0" t="inlineStr">
        <is>
          <t>MENS</t>
        </is>
      </c>
      <c r="H1413" s="0" t="inlineStr">
        <is>
          <t>M</t>
        </is>
      </c>
      <c r="I1413" s="0">
        <v>19.99</v>
      </c>
      <c r="J1413" s="0">
        <v>47</v>
      </c>
    </row>
    <row r="1414" spans="1:10" customHeight="0">
      <c r="A1414" s="0">
        <f>HYPERLINK("https://dl.dropboxusercontent.com/scl/fi/orj2hker48pja8lnnnjde/128392-f.jpg?rlkey=j4swozrrc4e2k707w17tznlb1&amp;dl=0","Click to download Image")</f>
      </c>
      <c r="B1414" s="0">
        <f>HYPERLINK("https://dl.dropboxusercontent.com/scl/fi/6xurkfi7y7q6t4czgbh6g/mens-t-shirt-size-chartsjobe.jpg?rlkey=w9vatcwsmgkjkxd6iw8w7jofj&amp;dl=0","Click to download SizeChart")</f>
      </c>
      <c r="C1414" s="0" t="inlineStr">
        <is>
          <t>Jobe Men's Tri-Blend Long Sleeve</t>
        </is>
      </c>
      <c r="D1414" s="0" t="inlineStr">
        <is>
          <t>128392</t>
        </is>
      </c>
      <c r="E1414" s="0" t="inlineStr">
        <is>
          <t>BLANK JOBE M PE:128392C-L</t>
        </is>
      </c>
      <c r="F1414" s="0" t="inlineStr">
        <is>
          <t>899128392063</t>
        </is>
      </c>
      <c r="G1414" s="0" t="inlineStr">
        <is>
          <t>MENS</t>
        </is>
      </c>
      <c r="H1414" s="0" t="inlineStr">
        <is>
          <t>L</t>
        </is>
      </c>
      <c r="I1414" s="0">
        <v>19.99</v>
      </c>
      <c r="J1414" s="0">
        <v>72</v>
      </c>
    </row>
    <row r="1415" spans="1:10" customHeight="0">
      <c r="A1415" s="0">
        <f>HYPERLINK("https://dl.dropboxusercontent.com/scl/fi/orj2hker48pja8lnnnjde/128392-f.jpg?rlkey=j4swozrrc4e2k707w17tznlb1&amp;dl=0","Click to download Image")</f>
      </c>
      <c r="B1415" s="0">
        <f>HYPERLINK("https://dl.dropboxusercontent.com/scl/fi/6xurkfi7y7q6t4czgbh6g/mens-t-shirt-size-chartsjobe.jpg?rlkey=w9vatcwsmgkjkxd6iw8w7jofj&amp;dl=0","Click to download SizeChart")</f>
      </c>
      <c r="C1415" s="0" t="inlineStr">
        <is>
          <t>Jobe Men's Tri-Blend Long Sleeve</t>
        </is>
      </c>
      <c r="D1415" s="0" t="inlineStr">
        <is>
          <t>128392</t>
        </is>
      </c>
      <c r="E1415" s="0" t="inlineStr">
        <is>
          <t>BLANK JOBE M PE:128392D-XL</t>
        </is>
      </c>
      <c r="F1415" s="0" t="inlineStr">
        <is>
          <t>899128392070</t>
        </is>
      </c>
      <c r="G1415" s="0" t="inlineStr">
        <is>
          <t>MENS</t>
        </is>
      </c>
      <c r="H1415" s="0" t="inlineStr">
        <is>
          <t>XL</t>
        </is>
      </c>
      <c r="I1415" s="0">
        <v>19.99</v>
      </c>
      <c r="J1415" s="0">
        <v>72</v>
      </c>
    </row>
    <row r="1416" spans="1:10" customHeight="0">
      <c r="A1416" s="0">
        <f>HYPERLINK("https://dl.dropboxusercontent.com/scl/fi/orj2hker48pja8lnnnjde/128392-f.jpg?rlkey=j4swozrrc4e2k707w17tznlb1&amp;dl=0","Click to download Image")</f>
      </c>
      <c r="B1416" s="0">
        <f>HYPERLINK("https://dl.dropboxusercontent.com/scl/fi/6xurkfi7y7q6t4czgbh6g/mens-t-shirt-size-chartsjobe.jpg?rlkey=w9vatcwsmgkjkxd6iw8w7jofj&amp;dl=0","Click to download SizeChart")</f>
      </c>
      <c r="C1416" s="0" t="inlineStr">
        <is>
          <t>Jobe Men's Tri-Blend Long Sleeve</t>
        </is>
      </c>
      <c r="D1416" s="0" t="inlineStr">
        <is>
          <t>128392</t>
        </is>
      </c>
      <c r="E1416" s="0" t="inlineStr">
        <is>
          <t>BLANK JOBE M PE:128392E-2XL</t>
        </is>
      </c>
      <c r="F1416" s="0" t="inlineStr">
        <is>
          <t>899128392087</t>
        </is>
      </c>
      <c r="G1416" s="0" t="inlineStr">
        <is>
          <t>MENS</t>
        </is>
      </c>
      <c r="H1416" s="0" t="inlineStr">
        <is>
          <t>2XL</t>
        </is>
      </c>
      <c r="I1416" s="0">
        <v>19.99</v>
      </c>
      <c r="J1416" s="0">
        <v>48</v>
      </c>
    </row>
    <row r="1417" spans="1:10" customHeight="0">
      <c r="A1417" s="0">
        <f>HYPERLINK("https://dl.dropboxusercontent.com/scl/fi/orj2hker48pja8lnnnjde/128392-f.jpg?rlkey=j4swozrrc4e2k707w17tznlb1&amp;dl=0","Click to download Image")</f>
      </c>
      <c r="B1417" s="0">
        <f>HYPERLINK("https://dl.dropboxusercontent.com/scl/fi/6xurkfi7y7q6t4czgbh6g/mens-t-shirt-size-chartsjobe.jpg?rlkey=w9vatcwsmgkjkxd6iw8w7jofj&amp;dl=0","Click to download SizeChart")</f>
      </c>
      <c r="C1417" s="0" t="inlineStr">
        <is>
          <t>Jobe Men's Tri-Blend Long Sleeve</t>
        </is>
      </c>
      <c r="D1417" s="0" t="inlineStr">
        <is>
          <t>128392</t>
        </is>
      </c>
      <c r="E1417" s="0" t="inlineStr">
        <is>
          <t>BLANK JOBE M PE:128392F-3XL</t>
        </is>
      </c>
      <c r="F1417" s="0" t="inlineStr">
        <is>
          <t>899128392094</t>
        </is>
      </c>
      <c r="G1417" s="0" t="inlineStr">
        <is>
          <t>MENS</t>
        </is>
      </c>
      <c r="H1417" s="0" t="inlineStr">
        <is>
          <t>3XL</t>
        </is>
      </c>
      <c r="I1417" s="0">
        <v>19.99</v>
      </c>
      <c r="J1417" s="0">
        <v>24</v>
      </c>
    </row>
    <row r="1418" spans="1:10" customHeight="0">
      <c r="A1418" s="0">
        <f>HYPERLINK("https://dl.dropboxusercontent.com/scl/fi/88fmj5fjv5mdidrmypz1x/128386-f.jpg?rlkey=a74j3dezkb0uwh4qx3r0d7etf&amp;dl=0","Click to download Image")</f>
      </c>
      <c r="B1418" s="0">
        <f>HYPERLINK("https://dl.dropboxusercontent.com/scl/fi/qwpyupbqdv1h0pdp7tfy2/mens-t-shirt-size-chartsgabe.jpg?rlkey=is5tllxhaikefnejlm0zrwp5y&amp;dl=0","Click to download SizeChart")</f>
      </c>
      <c r="C1418" s="0" t="inlineStr">
        <is>
          <t>Gabe Men's 3/4 Sleeve Tri-Blend T-Shirt</t>
        </is>
      </c>
      <c r="D1418" s="0" t="inlineStr">
        <is>
          <t>128386</t>
        </is>
      </c>
      <c r="E1418" s="0" t="inlineStr">
        <is>
          <t>BLANK GABE M BK:128386A-S</t>
        </is>
      </c>
      <c r="F1418" s="0" t="inlineStr">
        <is>
          <t>899128386048</t>
        </is>
      </c>
      <c r="G1418" s="0" t="inlineStr">
        <is>
          <t>MENS</t>
        </is>
      </c>
      <c r="H1418" s="0" t="inlineStr">
        <is>
          <t>S</t>
        </is>
      </c>
      <c r="I1418" s="0">
        <v>22.99</v>
      </c>
      <c r="J1418" s="0">
        <v>13</v>
      </c>
    </row>
    <row r="1419" spans="1:10" customHeight="0">
      <c r="A1419" s="0">
        <f>HYPERLINK("https://dl.dropboxusercontent.com/scl/fi/88fmj5fjv5mdidrmypz1x/128386-f.jpg?rlkey=a74j3dezkb0uwh4qx3r0d7etf&amp;dl=0","Click to download Image")</f>
      </c>
      <c r="B1419" s="0">
        <f>HYPERLINK("https://dl.dropboxusercontent.com/scl/fi/qwpyupbqdv1h0pdp7tfy2/mens-t-shirt-size-chartsgabe.jpg?rlkey=is5tllxhaikefnejlm0zrwp5y&amp;dl=0","Click to download SizeChart")</f>
      </c>
      <c r="C1419" s="0" t="inlineStr">
        <is>
          <t>Gabe Men's 3/4 Sleeve Tri-Blend T-Shirt</t>
        </is>
      </c>
      <c r="D1419" s="0" t="inlineStr">
        <is>
          <t>128386</t>
        </is>
      </c>
      <c r="E1419" s="0" t="inlineStr">
        <is>
          <t>BLANK GABE M BK:128386B-M</t>
        </is>
      </c>
      <c r="F1419" s="0" t="inlineStr">
        <is>
          <t>899128386055</t>
        </is>
      </c>
      <c r="G1419" s="0" t="inlineStr">
        <is>
          <t>MENS</t>
        </is>
      </c>
      <c r="H1419" s="0" t="inlineStr">
        <is>
          <t>M</t>
        </is>
      </c>
      <c r="I1419" s="0">
        <v>22.99</v>
      </c>
      <c r="J1419" s="0">
        <v>29</v>
      </c>
    </row>
    <row r="1420" spans="1:10" customHeight="0">
      <c r="A1420" s="0">
        <f>HYPERLINK("https://dl.dropboxusercontent.com/scl/fi/88fmj5fjv5mdidrmypz1x/128386-f.jpg?rlkey=a74j3dezkb0uwh4qx3r0d7etf&amp;dl=0","Click to download Image")</f>
      </c>
      <c r="B1420" s="0">
        <f>HYPERLINK("https://dl.dropboxusercontent.com/scl/fi/qwpyupbqdv1h0pdp7tfy2/mens-t-shirt-size-chartsgabe.jpg?rlkey=is5tllxhaikefnejlm0zrwp5y&amp;dl=0","Click to download SizeChart")</f>
      </c>
      <c r="C1420" s="0" t="inlineStr">
        <is>
          <t>Gabe Men's 3/4 Sleeve Tri-Blend T-Shirt</t>
        </is>
      </c>
      <c r="D1420" s="0" t="inlineStr">
        <is>
          <t>128386</t>
        </is>
      </c>
      <c r="E1420" s="0" t="inlineStr">
        <is>
          <t>BLANK GABE M BK:128386C-L</t>
        </is>
      </c>
      <c r="F1420" s="0" t="inlineStr">
        <is>
          <t>899128386062</t>
        </is>
      </c>
      <c r="G1420" s="0" t="inlineStr">
        <is>
          <t>MENS</t>
        </is>
      </c>
      <c r="H1420" s="0" t="inlineStr">
        <is>
          <t>L</t>
        </is>
      </c>
      <c r="I1420" s="0">
        <v>22.99</v>
      </c>
      <c r="J1420" s="0">
        <v>42</v>
      </c>
    </row>
    <row r="1421" spans="1:10" customHeight="0">
      <c r="A1421" s="0">
        <f>HYPERLINK("https://dl.dropboxusercontent.com/scl/fi/88fmj5fjv5mdidrmypz1x/128386-f.jpg?rlkey=a74j3dezkb0uwh4qx3r0d7etf&amp;dl=0","Click to download Image")</f>
      </c>
      <c r="B1421" s="0">
        <f>HYPERLINK("https://dl.dropboxusercontent.com/scl/fi/qwpyupbqdv1h0pdp7tfy2/mens-t-shirt-size-chartsgabe.jpg?rlkey=is5tllxhaikefnejlm0zrwp5y&amp;dl=0","Click to download SizeChart")</f>
      </c>
      <c r="C1421" s="0" t="inlineStr">
        <is>
          <t>Gabe Men's 3/4 Sleeve Tri-Blend T-Shirt</t>
        </is>
      </c>
      <c r="D1421" s="0" t="inlineStr">
        <is>
          <t>128386</t>
        </is>
      </c>
      <c r="E1421" s="0" t="inlineStr">
        <is>
          <t>BLANK GABE M BK:128386D-XL</t>
        </is>
      </c>
      <c r="F1421" s="0" t="inlineStr">
        <is>
          <t>899128386079</t>
        </is>
      </c>
      <c r="G1421" s="0" t="inlineStr">
        <is>
          <t>MENS</t>
        </is>
      </c>
      <c r="H1421" s="0" t="inlineStr">
        <is>
          <t>XL</t>
        </is>
      </c>
      <c r="I1421" s="0">
        <v>22.99</v>
      </c>
      <c r="J1421" s="0">
        <v>44</v>
      </c>
    </row>
    <row r="1422" spans="1:10" customHeight="0">
      <c r="A1422" s="0">
        <f>HYPERLINK("https://dl.dropboxusercontent.com/scl/fi/88fmj5fjv5mdidrmypz1x/128386-f.jpg?rlkey=a74j3dezkb0uwh4qx3r0d7etf&amp;dl=0","Click to download Image")</f>
      </c>
      <c r="B1422" s="0">
        <f>HYPERLINK("https://dl.dropboxusercontent.com/scl/fi/qwpyupbqdv1h0pdp7tfy2/mens-t-shirt-size-chartsgabe.jpg?rlkey=is5tllxhaikefnejlm0zrwp5y&amp;dl=0","Click to download SizeChart")</f>
      </c>
      <c r="C1422" s="0" t="inlineStr">
        <is>
          <t>Gabe Men's 3/4 Sleeve Tri-Blend T-Shirt</t>
        </is>
      </c>
      <c r="D1422" s="0" t="inlineStr">
        <is>
          <t>128386</t>
        </is>
      </c>
      <c r="E1422" s="0" t="inlineStr">
        <is>
          <t>BLANK GABE M BK:128386E-2XL</t>
        </is>
      </c>
      <c r="F1422" s="0" t="inlineStr">
        <is>
          <t>899128386086</t>
        </is>
      </c>
      <c r="G1422" s="0" t="inlineStr">
        <is>
          <t>MENS</t>
        </is>
      </c>
      <c r="H1422" s="0" t="inlineStr">
        <is>
          <t>2XL</t>
        </is>
      </c>
      <c r="I1422" s="0">
        <v>22.99</v>
      </c>
      <c r="J1422" s="0">
        <v>29</v>
      </c>
    </row>
    <row r="1423" spans="1:10" customHeight="0">
      <c r="A1423" s="0">
        <f>HYPERLINK("https://dl.dropboxusercontent.com/scl/fi/88fmj5fjv5mdidrmypz1x/128386-f.jpg?rlkey=a74j3dezkb0uwh4qx3r0d7etf&amp;dl=0","Click to download Image")</f>
      </c>
      <c r="B1423" s="0">
        <f>HYPERLINK("https://dl.dropboxusercontent.com/scl/fi/qwpyupbqdv1h0pdp7tfy2/mens-t-shirt-size-chartsgabe.jpg?rlkey=is5tllxhaikefnejlm0zrwp5y&amp;dl=0","Click to download SizeChart")</f>
      </c>
      <c r="C1423" s="0" t="inlineStr">
        <is>
          <t>Gabe Men's 3/4 Sleeve Tri-Blend T-Shirt</t>
        </is>
      </c>
      <c r="D1423" s="0" t="inlineStr">
        <is>
          <t>128386</t>
        </is>
      </c>
      <c r="E1423" s="0" t="inlineStr">
        <is>
          <t>BLANK GABE M BK:128386F-3XL</t>
        </is>
      </c>
      <c r="F1423" s="0" t="inlineStr">
        <is>
          <t>899128386093</t>
        </is>
      </c>
      <c r="G1423" s="0" t="inlineStr">
        <is>
          <t>MENS</t>
        </is>
      </c>
      <c r="H1423" s="0" t="inlineStr">
        <is>
          <t>3XL</t>
        </is>
      </c>
      <c r="I1423" s="0">
        <v>22.99</v>
      </c>
      <c r="J1423" s="0">
        <v>13</v>
      </c>
    </row>
    <row r="1424" spans="1:10" customHeight="0">
      <c r="A1424" s="0">
        <f>HYPERLINK("https://dl.dropboxusercontent.com/scl/fi/oy9y3vmvctiv7xbe2qbbm/128387-f.jpg?rlkey=jzms1rskjaj6rjqa9deq0p06h&amp;dl=0","Click to download Image")</f>
      </c>
      <c r="B1424" s="0">
        <f>HYPERLINK("https://dl.dropboxusercontent.com/scl/fi/qwpyupbqdv1h0pdp7tfy2/mens-t-shirt-size-chartsgabe.jpg?rlkey=is5tllxhaikefnejlm0zrwp5y&amp;dl=0","Click to download SizeChart")</f>
      </c>
      <c r="C1424" s="0" t="inlineStr">
        <is>
          <t>Gabe Men's 3/4 Sleeve Tri-Blend T-Shirt</t>
        </is>
      </c>
      <c r="D1424" s="0" t="inlineStr">
        <is>
          <t>128387</t>
        </is>
      </c>
      <c r="E1424" s="0" t="inlineStr">
        <is>
          <t>BLANK GABE M CL:128387A-S</t>
        </is>
      </c>
      <c r="F1424" s="0" t="inlineStr">
        <is>
          <t>899128387045</t>
        </is>
      </c>
      <c r="G1424" s="0" t="inlineStr">
        <is>
          <t>MENS</t>
        </is>
      </c>
      <c r="H1424" s="0" t="inlineStr">
        <is>
          <t>S</t>
        </is>
      </c>
      <c r="I1424" s="0">
        <v>22.99</v>
      </c>
      <c r="J1424" s="0">
        <v>20</v>
      </c>
    </row>
    <row r="1425" spans="1:10" customHeight="0">
      <c r="A1425" s="0">
        <f>HYPERLINK("https://dl.dropboxusercontent.com/scl/fi/oy9y3vmvctiv7xbe2qbbm/128387-f.jpg?rlkey=jzms1rskjaj6rjqa9deq0p06h&amp;dl=0","Click to download Image")</f>
      </c>
      <c r="B1425" s="0">
        <f>HYPERLINK("https://dl.dropboxusercontent.com/scl/fi/qwpyupbqdv1h0pdp7tfy2/mens-t-shirt-size-chartsgabe.jpg?rlkey=is5tllxhaikefnejlm0zrwp5y&amp;dl=0","Click to download SizeChart")</f>
      </c>
      <c r="C1425" s="0" t="inlineStr">
        <is>
          <t>Gabe Men's 3/4 Sleeve Tri-Blend T-Shirt</t>
        </is>
      </c>
      <c r="D1425" s="0" t="inlineStr">
        <is>
          <t>128387</t>
        </is>
      </c>
      <c r="E1425" s="0" t="inlineStr">
        <is>
          <t>BLANK GABE M CL:128387B-M</t>
        </is>
      </c>
      <c r="F1425" s="0" t="inlineStr">
        <is>
          <t>899128387052</t>
        </is>
      </c>
      <c r="G1425" s="0" t="inlineStr">
        <is>
          <t>MENS</t>
        </is>
      </c>
      <c r="H1425" s="0" t="inlineStr">
        <is>
          <t>M</t>
        </is>
      </c>
      <c r="I1425" s="0">
        <v>22.99</v>
      </c>
      <c r="J1425" s="0">
        <v>40</v>
      </c>
    </row>
    <row r="1426" spans="1:10" customHeight="0">
      <c r="A1426" s="0">
        <f>HYPERLINK("https://dl.dropboxusercontent.com/scl/fi/oy9y3vmvctiv7xbe2qbbm/128387-f.jpg?rlkey=jzms1rskjaj6rjqa9deq0p06h&amp;dl=0","Click to download Image")</f>
      </c>
      <c r="B1426" s="0">
        <f>HYPERLINK("https://dl.dropboxusercontent.com/scl/fi/qwpyupbqdv1h0pdp7tfy2/mens-t-shirt-size-chartsgabe.jpg?rlkey=is5tllxhaikefnejlm0zrwp5y&amp;dl=0","Click to download SizeChart")</f>
      </c>
      <c r="C1426" s="0" t="inlineStr">
        <is>
          <t>Gabe Men's 3/4 Sleeve Tri-Blend T-Shirt</t>
        </is>
      </c>
      <c r="D1426" s="0" t="inlineStr">
        <is>
          <t>128387</t>
        </is>
      </c>
      <c r="E1426" s="0" t="inlineStr">
        <is>
          <t>BLANK GABE M CL:128387C-L</t>
        </is>
      </c>
      <c r="F1426" s="0" t="inlineStr">
        <is>
          <t>899128387069</t>
        </is>
      </c>
      <c r="G1426" s="0" t="inlineStr">
        <is>
          <t>MENS</t>
        </is>
      </c>
      <c r="H1426" s="0" t="inlineStr">
        <is>
          <t>L</t>
        </is>
      </c>
      <c r="I1426" s="0">
        <v>22.99</v>
      </c>
      <c r="J1426" s="0">
        <v>58</v>
      </c>
    </row>
    <row r="1427" spans="1:10" customHeight="0">
      <c r="A1427" s="0">
        <f>HYPERLINK("https://dl.dropboxusercontent.com/scl/fi/oy9y3vmvctiv7xbe2qbbm/128387-f.jpg?rlkey=jzms1rskjaj6rjqa9deq0p06h&amp;dl=0","Click to download Image")</f>
      </c>
      <c r="B1427" s="0">
        <f>HYPERLINK("https://dl.dropboxusercontent.com/scl/fi/qwpyupbqdv1h0pdp7tfy2/mens-t-shirt-size-chartsgabe.jpg?rlkey=is5tllxhaikefnejlm0zrwp5y&amp;dl=0","Click to download SizeChart")</f>
      </c>
      <c r="C1427" s="0" t="inlineStr">
        <is>
          <t>Gabe Men's 3/4 Sleeve Tri-Blend T-Shirt</t>
        </is>
      </c>
      <c r="D1427" s="0" t="inlineStr">
        <is>
          <t>128387</t>
        </is>
      </c>
      <c r="E1427" s="0" t="inlineStr">
        <is>
          <t>BLANK GABE M CL:128387D-XL</t>
        </is>
      </c>
      <c r="F1427" s="0" t="inlineStr">
        <is>
          <t>899128387076</t>
        </is>
      </c>
      <c r="G1427" s="0" t="inlineStr">
        <is>
          <t>MENS</t>
        </is>
      </c>
      <c r="H1427" s="0" t="inlineStr">
        <is>
          <t>XL</t>
        </is>
      </c>
      <c r="I1427" s="0">
        <v>22.99</v>
      </c>
      <c r="J1427" s="0">
        <v>58</v>
      </c>
    </row>
    <row r="1428" spans="1:10" customHeight="0">
      <c r="A1428" s="0">
        <f>HYPERLINK("https://dl.dropboxusercontent.com/scl/fi/oy9y3vmvctiv7xbe2qbbm/128387-f.jpg?rlkey=jzms1rskjaj6rjqa9deq0p06h&amp;dl=0","Click to download Image")</f>
      </c>
      <c r="B1428" s="0">
        <f>HYPERLINK("https://dl.dropboxusercontent.com/scl/fi/qwpyupbqdv1h0pdp7tfy2/mens-t-shirt-size-chartsgabe.jpg?rlkey=is5tllxhaikefnejlm0zrwp5y&amp;dl=0","Click to download SizeChart")</f>
      </c>
      <c r="C1428" s="0" t="inlineStr">
        <is>
          <t>Gabe Men's 3/4 Sleeve Tri-Blend T-Shirt</t>
        </is>
      </c>
      <c r="D1428" s="0" t="inlineStr">
        <is>
          <t>128387</t>
        </is>
      </c>
      <c r="E1428" s="0" t="inlineStr">
        <is>
          <t>BLANK GABE M CL:128387E-2XL</t>
        </is>
      </c>
      <c r="F1428" s="0" t="inlineStr">
        <is>
          <t>899128387083</t>
        </is>
      </c>
      <c r="G1428" s="0" t="inlineStr">
        <is>
          <t>MENS</t>
        </is>
      </c>
      <c r="H1428" s="0" t="inlineStr">
        <is>
          <t>2XL</t>
        </is>
      </c>
      <c r="I1428" s="0">
        <v>22.99</v>
      </c>
      <c r="J1428" s="0">
        <v>40</v>
      </c>
    </row>
    <row r="1429" spans="1:10" customHeight="0">
      <c r="A1429" s="0">
        <f>HYPERLINK("https://dl.dropboxusercontent.com/scl/fi/oy9y3vmvctiv7xbe2qbbm/128387-f.jpg?rlkey=jzms1rskjaj6rjqa9deq0p06h&amp;dl=0","Click to download Image")</f>
      </c>
      <c r="B1429" s="0">
        <f>HYPERLINK("https://dl.dropboxusercontent.com/scl/fi/qwpyupbqdv1h0pdp7tfy2/mens-t-shirt-size-chartsgabe.jpg?rlkey=is5tllxhaikefnejlm0zrwp5y&amp;dl=0","Click to download SizeChart")</f>
      </c>
      <c r="C1429" s="0" t="inlineStr">
        <is>
          <t>Gabe Men's 3/4 Sleeve Tri-Blend T-Shirt</t>
        </is>
      </c>
      <c r="D1429" s="0" t="inlineStr">
        <is>
          <t>128387</t>
        </is>
      </c>
      <c r="E1429" s="0" t="inlineStr">
        <is>
          <t>BLANK GABE M CL:128387F-3XL</t>
        </is>
      </c>
      <c r="F1429" s="0" t="inlineStr">
        <is>
          <t>899128387090</t>
        </is>
      </c>
      <c r="G1429" s="0" t="inlineStr">
        <is>
          <t>MENS</t>
        </is>
      </c>
      <c r="H1429" s="0" t="inlineStr">
        <is>
          <t>3XL</t>
        </is>
      </c>
      <c r="I1429" s="0">
        <v>22.99</v>
      </c>
      <c r="J1429" s="0">
        <v>20</v>
      </c>
    </row>
    <row r="1430" spans="1:10" customHeight="0">
      <c r="A1430" s="0">
        <f>HYPERLINK("https://dl.dropboxusercontent.com/scl/fi/7slab1shlp9g7pe9xj8gw/128389-f.jpg?rlkey=bi8cikvf4e1kbgrzrab1hd2ik&amp;dl=0","Click to download Image")</f>
      </c>
      <c r="B1430" s="0">
        <f>HYPERLINK("https://dl.dropboxusercontent.com/scl/fi/qwpyupbqdv1h0pdp7tfy2/mens-t-shirt-size-chartsgabe.jpg?rlkey=is5tllxhaikefnejlm0zrwp5y&amp;dl=0","Click to download SizeChart")</f>
      </c>
      <c r="C1430" s="0" t="inlineStr">
        <is>
          <t>Gabe Men's 3/4 Sleeve Tri-Blend T-Shirt</t>
        </is>
      </c>
      <c r="D1430" s="0" t="inlineStr">
        <is>
          <t>128389</t>
        </is>
      </c>
      <c r="E1430" s="0" t="inlineStr">
        <is>
          <t>BLANK GABE M RD:128389A-S</t>
        </is>
      </c>
      <c r="F1430" s="0" t="inlineStr">
        <is>
          <t>899128389049</t>
        </is>
      </c>
      <c r="G1430" s="0" t="inlineStr">
        <is>
          <t>MENS</t>
        </is>
      </c>
      <c r="H1430" s="0" t="inlineStr">
        <is>
          <t>S</t>
        </is>
      </c>
      <c r="I1430" s="0">
        <v>22.99</v>
      </c>
      <c r="J1430" s="0">
        <v>24</v>
      </c>
    </row>
    <row r="1431" spans="1:10" customHeight="0">
      <c r="A1431" s="0">
        <f>HYPERLINK("https://dl.dropboxusercontent.com/scl/fi/7slab1shlp9g7pe9xj8gw/128389-f.jpg?rlkey=bi8cikvf4e1kbgrzrab1hd2ik&amp;dl=0","Click to download Image")</f>
      </c>
      <c r="B1431" s="0">
        <f>HYPERLINK("https://dl.dropboxusercontent.com/scl/fi/qwpyupbqdv1h0pdp7tfy2/mens-t-shirt-size-chartsgabe.jpg?rlkey=is5tllxhaikefnejlm0zrwp5y&amp;dl=0","Click to download SizeChart")</f>
      </c>
      <c r="C1431" s="0" t="inlineStr">
        <is>
          <t>Gabe Men's 3/4 Sleeve Tri-Blend T-Shirt</t>
        </is>
      </c>
      <c r="D1431" s="0" t="inlineStr">
        <is>
          <t>128389</t>
        </is>
      </c>
      <c r="E1431" s="0" t="inlineStr">
        <is>
          <t>BLANK GABE M RD:128389B-M</t>
        </is>
      </c>
      <c r="F1431" s="0" t="inlineStr">
        <is>
          <t>899128389056</t>
        </is>
      </c>
      <c r="G1431" s="0" t="inlineStr">
        <is>
          <t>MENS</t>
        </is>
      </c>
      <c r="H1431" s="0" t="inlineStr">
        <is>
          <t>M</t>
        </is>
      </c>
      <c r="I1431" s="0">
        <v>22.99</v>
      </c>
      <c r="J1431" s="0">
        <v>48</v>
      </c>
    </row>
    <row r="1432" spans="1:10" customHeight="0">
      <c r="A1432" s="0">
        <f>HYPERLINK("https://dl.dropboxusercontent.com/scl/fi/7slab1shlp9g7pe9xj8gw/128389-f.jpg?rlkey=bi8cikvf4e1kbgrzrab1hd2ik&amp;dl=0","Click to download Image")</f>
      </c>
      <c r="B1432" s="0">
        <f>HYPERLINK("https://dl.dropboxusercontent.com/scl/fi/qwpyupbqdv1h0pdp7tfy2/mens-t-shirt-size-chartsgabe.jpg?rlkey=is5tllxhaikefnejlm0zrwp5y&amp;dl=0","Click to download SizeChart")</f>
      </c>
      <c r="C1432" s="0" t="inlineStr">
        <is>
          <t>Gabe Men's 3/4 Sleeve Tri-Blend T-Shirt</t>
        </is>
      </c>
      <c r="D1432" s="0" t="inlineStr">
        <is>
          <t>128389</t>
        </is>
      </c>
      <c r="E1432" s="0" t="inlineStr">
        <is>
          <t>BLANK GABE M RD:128389C-L</t>
        </is>
      </c>
      <c r="F1432" s="0" t="inlineStr">
        <is>
          <t>899128389063</t>
        </is>
      </c>
      <c r="G1432" s="0" t="inlineStr">
        <is>
          <t>MENS</t>
        </is>
      </c>
      <c r="H1432" s="0" t="inlineStr">
        <is>
          <t>L</t>
        </is>
      </c>
      <c r="I1432" s="0">
        <v>22.99</v>
      </c>
      <c r="J1432" s="0">
        <v>72</v>
      </c>
    </row>
    <row r="1433" spans="1:10" customHeight="0">
      <c r="A1433" s="0">
        <f>HYPERLINK("https://dl.dropboxusercontent.com/scl/fi/7slab1shlp9g7pe9xj8gw/128389-f.jpg?rlkey=bi8cikvf4e1kbgrzrab1hd2ik&amp;dl=0","Click to download Image")</f>
      </c>
      <c r="B1433" s="0">
        <f>HYPERLINK("https://dl.dropboxusercontent.com/scl/fi/qwpyupbqdv1h0pdp7tfy2/mens-t-shirt-size-chartsgabe.jpg?rlkey=is5tllxhaikefnejlm0zrwp5y&amp;dl=0","Click to download SizeChart")</f>
      </c>
      <c r="C1433" s="0" t="inlineStr">
        <is>
          <t>Gabe Men's 3/4 Sleeve Tri-Blend T-Shirt</t>
        </is>
      </c>
      <c r="D1433" s="0" t="inlineStr">
        <is>
          <t>128389</t>
        </is>
      </c>
      <c r="E1433" s="0" t="inlineStr">
        <is>
          <t>BLANK GABE M RD:128389D-XL</t>
        </is>
      </c>
      <c r="F1433" s="0" t="inlineStr">
        <is>
          <t>899128389070</t>
        </is>
      </c>
      <c r="G1433" s="0" t="inlineStr">
        <is>
          <t>MENS</t>
        </is>
      </c>
      <c r="H1433" s="0" t="inlineStr">
        <is>
          <t>XL</t>
        </is>
      </c>
      <c r="I1433" s="0">
        <v>22.99</v>
      </c>
      <c r="J1433" s="0">
        <v>72</v>
      </c>
    </row>
    <row r="1434" spans="1:10" customHeight="0">
      <c r="A1434" s="0">
        <f>HYPERLINK("https://dl.dropboxusercontent.com/scl/fi/7slab1shlp9g7pe9xj8gw/128389-f.jpg?rlkey=bi8cikvf4e1kbgrzrab1hd2ik&amp;dl=0","Click to download Image")</f>
      </c>
      <c r="B1434" s="0">
        <f>HYPERLINK("https://dl.dropboxusercontent.com/scl/fi/qwpyupbqdv1h0pdp7tfy2/mens-t-shirt-size-chartsgabe.jpg?rlkey=is5tllxhaikefnejlm0zrwp5y&amp;dl=0","Click to download SizeChart")</f>
      </c>
      <c r="C1434" s="0" t="inlineStr">
        <is>
          <t>Gabe Men's 3/4 Sleeve Tri-Blend T-Shirt</t>
        </is>
      </c>
      <c r="D1434" s="0" t="inlineStr">
        <is>
          <t>128389</t>
        </is>
      </c>
      <c r="E1434" s="0" t="inlineStr">
        <is>
          <t>BLANK GABE M RD:128389E-2XL</t>
        </is>
      </c>
      <c r="F1434" s="0" t="inlineStr">
        <is>
          <t>899128389087</t>
        </is>
      </c>
      <c r="G1434" s="0" t="inlineStr">
        <is>
          <t>MENS</t>
        </is>
      </c>
      <c r="H1434" s="0" t="inlineStr">
        <is>
          <t>2XL</t>
        </is>
      </c>
      <c r="I1434" s="0">
        <v>22.99</v>
      </c>
      <c r="J1434" s="0">
        <v>48</v>
      </c>
    </row>
    <row r="1435" spans="1:10" customHeight="0">
      <c r="A1435" s="0">
        <f>HYPERLINK("https://dl.dropboxusercontent.com/scl/fi/7slab1shlp9g7pe9xj8gw/128389-f.jpg?rlkey=bi8cikvf4e1kbgrzrab1hd2ik&amp;dl=0","Click to download Image")</f>
      </c>
      <c r="B1435" s="0">
        <f>HYPERLINK("https://dl.dropboxusercontent.com/scl/fi/qwpyupbqdv1h0pdp7tfy2/mens-t-shirt-size-chartsgabe.jpg?rlkey=is5tllxhaikefnejlm0zrwp5y&amp;dl=0","Click to download SizeChart")</f>
      </c>
      <c r="C1435" s="0" t="inlineStr">
        <is>
          <t>Gabe Men's 3/4 Sleeve Tri-Blend T-Shirt</t>
        </is>
      </c>
      <c r="D1435" s="0" t="inlineStr">
        <is>
          <t>128389</t>
        </is>
      </c>
      <c r="E1435" s="0" t="inlineStr">
        <is>
          <t>BLANK GABE M RD:128389F-3XL</t>
        </is>
      </c>
      <c r="F1435" s="0" t="inlineStr">
        <is>
          <t>899128389094</t>
        </is>
      </c>
      <c r="G1435" s="0" t="inlineStr">
        <is>
          <t>MENS</t>
        </is>
      </c>
      <c r="H1435" s="0" t="inlineStr">
        <is>
          <t>3XL</t>
        </is>
      </c>
      <c r="I1435" s="0">
        <v>22.99</v>
      </c>
      <c r="J1435" s="0">
        <v>24</v>
      </c>
    </row>
    <row r="1436" spans="1:10" customHeight="0">
      <c r="A1436" s="0">
        <f>HYPERLINK("https://dl.dropboxusercontent.com/scl/fi/wigrm55bcq2elqzpmal8j/editdsc3353.jpg?rlkey=jlwmuz8likxh3xsxd2032x6nj&amp;dl=0","Click to download Image")</f>
      </c>
      <c r="B1436" s="0">
        <f>HYPERLINK("https://dl.dropboxusercontent.com/scl/fi/qwpyupbqdv1h0pdp7tfy2/mens-t-shirt-size-chartsgabe.jpg?rlkey=is5tllxhaikefnejlm0zrwp5y&amp;dl=0","Click to download SizeChart")</f>
      </c>
      <c r="C1436" s="0" t="inlineStr">
        <is>
          <t>Gabe Men's 3/4 Sleeve Tri-Blend T-Shirt</t>
        </is>
      </c>
      <c r="D1436" s="0" t="inlineStr">
        <is>
          <t>128388</t>
        </is>
      </c>
      <c r="E1436" s="0" t="inlineStr">
        <is>
          <t>BLANK GABE M RL:128388A-S</t>
        </is>
      </c>
      <c r="F1436" s="0" t="inlineStr">
        <is>
          <t>899128388042</t>
        </is>
      </c>
      <c r="G1436" s="0" t="inlineStr">
        <is>
          <t>MENS</t>
        </is>
      </c>
      <c r="H1436" s="0" t="inlineStr">
        <is>
          <t>S</t>
        </is>
      </c>
      <c r="I1436" s="0">
        <v>22.99</v>
      </c>
      <c r="J1436" s="0">
        <v>24</v>
      </c>
    </row>
    <row r="1437" spans="1:10" customHeight="0">
      <c r="A1437" s="0">
        <f>HYPERLINK("https://dl.dropboxusercontent.com/scl/fi/wigrm55bcq2elqzpmal8j/editdsc3353.jpg?rlkey=jlwmuz8likxh3xsxd2032x6nj&amp;dl=0","Click to download Image")</f>
      </c>
      <c r="B1437" s="0">
        <f>HYPERLINK("https://dl.dropboxusercontent.com/scl/fi/qwpyupbqdv1h0pdp7tfy2/mens-t-shirt-size-chartsgabe.jpg?rlkey=is5tllxhaikefnejlm0zrwp5y&amp;dl=0","Click to download SizeChart")</f>
      </c>
      <c r="C1437" s="0" t="inlineStr">
        <is>
          <t>Gabe Men's 3/4 Sleeve Tri-Blend T-Shirt</t>
        </is>
      </c>
      <c r="D1437" s="0" t="inlineStr">
        <is>
          <t>128388</t>
        </is>
      </c>
      <c r="E1437" s="0" t="inlineStr">
        <is>
          <t>BLANK GABE M RL:128388B-M</t>
        </is>
      </c>
      <c r="F1437" s="0" t="inlineStr">
        <is>
          <t>899128388059</t>
        </is>
      </c>
      <c r="G1437" s="0" t="inlineStr">
        <is>
          <t>MENS</t>
        </is>
      </c>
      <c r="H1437" s="0" t="inlineStr">
        <is>
          <t>M</t>
        </is>
      </c>
      <c r="I1437" s="0">
        <v>22.99</v>
      </c>
      <c r="J1437" s="0">
        <v>46</v>
      </c>
    </row>
    <row r="1438" spans="1:10" customHeight="0">
      <c r="A1438" s="0">
        <f>HYPERLINK("https://dl.dropboxusercontent.com/scl/fi/wigrm55bcq2elqzpmal8j/editdsc3353.jpg?rlkey=jlwmuz8likxh3xsxd2032x6nj&amp;dl=0","Click to download Image")</f>
      </c>
      <c r="B1438" s="0">
        <f>HYPERLINK("https://dl.dropboxusercontent.com/scl/fi/qwpyupbqdv1h0pdp7tfy2/mens-t-shirt-size-chartsgabe.jpg?rlkey=is5tllxhaikefnejlm0zrwp5y&amp;dl=0","Click to download SizeChart")</f>
      </c>
      <c r="C1438" s="0" t="inlineStr">
        <is>
          <t>Gabe Men's 3/4 Sleeve Tri-Blend T-Shirt</t>
        </is>
      </c>
      <c r="D1438" s="0" t="inlineStr">
        <is>
          <t>128388</t>
        </is>
      </c>
      <c r="E1438" s="0" t="inlineStr">
        <is>
          <t>BLANK GABE M RL:128388C-L</t>
        </is>
      </c>
      <c r="F1438" s="0" t="inlineStr">
        <is>
          <t>899128388066</t>
        </is>
      </c>
      <c r="G1438" s="0" t="inlineStr">
        <is>
          <t>MENS</t>
        </is>
      </c>
      <c r="H1438" s="0" t="inlineStr">
        <is>
          <t>L</t>
        </is>
      </c>
      <c r="I1438" s="0">
        <v>22.99</v>
      </c>
      <c r="J1438" s="0">
        <v>71</v>
      </c>
    </row>
    <row r="1439" spans="1:10" customHeight="0">
      <c r="A1439" s="0">
        <f>HYPERLINK("https://dl.dropboxusercontent.com/scl/fi/wigrm55bcq2elqzpmal8j/editdsc3353.jpg?rlkey=jlwmuz8likxh3xsxd2032x6nj&amp;dl=0","Click to download Image")</f>
      </c>
      <c r="B1439" s="0">
        <f>HYPERLINK("https://dl.dropboxusercontent.com/scl/fi/qwpyupbqdv1h0pdp7tfy2/mens-t-shirt-size-chartsgabe.jpg?rlkey=is5tllxhaikefnejlm0zrwp5y&amp;dl=0","Click to download SizeChart")</f>
      </c>
      <c r="C1439" s="0" t="inlineStr">
        <is>
          <t>Gabe Men's 3/4 Sleeve Tri-Blend T-Shirt</t>
        </is>
      </c>
      <c r="D1439" s="0" t="inlineStr">
        <is>
          <t>128388</t>
        </is>
      </c>
      <c r="E1439" s="0" t="inlineStr">
        <is>
          <t>BLANK GABE M RL:128388D-XL</t>
        </is>
      </c>
      <c r="F1439" s="0" t="inlineStr">
        <is>
          <t>899128388073</t>
        </is>
      </c>
      <c r="G1439" s="0" t="inlineStr">
        <is>
          <t>MENS</t>
        </is>
      </c>
      <c r="H1439" s="0" t="inlineStr">
        <is>
          <t>XL</t>
        </is>
      </c>
      <c r="I1439" s="0">
        <v>22.99</v>
      </c>
      <c r="J1439" s="0">
        <v>72</v>
      </c>
    </row>
    <row r="1440" spans="1:10" customHeight="0">
      <c r="A1440" s="0">
        <f>HYPERLINK("https://dl.dropboxusercontent.com/scl/fi/wigrm55bcq2elqzpmal8j/editdsc3353.jpg?rlkey=jlwmuz8likxh3xsxd2032x6nj&amp;dl=0","Click to download Image")</f>
      </c>
      <c r="B1440" s="0">
        <f>HYPERLINK("https://dl.dropboxusercontent.com/scl/fi/qwpyupbqdv1h0pdp7tfy2/mens-t-shirt-size-chartsgabe.jpg?rlkey=is5tllxhaikefnejlm0zrwp5y&amp;dl=0","Click to download SizeChart")</f>
      </c>
      <c r="C1440" s="0" t="inlineStr">
        <is>
          <t>Gabe Men's 3/4 Sleeve Tri-Blend T-Shirt</t>
        </is>
      </c>
      <c r="D1440" s="0" t="inlineStr">
        <is>
          <t>128388</t>
        </is>
      </c>
      <c r="E1440" s="0" t="inlineStr">
        <is>
          <t>BLANK GABE M RL:128388E-2XL</t>
        </is>
      </c>
      <c r="F1440" s="0" t="inlineStr">
        <is>
          <t>899128388080</t>
        </is>
      </c>
      <c r="G1440" s="0" t="inlineStr">
        <is>
          <t>MENS</t>
        </is>
      </c>
      <c r="H1440" s="0" t="inlineStr">
        <is>
          <t>2XL</t>
        </is>
      </c>
      <c r="I1440" s="0">
        <v>22.99</v>
      </c>
      <c r="J1440" s="0">
        <v>48</v>
      </c>
    </row>
    <row r="1441" spans="1:10" customHeight="0">
      <c r="A1441" s="0">
        <f>HYPERLINK("https://dl.dropboxusercontent.com/scl/fi/wigrm55bcq2elqzpmal8j/editdsc3353.jpg?rlkey=jlwmuz8likxh3xsxd2032x6nj&amp;dl=0","Click to download Image")</f>
      </c>
      <c r="B1441" s="0">
        <f>HYPERLINK("https://dl.dropboxusercontent.com/scl/fi/qwpyupbqdv1h0pdp7tfy2/mens-t-shirt-size-chartsgabe.jpg?rlkey=is5tllxhaikefnejlm0zrwp5y&amp;dl=0","Click to download SizeChart")</f>
      </c>
      <c r="C1441" s="0" t="inlineStr">
        <is>
          <t>Gabe Men's 3/4 Sleeve Tri-Blend T-Shirt</t>
        </is>
      </c>
      <c r="D1441" s="0" t="inlineStr">
        <is>
          <t>128388</t>
        </is>
      </c>
      <c r="E1441" s="0" t="inlineStr">
        <is>
          <t>BLANK GABE M RL:128388F-3XL</t>
        </is>
      </c>
      <c r="F1441" s="0" t="inlineStr">
        <is>
          <t>899128388097</t>
        </is>
      </c>
      <c r="G1441" s="0" t="inlineStr">
        <is>
          <t>MENS</t>
        </is>
      </c>
      <c r="H1441" s="0" t="inlineStr">
        <is>
          <t>3XL</t>
        </is>
      </c>
      <c r="I1441" s="0">
        <v>22.99</v>
      </c>
      <c r="J1441" s="0">
        <v>24</v>
      </c>
    </row>
    <row r="1442" spans="1:10" customHeight="0">
      <c r="A1442" s="0">
        <f>HYPERLINK("https://dl.dropboxusercontent.com/scl/fi/8wc4prq5jt7925gas7yct/gabe.jpg?rlkey=eiwawygtbfdnc11vypkgi827c&amp;dl=0","Click to download Image")</f>
      </c>
      <c r="B1442" s="0">
        <f>HYPERLINK("https://dl.dropboxusercontent.com/scl/fi/qwpyupbqdv1h0pdp7tfy2/mens-t-shirt-size-chartsgabe.jpg?rlkey=is5tllxhaikefnejlm0zrwp5y&amp;dl=0","Click to download SizeChart")</f>
      </c>
      <c r="C1442" s="0" t="inlineStr">
        <is>
          <t>Gabe Men's 3/4 Sleeve Tri-Blend T-Shirt</t>
        </is>
      </c>
      <c r="D1442" s="0" t="inlineStr">
        <is>
          <t>128385</t>
        </is>
      </c>
      <c r="E1442" s="0" t="inlineStr">
        <is>
          <t>BLANK GABE M NY:128385A-S</t>
        </is>
      </c>
      <c r="F1442" s="0" t="inlineStr">
        <is>
          <t>899128385041</t>
        </is>
      </c>
      <c r="G1442" s="0" t="inlineStr">
        <is>
          <t>MENS</t>
        </is>
      </c>
      <c r="H1442" s="0" t="inlineStr">
        <is>
          <t>S</t>
        </is>
      </c>
      <c r="I1442" s="0">
        <v>22.99</v>
      </c>
      <c r="J1442" s="0">
        <v>24</v>
      </c>
    </row>
    <row r="1443" spans="1:10" customHeight="0">
      <c r="A1443" s="0">
        <f>HYPERLINK("https://dl.dropboxusercontent.com/scl/fi/8wc4prq5jt7925gas7yct/gabe.jpg?rlkey=eiwawygtbfdnc11vypkgi827c&amp;dl=0","Click to download Image")</f>
      </c>
      <c r="B1443" s="0">
        <f>HYPERLINK("https://dl.dropboxusercontent.com/scl/fi/qwpyupbqdv1h0pdp7tfy2/mens-t-shirt-size-chartsgabe.jpg?rlkey=is5tllxhaikefnejlm0zrwp5y&amp;dl=0","Click to download SizeChart")</f>
      </c>
      <c r="C1443" s="0" t="inlineStr">
        <is>
          <t>Gabe Men's 3/4 Sleeve Tri-Blend T-Shirt</t>
        </is>
      </c>
      <c r="D1443" s="0" t="inlineStr">
        <is>
          <t>128385</t>
        </is>
      </c>
      <c r="E1443" s="0" t="inlineStr">
        <is>
          <t>BLANK GABE M NY:128385B-M</t>
        </is>
      </c>
      <c r="F1443" s="0" t="inlineStr">
        <is>
          <t>899128385058</t>
        </is>
      </c>
      <c r="G1443" s="0" t="inlineStr">
        <is>
          <t>MENS</t>
        </is>
      </c>
      <c r="H1443" s="0" t="inlineStr">
        <is>
          <t>M</t>
        </is>
      </c>
      <c r="I1443" s="0">
        <v>22.99</v>
      </c>
      <c r="J1443" s="0">
        <v>48</v>
      </c>
    </row>
    <row r="1444" spans="1:10" customHeight="0">
      <c r="A1444" s="0">
        <f>HYPERLINK("https://dl.dropboxusercontent.com/scl/fi/8wc4prq5jt7925gas7yct/gabe.jpg?rlkey=eiwawygtbfdnc11vypkgi827c&amp;dl=0","Click to download Image")</f>
      </c>
      <c r="B1444" s="0">
        <f>HYPERLINK("https://dl.dropboxusercontent.com/scl/fi/qwpyupbqdv1h0pdp7tfy2/mens-t-shirt-size-chartsgabe.jpg?rlkey=is5tllxhaikefnejlm0zrwp5y&amp;dl=0","Click to download SizeChart")</f>
      </c>
      <c r="C1444" s="0" t="inlineStr">
        <is>
          <t>Gabe Men's 3/4 Sleeve Tri-Blend T-Shirt</t>
        </is>
      </c>
      <c r="D1444" s="0" t="inlineStr">
        <is>
          <t>128385</t>
        </is>
      </c>
      <c r="E1444" s="0" t="inlineStr">
        <is>
          <t>BLANK GABE M NY:128385C-L</t>
        </is>
      </c>
      <c r="F1444" s="0" t="inlineStr">
        <is>
          <t>899128385065</t>
        </is>
      </c>
      <c r="G1444" s="0" t="inlineStr">
        <is>
          <t>MENS</t>
        </is>
      </c>
      <c r="H1444" s="0" t="inlineStr">
        <is>
          <t>L</t>
        </is>
      </c>
      <c r="I1444" s="0">
        <v>22.99</v>
      </c>
      <c r="J1444" s="0">
        <v>72</v>
      </c>
    </row>
    <row r="1445" spans="1:10" customHeight="0">
      <c r="A1445" s="0">
        <f>HYPERLINK("https://dl.dropboxusercontent.com/scl/fi/8wc4prq5jt7925gas7yct/gabe.jpg?rlkey=eiwawygtbfdnc11vypkgi827c&amp;dl=0","Click to download Image")</f>
      </c>
      <c r="B1445" s="0">
        <f>HYPERLINK("https://dl.dropboxusercontent.com/scl/fi/qwpyupbqdv1h0pdp7tfy2/mens-t-shirt-size-chartsgabe.jpg?rlkey=is5tllxhaikefnejlm0zrwp5y&amp;dl=0","Click to download SizeChart")</f>
      </c>
      <c r="C1445" s="0" t="inlineStr">
        <is>
          <t>Gabe Men's 3/4 Sleeve Tri-Blend T-Shirt</t>
        </is>
      </c>
      <c r="D1445" s="0" t="inlineStr">
        <is>
          <t>128385</t>
        </is>
      </c>
      <c r="E1445" s="0" t="inlineStr">
        <is>
          <t>BLANK GABE M NY:128385D-XL</t>
        </is>
      </c>
      <c r="F1445" s="0" t="inlineStr">
        <is>
          <t>899128385072</t>
        </is>
      </c>
      <c r="G1445" s="0" t="inlineStr">
        <is>
          <t>MENS</t>
        </is>
      </c>
      <c r="H1445" s="0" t="inlineStr">
        <is>
          <t>XL</t>
        </is>
      </c>
      <c r="I1445" s="0">
        <v>22.99</v>
      </c>
      <c r="J1445" s="0">
        <v>72</v>
      </c>
    </row>
    <row r="1446" spans="1:10" customHeight="0">
      <c r="A1446" s="0">
        <f>HYPERLINK("https://dl.dropboxusercontent.com/scl/fi/8wc4prq5jt7925gas7yct/gabe.jpg?rlkey=eiwawygtbfdnc11vypkgi827c&amp;dl=0","Click to download Image")</f>
      </c>
      <c r="B1446" s="0">
        <f>HYPERLINK("https://dl.dropboxusercontent.com/scl/fi/qwpyupbqdv1h0pdp7tfy2/mens-t-shirt-size-chartsgabe.jpg?rlkey=is5tllxhaikefnejlm0zrwp5y&amp;dl=0","Click to download SizeChart")</f>
      </c>
      <c r="C1446" s="0" t="inlineStr">
        <is>
          <t>Gabe Men's 3/4 Sleeve Tri-Blend T-Shirt</t>
        </is>
      </c>
      <c r="D1446" s="0" t="inlineStr">
        <is>
          <t>128385</t>
        </is>
      </c>
      <c r="E1446" s="0" t="inlineStr">
        <is>
          <t>BLANK GABE M NY:128385E-2XL</t>
        </is>
      </c>
      <c r="F1446" s="0" t="inlineStr">
        <is>
          <t>899128385089</t>
        </is>
      </c>
      <c r="G1446" s="0" t="inlineStr">
        <is>
          <t>MENS</t>
        </is>
      </c>
      <c r="H1446" s="0" t="inlineStr">
        <is>
          <t>2XL</t>
        </is>
      </c>
      <c r="I1446" s="0">
        <v>22.99</v>
      </c>
      <c r="J1446" s="0">
        <v>48</v>
      </c>
    </row>
    <row r="1447" spans="1:10" customHeight="0">
      <c r="A1447" s="0">
        <f>HYPERLINK("https://dl.dropboxusercontent.com/scl/fi/8wc4prq5jt7925gas7yct/gabe.jpg?rlkey=eiwawygtbfdnc11vypkgi827c&amp;dl=0","Click to download Image")</f>
      </c>
      <c r="B1447" s="0">
        <f>HYPERLINK("https://dl.dropboxusercontent.com/scl/fi/qwpyupbqdv1h0pdp7tfy2/mens-t-shirt-size-chartsgabe.jpg?rlkey=is5tllxhaikefnejlm0zrwp5y&amp;dl=0","Click to download SizeChart")</f>
      </c>
      <c r="C1447" s="0" t="inlineStr">
        <is>
          <t>Gabe Men's 3/4 Sleeve Tri-Blend T-Shirt</t>
        </is>
      </c>
      <c r="D1447" s="0" t="inlineStr">
        <is>
          <t>128385</t>
        </is>
      </c>
      <c r="E1447" s="0" t="inlineStr">
        <is>
          <t>BLANK GABE M NY:128385F-3XL</t>
        </is>
      </c>
      <c r="F1447" s="0" t="inlineStr">
        <is>
          <t>899128385096</t>
        </is>
      </c>
      <c r="G1447" s="0" t="inlineStr">
        <is>
          <t>MENS</t>
        </is>
      </c>
      <c r="H1447" s="0" t="inlineStr">
        <is>
          <t>3XL</t>
        </is>
      </c>
      <c r="I1447" s="0">
        <v>22.99</v>
      </c>
      <c r="J1447" s="0">
        <v>24</v>
      </c>
    </row>
    <row r="1448" spans="1:10" customHeight="0">
      <c r="A1448" s="0">
        <f>HYPERLINK("https://dl.dropboxusercontent.com/scl/fi/bol2gvk5r477jbl7quqb2/elex.jpg?rlkey=2bgodx2tu0loos852xe4b4fpu&amp;dl=0","Click to download Image")</f>
      </c>
      <c r="B1448" s="0">
        <f>HYPERLINK("https://dl.dropboxusercontent.com/scl/fi/dfjee490rdegeqgls38yv/mens-bottoms-size-chartselex.jpg?rlkey=zev7ca2j5s0nb0d5k9mzmyn0c&amp;dl=0","Click to download SizeChart")</f>
      </c>
      <c r="C1448" s="0" t="inlineStr">
        <is>
          <t>Elex Men's Tri-Blend Joggers</t>
        </is>
      </c>
      <c r="D1448" s="0" t="inlineStr">
        <is>
          <t>150729</t>
        </is>
      </c>
      <c r="E1448" s="0" t="inlineStr">
        <is>
          <t>BLANK ELEX M HG:150729A-S</t>
        </is>
      </c>
      <c r="F1448" s="0" t="inlineStr">
        <is>
          <t>899150729011</t>
        </is>
      </c>
      <c r="G1448" s="0" t="inlineStr">
        <is>
          <t>MENS</t>
        </is>
      </c>
      <c r="H1448" s="0" t="inlineStr">
        <is>
          <t>S</t>
        </is>
      </c>
      <c r="I1448" s="0">
        <v>36.99</v>
      </c>
      <c r="J1448" s="0">
        <v>2</v>
      </c>
    </row>
    <row r="1449" spans="1:10" customHeight="0">
      <c r="A1449" s="0">
        <f>HYPERLINK("https://dl.dropboxusercontent.com/scl/fi/bol2gvk5r477jbl7quqb2/elex.jpg?rlkey=2bgodx2tu0loos852xe4b4fpu&amp;dl=0","Click to download Image")</f>
      </c>
      <c r="B1449" s="0">
        <f>HYPERLINK("https://dl.dropboxusercontent.com/scl/fi/dfjee490rdegeqgls38yv/mens-bottoms-size-chartselex.jpg?rlkey=zev7ca2j5s0nb0d5k9mzmyn0c&amp;dl=0","Click to download SizeChart")</f>
      </c>
      <c r="C1449" s="0" t="inlineStr">
        <is>
          <t>Elex Men's Tri-Blend Joggers</t>
        </is>
      </c>
      <c r="D1449" s="0" t="inlineStr">
        <is>
          <t>150729</t>
        </is>
      </c>
      <c r="E1449" s="0" t="inlineStr">
        <is>
          <t>BLANK ELEX M HG:150729B-M</t>
        </is>
      </c>
      <c r="F1449" s="0" t="inlineStr">
        <is>
          <t>899150729028</t>
        </is>
      </c>
      <c r="G1449" s="0" t="inlineStr">
        <is>
          <t>MENS</t>
        </is>
      </c>
      <c r="H1449" s="0" t="inlineStr">
        <is>
          <t>M</t>
        </is>
      </c>
      <c r="I1449" s="0">
        <v>36.99</v>
      </c>
      <c r="J1449" s="0">
        <v>3</v>
      </c>
    </row>
    <row r="1450" spans="1:10" customHeight="0">
      <c r="A1450" s="0">
        <f>HYPERLINK("https://dl.dropboxusercontent.com/scl/fi/bol2gvk5r477jbl7quqb2/elex.jpg?rlkey=2bgodx2tu0loos852xe4b4fpu&amp;dl=0","Click to download Image")</f>
      </c>
      <c r="B1450" s="0">
        <f>HYPERLINK("https://dl.dropboxusercontent.com/scl/fi/dfjee490rdegeqgls38yv/mens-bottoms-size-chartselex.jpg?rlkey=zev7ca2j5s0nb0d5k9mzmyn0c&amp;dl=0","Click to download SizeChart")</f>
      </c>
      <c r="C1450" s="0" t="inlineStr">
        <is>
          <t>Elex Men's Tri-Blend Joggers</t>
        </is>
      </c>
      <c r="D1450" s="0" t="inlineStr">
        <is>
          <t>150729</t>
        </is>
      </c>
      <c r="E1450" s="0" t="inlineStr">
        <is>
          <t>BLANK ELEX M HG:150729C-L</t>
        </is>
      </c>
      <c r="F1450" s="0" t="inlineStr">
        <is>
          <t>899150729035</t>
        </is>
      </c>
      <c r="G1450" s="0" t="inlineStr">
        <is>
          <t>MENS</t>
        </is>
      </c>
      <c r="H1450" s="0" t="inlineStr">
        <is>
          <t>L</t>
        </is>
      </c>
      <c r="I1450" s="0">
        <v>36.99</v>
      </c>
      <c r="J1450" s="0">
        <v>1</v>
      </c>
    </row>
    <row r="1451" spans="1:10" customHeight="0">
      <c r="A1451" s="0">
        <f>HYPERLINK("https://dl.dropboxusercontent.com/scl/fi/bol2gvk5r477jbl7quqb2/elex.jpg?rlkey=2bgodx2tu0loos852xe4b4fpu&amp;dl=0","Click to download Image")</f>
      </c>
      <c r="B1451" s="0">
        <f>HYPERLINK("https://dl.dropboxusercontent.com/scl/fi/dfjee490rdegeqgls38yv/mens-bottoms-size-chartselex.jpg?rlkey=zev7ca2j5s0nb0d5k9mzmyn0c&amp;dl=0","Click to download SizeChart")</f>
      </c>
      <c r="C1451" s="0" t="inlineStr">
        <is>
          <t>Elex Men's Tri-Blend Joggers</t>
        </is>
      </c>
      <c r="D1451" s="0" t="inlineStr">
        <is>
          <t>150729</t>
        </is>
      </c>
      <c r="E1451" s="0" t="inlineStr">
        <is>
          <t>BLANK ELEX M HG:150729D-XL</t>
        </is>
      </c>
      <c r="F1451" s="0" t="inlineStr">
        <is>
          <t>899150729042</t>
        </is>
      </c>
      <c r="G1451" s="0" t="inlineStr">
        <is>
          <t>MENS</t>
        </is>
      </c>
      <c r="H1451" s="0" t="inlineStr">
        <is>
          <t>XL</t>
        </is>
      </c>
      <c r="I1451" s="0">
        <v>36.99</v>
      </c>
      <c r="J1451" s="0">
        <v>6</v>
      </c>
    </row>
    <row r="1452" spans="1:10" customHeight="0">
      <c r="A1452" s="0">
        <f>HYPERLINK("https://dl.dropboxusercontent.com/scl/fi/bol2gvk5r477jbl7quqb2/elex.jpg?rlkey=2bgodx2tu0loos852xe4b4fpu&amp;dl=0","Click to download Image")</f>
      </c>
      <c r="B1452" s="0">
        <f>HYPERLINK("https://dl.dropboxusercontent.com/scl/fi/dfjee490rdegeqgls38yv/mens-bottoms-size-chartselex.jpg?rlkey=zev7ca2j5s0nb0d5k9mzmyn0c&amp;dl=0","Click to download SizeChart")</f>
      </c>
      <c r="C1452" s="0" t="inlineStr">
        <is>
          <t>Elex Men's Tri-Blend Joggers</t>
        </is>
      </c>
      <c r="D1452" s="0" t="inlineStr">
        <is>
          <t>150729</t>
        </is>
      </c>
      <c r="E1452" s="0" t="inlineStr">
        <is>
          <t>BLANK ELEX M HG:150729E-2XL</t>
        </is>
      </c>
      <c r="F1452" s="0" t="inlineStr">
        <is>
          <t>899150729059</t>
        </is>
      </c>
      <c r="G1452" s="0" t="inlineStr">
        <is>
          <t>MENS</t>
        </is>
      </c>
      <c r="H1452" s="0" t="inlineStr">
        <is>
          <t>2XL</t>
        </is>
      </c>
      <c r="I1452" s="0">
        <v>36.99</v>
      </c>
      <c r="J1452" s="0">
        <v>4</v>
      </c>
    </row>
    <row r="1453" spans="1:10" customHeight="0">
      <c r="A1453" s="0">
        <f>HYPERLINK("https://dl.dropboxusercontent.com/scl/fi/bol2gvk5r477jbl7quqb2/elex.jpg?rlkey=2bgodx2tu0loos852xe4b4fpu&amp;dl=0","Click to download Image")</f>
      </c>
      <c r="B1453" s="0">
        <f>HYPERLINK("https://dl.dropboxusercontent.com/scl/fi/dfjee490rdegeqgls38yv/mens-bottoms-size-chartselex.jpg?rlkey=zev7ca2j5s0nb0d5k9mzmyn0c&amp;dl=0","Click to download SizeChart")</f>
      </c>
      <c r="C1453" s="0" t="inlineStr">
        <is>
          <t>Elex Men's Tri-Blend Joggers</t>
        </is>
      </c>
      <c r="D1453" s="0" t="inlineStr">
        <is>
          <t>150729</t>
        </is>
      </c>
      <c r="E1453" s="0" t="inlineStr">
        <is>
          <t>BLANK ELEX M HG:150729F-3XL</t>
        </is>
      </c>
      <c r="F1453" s="0" t="inlineStr">
        <is>
          <t>899150729066</t>
        </is>
      </c>
      <c r="G1453" s="0" t="inlineStr">
        <is>
          <t>MENS</t>
        </is>
      </c>
      <c r="H1453" s="0" t="inlineStr">
        <is>
          <t>3XL</t>
        </is>
      </c>
      <c r="I1453" s="0">
        <v>36.99</v>
      </c>
      <c r="J1453" s="0">
        <v>0</v>
      </c>
    </row>
    <row r="1454" spans="1:10" customHeight="0">
      <c r="A1454" s="0">
        <f>HYPERLINK("https://dl.dropboxusercontent.com/scl/fi/stwleathm47vx1b4ex28v/daniel-144858-f.jpg?rlkey=2qsgpuqtfxx4mhnw4qeatyaqo&amp;dl=0","Click to download Image")</f>
      </c>
      <c r="B1454" s="0">
        <f>HYPERLINK("https://dl.dropboxusercontent.com/scl/fi/qbxwqygx4i7yepvgdw99x/mens-t-shirt-size-chartsdaniel-ss.jpg?rlkey=ju4s96j7sowu3wlvwcu9sxhvs&amp;dl=0","Click to download SizeChart")</f>
      </c>
      <c r="C1454" s="0" t="inlineStr">
        <is>
          <t>Daniel Men's Interlock T-Shirt</t>
        </is>
      </c>
      <c r="D1454" s="0" t="inlineStr">
        <is>
          <t>144858</t>
        </is>
      </c>
      <c r="E1454" s="0" t="inlineStr">
        <is>
          <t>BLANK DANIEL M DG:144858A-S</t>
        </is>
      </c>
      <c r="F1454" s="0" t="inlineStr">
        <is>
          <t>899144858048</t>
        </is>
      </c>
      <c r="G1454" s="0" t="inlineStr">
        <is>
          <t>MENS</t>
        </is>
      </c>
      <c r="H1454" s="0" t="inlineStr">
        <is>
          <t>S</t>
        </is>
      </c>
      <c r="I1454" s="0">
        <v>12.99</v>
      </c>
      <c r="J1454" s="0">
        <v>0</v>
      </c>
    </row>
    <row r="1455" spans="1:10" customHeight="0">
      <c r="A1455" s="0">
        <f>HYPERLINK("https://dl.dropboxusercontent.com/scl/fi/stwleathm47vx1b4ex28v/daniel-144858-f.jpg?rlkey=2qsgpuqtfxx4mhnw4qeatyaqo&amp;dl=0","Click to download Image")</f>
      </c>
      <c r="B1455" s="0">
        <f>HYPERLINK("https://dl.dropboxusercontent.com/scl/fi/qbxwqygx4i7yepvgdw99x/mens-t-shirt-size-chartsdaniel-ss.jpg?rlkey=ju4s96j7sowu3wlvwcu9sxhvs&amp;dl=0","Click to download SizeChart")</f>
      </c>
      <c r="C1455" s="0" t="inlineStr">
        <is>
          <t>Daniel Men's Interlock T-Shirt</t>
        </is>
      </c>
      <c r="D1455" s="0" t="inlineStr">
        <is>
          <t>144858</t>
        </is>
      </c>
      <c r="E1455" s="0" t="inlineStr">
        <is>
          <t>BLANK DANIEL M DG:144858B-M</t>
        </is>
      </c>
      <c r="F1455" s="0" t="inlineStr">
        <is>
          <t>899144858055</t>
        </is>
      </c>
      <c r="G1455" s="0" t="inlineStr">
        <is>
          <t>MENS</t>
        </is>
      </c>
      <c r="H1455" s="0" t="inlineStr">
        <is>
          <t>M</t>
        </is>
      </c>
      <c r="I1455" s="0">
        <v>12.99</v>
      </c>
      <c r="J1455" s="0">
        <v>40</v>
      </c>
    </row>
    <row r="1456" spans="1:10" customHeight="0">
      <c r="A1456" s="0">
        <f>HYPERLINK("https://dl.dropboxusercontent.com/scl/fi/stwleathm47vx1b4ex28v/daniel-144858-f.jpg?rlkey=2qsgpuqtfxx4mhnw4qeatyaqo&amp;dl=0","Click to download Image")</f>
      </c>
      <c r="B1456" s="0">
        <f>HYPERLINK("https://dl.dropboxusercontent.com/scl/fi/qbxwqygx4i7yepvgdw99x/mens-t-shirt-size-chartsdaniel-ss.jpg?rlkey=ju4s96j7sowu3wlvwcu9sxhvs&amp;dl=0","Click to download SizeChart")</f>
      </c>
      <c r="C1456" s="0" t="inlineStr">
        <is>
          <t>Daniel Men's Interlock T-Shirt</t>
        </is>
      </c>
      <c r="D1456" s="0" t="inlineStr">
        <is>
          <t>144858</t>
        </is>
      </c>
      <c r="E1456" s="0" t="inlineStr">
        <is>
          <t>BLANK DANIEL M DG:144858C-L</t>
        </is>
      </c>
      <c r="F1456" s="0" t="inlineStr">
        <is>
          <t>899144858062</t>
        </is>
      </c>
      <c r="G1456" s="0" t="inlineStr">
        <is>
          <t>MENS</t>
        </is>
      </c>
      <c r="H1456" s="0" t="inlineStr">
        <is>
          <t>L</t>
        </is>
      </c>
      <c r="I1456" s="0">
        <v>12.99</v>
      </c>
      <c r="J1456" s="0">
        <v>42</v>
      </c>
    </row>
    <row r="1457" spans="1:10" customHeight="0">
      <c r="A1457" s="0">
        <f>HYPERLINK("https://dl.dropboxusercontent.com/scl/fi/stwleathm47vx1b4ex28v/daniel-144858-f.jpg?rlkey=2qsgpuqtfxx4mhnw4qeatyaqo&amp;dl=0","Click to download Image")</f>
      </c>
      <c r="B1457" s="0">
        <f>HYPERLINK("https://dl.dropboxusercontent.com/scl/fi/qbxwqygx4i7yepvgdw99x/mens-t-shirt-size-chartsdaniel-ss.jpg?rlkey=ju4s96j7sowu3wlvwcu9sxhvs&amp;dl=0","Click to download SizeChart")</f>
      </c>
      <c r="C1457" s="0" t="inlineStr">
        <is>
          <t>Daniel Men's Interlock T-Shirt</t>
        </is>
      </c>
      <c r="D1457" s="0" t="inlineStr">
        <is>
          <t>144858</t>
        </is>
      </c>
      <c r="E1457" s="0" t="inlineStr">
        <is>
          <t>BLANK DANIEL M DG:144858CT-L TALL</t>
        </is>
      </c>
      <c r="F1457" s="0" t="inlineStr">
        <is>
          <t>899144858161</t>
        </is>
      </c>
      <c r="G1457" s="0" t="inlineStr">
        <is>
          <t>MENS</t>
        </is>
      </c>
      <c r="H1457" s="0" t="inlineStr">
        <is>
          <t>L TALL</t>
        </is>
      </c>
      <c r="I1457" s="0">
        <v>12.99</v>
      </c>
      <c r="J1457" s="0">
        <v>20</v>
      </c>
    </row>
    <row r="1458" spans="1:10" customHeight="0">
      <c r="A1458" s="0">
        <f>HYPERLINK("https://dl.dropboxusercontent.com/scl/fi/stwleathm47vx1b4ex28v/daniel-144858-f.jpg?rlkey=2qsgpuqtfxx4mhnw4qeatyaqo&amp;dl=0","Click to download Image")</f>
      </c>
      <c r="B1458" s="0">
        <f>HYPERLINK("https://dl.dropboxusercontent.com/scl/fi/qbxwqygx4i7yepvgdw99x/mens-t-shirt-size-chartsdaniel-ss.jpg?rlkey=ju4s96j7sowu3wlvwcu9sxhvs&amp;dl=0","Click to download SizeChart")</f>
      </c>
      <c r="C1458" s="0" t="inlineStr">
        <is>
          <t>Daniel Men's Interlock T-Shirt</t>
        </is>
      </c>
      <c r="D1458" s="0" t="inlineStr">
        <is>
          <t>144858</t>
        </is>
      </c>
      <c r="E1458" s="0" t="inlineStr">
        <is>
          <t>BLANK DANIEL M DG:144858D-XL</t>
        </is>
      </c>
      <c r="F1458" s="0" t="inlineStr">
        <is>
          <t>899144858079</t>
        </is>
      </c>
      <c r="G1458" s="0" t="inlineStr">
        <is>
          <t>MENS</t>
        </is>
      </c>
      <c r="H1458" s="0" t="inlineStr">
        <is>
          <t>XL</t>
        </is>
      </c>
      <c r="I1458" s="0">
        <v>12.99</v>
      </c>
      <c r="J1458" s="0">
        <v>79</v>
      </c>
    </row>
    <row r="1459" spans="1:10" customHeight="0">
      <c r="A1459" s="0">
        <f>HYPERLINK("https://dl.dropboxusercontent.com/scl/fi/stwleathm47vx1b4ex28v/daniel-144858-f.jpg?rlkey=2qsgpuqtfxx4mhnw4qeatyaqo&amp;dl=0","Click to download Image")</f>
      </c>
      <c r="B1459" s="0">
        <f>HYPERLINK("https://dl.dropboxusercontent.com/scl/fi/qbxwqygx4i7yepvgdw99x/mens-t-shirt-size-chartsdaniel-ss.jpg?rlkey=ju4s96j7sowu3wlvwcu9sxhvs&amp;dl=0","Click to download SizeChart")</f>
      </c>
      <c r="C1459" s="0" t="inlineStr">
        <is>
          <t>Daniel Men's Interlock T-Shirt</t>
        </is>
      </c>
      <c r="D1459" s="0" t="inlineStr">
        <is>
          <t>144858</t>
        </is>
      </c>
      <c r="E1459" s="0" t="inlineStr">
        <is>
          <t>BLANK DANIEL M DG:144858DT-XL TALL</t>
        </is>
      </c>
      <c r="F1459" s="0" t="inlineStr">
        <is>
          <t>899144858178</t>
        </is>
      </c>
      <c r="G1459" s="0" t="inlineStr">
        <is>
          <t>MENS</t>
        </is>
      </c>
      <c r="H1459" s="0" t="inlineStr">
        <is>
          <t>XL TALL</t>
        </is>
      </c>
      <c r="I1459" s="0">
        <v>12.99</v>
      </c>
      <c r="J1459" s="0">
        <v>20</v>
      </c>
    </row>
    <row r="1460" spans="1:10" customHeight="0">
      <c r="A1460" s="0">
        <f>HYPERLINK("https://dl.dropboxusercontent.com/scl/fi/stwleathm47vx1b4ex28v/daniel-144858-f.jpg?rlkey=2qsgpuqtfxx4mhnw4qeatyaqo&amp;dl=0","Click to download Image")</f>
      </c>
      <c r="B1460" s="0">
        <f>HYPERLINK("https://dl.dropboxusercontent.com/scl/fi/qbxwqygx4i7yepvgdw99x/mens-t-shirt-size-chartsdaniel-ss.jpg?rlkey=ju4s96j7sowu3wlvwcu9sxhvs&amp;dl=0","Click to download SizeChart")</f>
      </c>
      <c r="C1460" s="0" t="inlineStr">
        <is>
          <t>Daniel Men's Interlock T-Shirt</t>
        </is>
      </c>
      <c r="D1460" s="0" t="inlineStr">
        <is>
          <t>144858</t>
        </is>
      </c>
      <c r="E1460" s="0" t="inlineStr">
        <is>
          <t>BLANK DANIEL M DG:144858E-2XL</t>
        </is>
      </c>
      <c r="F1460" s="0" t="inlineStr">
        <is>
          <t>899144858086</t>
        </is>
      </c>
      <c r="G1460" s="0" t="inlineStr">
        <is>
          <t>MENS</t>
        </is>
      </c>
      <c r="H1460" s="0" t="inlineStr">
        <is>
          <t>2XL</t>
        </is>
      </c>
      <c r="I1460" s="0">
        <v>12.99</v>
      </c>
      <c r="J1460" s="0">
        <v>0</v>
      </c>
    </row>
    <row r="1461" spans="1:10" customHeight="0">
      <c r="A1461" s="0">
        <f>HYPERLINK("https://dl.dropboxusercontent.com/scl/fi/stwleathm47vx1b4ex28v/daniel-144858-f.jpg?rlkey=2qsgpuqtfxx4mhnw4qeatyaqo&amp;dl=0","Click to download Image")</f>
      </c>
      <c r="B1461" s="0">
        <f>HYPERLINK("https://dl.dropboxusercontent.com/scl/fi/qbxwqygx4i7yepvgdw99x/mens-t-shirt-size-chartsdaniel-ss.jpg?rlkey=ju4s96j7sowu3wlvwcu9sxhvs&amp;dl=0","Click to download SizeChart")</f>
      </c>
      <c r="C1461" s="0" t="inlineStr">
        <is>
          <t>Daniel Men's Interlock T-Shirt</t>
        </is>
      </c>
      <c r="D1461" s="0" t="inlineStr">
        <is>
          <t>144858</t>
        </is>
      </c>
      <c r="E1461" s="0" t="inlineStr">
        <is>
          <t>BLANK DANIEL M DG:144858ET-2XL TALL</t>
        </is>
      </c>
      <c r="F1461" s="0" t="inlineStr">
        <is>
          <t>899144858185</t>
        </is>
      </c>
      <c r="G1461" s="0" t="inlineStr">
        <is>
          <t>MENS</t>
        </is>
      </c>
      <c r="H1461" s="0" t="inlineStr">
        <is>
          <t>2XL TALL</t>
        </is>
      </c>
      <c r="I1461" s="0">
        <v>12.99</v>
      </c>
      <c r="J1461" s="0">
        <v>18</v>
      </c>
    </row>
    <row r="1462" spans="1:10" customHeight="0">
      <c r="A1462" s="0">
        <f>HYPERLINK("https://dl.dropboxusercontent.com/scl/fi/stwleathm47vx1b4ex28v/daniel-144858-f.jpg?rlkey=2qsgpuqtfxx4mhnw4qeatyaqo&amp;dl=0","Click to download Image")</f>
      </c>
      <c r="B1462" s="0">
        <f>HYPERLINK("https://dl.dropboxusercontent.com/scl/fi/qbxwqygx4i7yepvgdw99x/mens-t-shirt-size-chartsdaniel-ss.jpg?rlkey=ju4s96j7sowu3wlvwcu9sxhvs&amp;dl=0","Click to download SizeChart")</f>
      </c>
      <c r="C1462" s="0" t="inlineStr">
        <is>
          <t>Daniel Men's Interlock T-Shirt</t>
        </is>
      </c>
      <c r="D1462" s="0" t="inlineStr">
        <is>
          <t>144858</t>
        </is>
      </c>
      <c r="E1462" s="0" t="inlineStr">
        <is>
          <t>BLANK DANIEL M DG:144858F-3XL</t>
        </is>
      </c>
      <c r="F1462" s="0" t="inlineStr">
        <is>
          <t>899144858093</t>
        </is>
      </c>
      <c r="G1462" s="0" t="inlineStr">
        <is>
          <t>MENS</t>
        </is>
      </c>
      <c r="H1462" s="0" t="inlineStr">
        <is>
          <t>3XL</t>
        </is>
      </c>
      <c r="I1462" s="0">
        <v>12.99</v>
      </c>
      <c r="J1462" s="0">
        <v>13</v>
      </c>
    </row>
    <row r="1463" spans="1:10" customHeight="0">
      <c r="A1463" s="0">
        <f>HYPERLINK("https://dl.dropboxusercontent.com/scl/fi/stwleathm47vx1b4ex28v/daniel-144858-f.jpg?rlkey=2qsgpuqtfxx4mhnw4qeatyaqo&amp;dl=0","Click to download Image")</f>
      </c>
      <c r="B1463" s="0">
        <f>HYPERLINK("https://dl.dropboxusercontent.com/scl/fi/qbxwqygx4i7yepvgdw99x/mens-t-shirt-size-chartsdaniel-ss.jpg?rlkey=ju4s96j7sowu3wlvwcu9sxhvs&amp;dl=0","Click to download SizeChart")</f>
      </c>
      <c r="C1463" s="0" t="inlineStr">
        <is>
          <t>Daniel Men's Interlock T-Shirt</t>
        </is>
      </c>
      <c r="D1463" s="0" t="inlineStr">
        <is>
          <t>144858</t>
        </is>
      </c>
      <c r="E1463" s="0" t="inlineStr">
        <is>
          <t>BLANK DANIEL M DG:144858FT-3XL TALL</t>
        </is>
      </c>
      <c r="F1463" s="0" t="inlineStr">
        <is>
          <t>899144858192</t>
        </is>
      </c>
      <c r="G1463" s="0" t="inlineStr">
        <is>
          <t>MENS</t>
        </is>
      </c>
      <c r="H1463" s="0" t="inlineStr">
        <is>
          <t>3XL TALL</t>
        </is>
      </c>
      <c r="I1463" s="0">
        <v>12.99</v>
      </c>
      <c r="J1463" s="0">
        <v>14</v>
      </c>
    </row>
    <row r="1464" spans="1:10" customHeight="0">
      <c r="A1464" s="0">
        <f>HYPERLINK("https://dl.dropboxusercontent.com/scl/fi/stwleathm47vx1b4ex28v/daniel-144858-f.jpg?rlkey=2qsgpuqtfxx4mhnw4qeatyaqo&amp;dl=0","Click to download Image")</f>
      </c>
      <c r="B1464" s="0">
        <f>HYPERLINK("https://dl.dropboxusercontent.com/scl/fi/qbxwqygx4i7yepvgdw99x/mens-t-shirt-size-chartsdaniel-ss.jpg?rlkey=ju4s96j7sowu3wlvwcu9sxhvs&amp;dl=0","Click to download SizeChart")</f>
      </c>
      <c r="C1464" s="0" t="inlineStr">
        <is>
          <t>Daniel Men's Interlock T-Shirt</t>
        </is>
      </c>
      <c r="D1464" s="0" t="inlineStr">
        <is>
          <t>144858</t>
        </is>
      </c>
      <c r="E1464" s="0" t="inlineStr">
        <is>
          <t>BLANK DANIEL M DG:144858G-4XL</t>
        </is>
      </c>
      <c r="F1464" s="0" t="inlineStr">
        <is>
          <t>899144858109</t>
        </is>
      </c>
      <c r="G1464" s="0" t="inlineStr">
        <is>
          <t>MENS</t>
        </is>
      </c>
      <c r="H1464" s="0" t="inlineStr">
        <is>
          <t>4XL</t>
        </is>
      </c>
      <c r="I1464" s="0">
        <v>12.99</v>
      </c>
      <c r="J1464" s="0">
        <v>6</v>
      </c>
    </row>
    <row r="1465" spans="1:10" customHeight="0">
      <c r="A1465" s="0">
        <f>HYPERLINK("https://dl.dropboxusercontent.com/scl/fi/stwleathm47vx1b4ex28v/daniel-144858-f.jpg?rlkey=2qsgpuqtfxx4mhnw4qeatyaqo&amp;dl=0","Click to download Image")</f>
      </c>
      <c r="B1465" s="0">
        <f>HYPERLINK("https://dl.dropboxusercontent.com/scl/fi/qbxwqygx4i7yepvgdw99x/mens-t-shirt-size-chartsdaniel-ss.jpg?rlkey=ju4s96j7sowu3wlvwcu9sxhvs&amp;dl=0","Click to download SizeChart")</f>
      </c>
      <c r="C1465" s="0" t="inlineStr">
        <is>
          <t>Daniel Men's Interlock T-Shirt</t>
        </is>
      </c>
      <c r="D1465" s="0" t="inlineStr">
        <is>
          <t>144858</t>
        </is>
      </c>
      <c r="E1465" s="0" t="inlineStr">
        <is>
          <t>BLANK DANIEL M DG:144858GT-4XL TALL</t>
        </is>
      </c>
      <c r="F1465" s="0" t="inlineStr">
        <is>
          <t>899144858208</t>
        </is>
      </c>
      <c r="G1465" s="0" t="inlineStr">
        <is>
          <t>MENS</t>
        </is>
      </c>
      <c r="H1465" s="0" t="inlineStr">
        <is>
          <t>4XL TALL</t>
        </is>
      </c>
      <c r="I1465" s="0">
        <v>12.99</v>
      </c>
      <c r="J1465" s="0">
        <v>8</v>
      </c>
    </row>
    <row r="1466" spans="1:10" customHeight="0">
      <c r="A1466" s="0">
        <f>HYPERLINK("https://dl.dropboxusercontent.com/scl/fi/stwleathm47vx1b4ex28v/daniel-144858-f.jpg?rlkey=2qsgpuqtfxx4mhnw4qeatyaqo&amp;dl=0","Click to download Image")</f>
      </c>
      <c r="B1466" s="0">
        <f>HYPERLINK("https://dl.dropboxusercontent.com/scl/fi/qbxwqygx4i7yepvgdw99x/mens-t-shirt-size-chartsdaniel-ss.jpg?rlkey=ju4s96j7sowu3wlvwcu9sxhvs&amp;dl=0","Click to download SizeChart")</f>
      </c>
      <c r="C1466" s="0" t="inlineStr">
        <is>
          <t>Daniel Men's Interlock T-Shirt</t>
        </is>
      </c>
      <c r="D1466" s="0" t="inlineStr">
        <is>
          <t>144858</t>
        </is>
      </c>
      <c r="E1466" s="0" t="inlineStr">
        <is>
          <t>BLANK DANIEL M DG:144858H-5XL</t>
        </is>
      </c>
      <c r="F1466" s="0" t="inlineStr">
        <is>
          <t>899144858116</t>
        </is>
      </c>
      <c r="G1466" s="0" t="inlineStr">
        <is>
          <t>MENS</t>
        </is>
      </c>
      <c r="H1466" s="0" t="inlineStr">
        <is>
          <t>5XL</t>
        </is>
      </c>
      <c r="I1466" s="0">
        <v>12.99</v>
      </c>
      <c r="J1466" s="0">
        <v>7</v>
      </c>
    </row>
    <row r="1467" spans="1:10" customHeight="0">
      <c r="A1467" s="0">
        <f>HYPERLINK("https://dl.dropboxusercontent.com/scl/fi/r12hocv7185s6m7raqw57/daniel-144859-f.jpg?rlkey=ra9uieu7ugncw17x4n56s952o&amp;dl=0","Click to download Image")</f>
      </c>
      <c r="B1467" s="0">
        <f>HYPERLINK("https://dl.dropboxusercontent.com/scl/fi/ad81b4e8fzqf38eyz3q6g/mens-t-shirt-size-chartsdaniel-ls.jpg?rlkey=o3dw79f5gncgz2as56wkr03al&amp;dl=0","Click to download SizeChart")</f>
      </c>
      <c r="C1467" s="0" t="inlineStr">
        <is>
          <t>Daniel Men's Interlock Long Sleeve</t>
        </is>
      </c>
      <c r="D1467" s="0" t="inlineStr">
        <is>
          <t>144859</t>
        </is>
      </c>
      <c r="E1467" s="0" t="inlineStr">
        <is>
          <t>BLANK DANIEL M DG:144859A-S</t>
        </is>
      </c>
      <c r="F1467" s="0" t="inlineStr">
        <is>
          <t>899144859045</t>
        </is>
      </c>
      <c r="G1467" s="0" t="inlineStr">
        <is>
          <t>MENS</t>
        </is>
      </c>
      <c r="H1467" s="0" t="inlineStr">
        <is>
          <t>S</t>
        </is>
      </c>
      <c r="I1467" s="0">
        <v>16.99</v>
      </c>
      <c r="J1467" s="0">
        <v>5</v>
      </c>
    </row>
    <row r="1468" spans="1:10" customHeight="0">
      <c r="A1468" s="0">
        <f>HYPERLINK("https://dl.dropboxusercontent.com/scl/fi/r12hocv7185s6m7raqw57/daniel-144859-f.jpg?rlkey=ra9uieu7ugncw17x4n56s952o&amp;dl=0","Click to download Image")</f>
      </c>
      <c r="B1468" s="0">
        <f>HYPERLINK("https://dl.dropboxusercontent.com/scl/fi/ad81b4e8fzqf38eyz3q6g/mens-t-shirt-size-chartsdaniel-ls.jpg?rlkey=o3dw79f5gncgz2as56wkr03al&amp;dl=0","Click to download SizeChart")</f>
      </c>
      <c r="C1468" s="0" t="inlineStr">
        <is>
          <t>Daniel Men's Interlock Long Sleeve</t>
        </is>
      </c>
      <c r="D1468" s="0" t="inlineStr">
        <is>
          <t>144859</t>
        </is>
      </c>
      <c r="E1468" s="0" t="inlineStr">
        <is>
          <t>BLANK DANIEL M DG:144859B-M</t>
        </is>
      </c>
      <c r="F1468" s="0" t="inlineStr">
        <is>
          <t>899144859052</t>
        </is>
      </c>
      <c r="G1468" s="0" t="inlineStr">
        <is>
          <t>MENS</t>
        </is>
      </c>
      <c r="H1468" s="0" t="inlineStr">
        <is>
          <t>M</t>
        </is>
      </c>
      <c r="I1468" s="0">
        <v>16.99</v>
      </c>
      <c r="J1468" s="0">
        <v>68</v>
      </c>
    </row>
    <row r="1469" spans="1:10" customHeight="0">
      <c r="A1469" s="0">
        <f>HYPERLINK("https://dl.dropboxusercontent.com/scl/fi/r12hocv7185s6m7raqw57/daniel-144859-f.jpg?rlkey=ra9uieu7ugncw17x4n56s952o&amp;dl=0","Click to download Image")</f>
      </c>
      <c r="B1469" s="0">
        <f>HYPERLINK("https://dl.dropboxusercontent.com/scl/fi/ad81b4e8fzqf38eyz3q6g/mens-t-shirt-size-chartsdaniel-ls.jpg?rlkey=o3dw79f5gncgz2as56wkr03al&amp;dl=0","Click to download SizeChart")</f>
      </c>
      <c r="C1469" s="0" t="inlineStr">
        <is>
          <t>Daniel Men's Interlock Long Sleeve</t>
        </is>
      </c>
      <c r="D1469" s="0" t="inlineStr">
        <is>
          <t>144859</t>
        </is>
      </c>
      <c r="E1469" s="0" t="inlineStr">
        <is>
          <t>BLANK DANIEL M DG:144859C-L</t>
        </is>
      </c>
      <c r="F1469" s="0" t="inlineStr">
        <is>
          <t>899144859069</t>
        </is>
      </c>
      <c r="G1469" s="0" t="inlineStr">
        <is>
          <t>MENS</t>
        </is>
      </c>
      <c r="H1469" s="0" t="inlineStr">
        <is>
          <t>L</t>
        </is>
      </c>
      <c r="I1469" s="0">
        <v>16.99</v>
      </c>
      <c r="J1469" s="0">
        <v>130</v>
      </c>
    </row>
    <row r="1470" spans="1:10" customHeight="0">
      <c r="A1470" s="0">
        <f>HYPERLINK("https://dl.dropboxusercontent.com/scl/fi/r12hocv7185s6m7raqw57/daniel-144859-f.jpg?rlkey=ra9uieu7ugncw17x4n56s952o&amp;dl=0","Click to download Image")</f>
      </c>
      <c r="B1470" s="0">
        <f>HYPERLINK("https://dl.dropboxusercontent.com/scl/fi/ad81b4e8fzqf38eyz3q6g/mens-t-shirt-size-chartsdaniel-ls.jpg?rlkey=o3dw79f5gncgz2as56wkr03al&amp;dl=0","Click to download SizeChart")</f>
      </c>
      <c r="C1470" s="0" t="inlineStr">
        <is>
          <t>Daniel Men's Interlock Long Sleeve</t>
        </is>
      </c>
      <c r="D1470" s="0" t="inlineStr">
        <is>
          <t>144859</t>
        </is>
      </c>
      <c r="E1470" s="0" t="inlineStr">
        <is>
          <t>BLANK DANIEL M DG:144859D-XL</t>
        </is>
      </c>
      <c r="F1470" s="0" t="inlineStr">
        <is>
          <t>899144859076</t>
        </is>
      </c>
      <c r="G1470" s="0" t="inlineStr">
        <is>
          <t>MENS</t>
        </is>
      </c>
      <c r="H1470" s="0" t="inlineStr">
        <is>
          <t>XL</t>
        </is>
      </c>
      <c r="I1470" s="0">
        <v>16.99</v>
      </c>
      <c r="J1470" s="0">
        <v>70</v>
      </c>
    </row>
    <row r="1471" spans="1:10" customHeight="0">
      <c r="A1471" s="0">
        <f>HYPERLINK("https://dl.dropboxusercontent.com/scl/fi/r12hocv7185s6m7raqw57/daniel-144859-f.jpg?rlkey=ra9uieu7ugncw17x4n56s952o&amp;dl=0","Click to download Image")</f>
      </c>
      <c r="B1471" s="0">
        <f>HYPERLINK("https://dl.dropboxusercontent.com/scl/fi/ad81b4e8fzqf38eyz3q6g/mens-t-shirt-size-chartsdaniel-ls.jpg?rlkey=o3dw79f5gncgz2as56wkr03al&amp;dl=0","Click to download SizeChart")</f>
      </c>
      <c r="C1471" s="0" t="inlineStr">
        <is>
          <t>Daniel Men's Interlock Long Sleeve</t>
        </is>
      </c>
      <c r="D1471" s="0" t="inlineStr">
        <is>
          <t>144859</t>
        </is>
      </c>
      <c r="E1471" s="0" t="inlineStr">
        <is>
          <t>BLANK DANIEL M DG:144859E-2XL</t>
        </is>
      </c>
      <c r="F1471" s="0" t="inlineStr">
        <is>
          <t>899144859083</t>
        </is>
      </c>
      <c r="G1471" s="0" t="inlineStr">
        <is>
          <t>MENS</t>
        </is>
      </c>
      <c r="H1471" s="0" t="inlineStr">
        <is>
          <t>2XL</t>
        </is>
      </c>
      <c r="I1471" s="0">
        <v>16.99</v>
      </c>
      <c r="J1471" s="0">
        <v>27</v>
      </c>
    </row>
    <row r="1472" spans="1:10" customHeight="0">
      <c r="A1472" s="0">
        <f>HYPERLINK("https://dl.dropboxusercontent.com/scl/fi/r12hocv7185s6m7raqw57/daniel-144859-f.jpg?rlkey=ra9uieu7ugncw17x4n56s952o&amp;dl=0","Click to download Image")</f>
      </c>
      <c r="B1472" s="0">
        <f>HYPERLINK("https://dl.dropboxusercontent.com/scl/fi/ad81b4e8fzqf38eyz3q6g/mens-t-shirt-size-chartsdaniel-ls.jpg?rlkey=o3dw79f5gncgz2as56wkr03al&amp;dl=0","Click to download SizeChart")</f>
      </c>
      <c r="C1472" s="0" t="inlineStr">
        <is>
          <t>Daniel Men's Interlock Long Sleeve</t>
        </is>
      </c>
      <c r="D1472" s="0" t="inlineStr">
        <is>
          <t>144859</t>
        </is>
      </c>
      <c r="E1472" s="0" t="inlineStr">
        <is>
          <t>BLANK DANIEL M DG:144859F-3XL</t>
        </is>
      </c>
      <c r="F1472" s="0" t="inlineStr">
        <is>
          <t>899144859090</t>
        </is>
      </c>
      <c r="G1472" s="0" t="inlineStr">
        <is>
          <t>MENS</t>
        </is>
      </c>
      <c r="H1472" s="0" t="inlineStr">
        <is>
          <t>3XL</t>
        </is>
      </c>
      <c r="I1472" s="0">
        <v>16.99</v>
      </c>
      <c r="J1472" s="0">
        <v>17</v>
      </c>
    </row>
    <row r="1473" spans="1:10" customHeight="0">
      <c r="A1473" s="0">
        <f>HYPERLINK("https://dl.dropboxusercontent.com/scl/fi/r12hocv7185s6m7raqw57/daniel-144859-f.jpg?rlkey=ra9uieu7ugncw17x4n56s952o&amp;dl=0","Click to download Image")</f>
      </c>
      <c r="B1473" s="0">
        <f>HYPERLINK("https://dl.dropboxusercontent.com/scl/fi/ad81b4e8fzqf38eyz3q6g/mens-t-shirt-size-chartsdaniel-ls.jpg?rlkey=o3dw79f5gncgz2as56wkr03al&amp;dl=0","Click to download SizeChart")</f>
      </c>
      <c r="C1473" s="0" t="inlineStr">
        <is>
          <t>Daniel Men's Interlock Long Sleeve</t>
        </is>
      </c>
      <c r="D1473" s="0" t="inlineStr">
        <is>
          <t>144859</t>
        </is>
      </c>
      <c r="E1473" s="0" t="inlineStr">
        <is>
          <t>BLANK DANIEL M DG:144859G-4XL</t>
        </is>
      </c>
      <c r="F1473" s="0" t="inlineStr">
        <is>
          <t>899144859106</t>
        </is>
      </c>
      <c r="G1473" s="0" t="inlineStr">
        <is>
          <t>MENS</t>
        </is>
      </c>
      <c r="H1473" s="0" t="inlineStr">
        <is>
          <t>4XL</t>
        </is>
      </c>
      <c r="I1473" s="0">
        <v>16.99</v>
      </c>
      <c r="J1473" s="0">
        <v>13</v>
      </c>
    </row>
    <row r="1474" spans="1:10" customHeight="0">
      <c r="A1474" s="0">
        <f>HYPERLINK("https://dl.dropboxusercontent.com/scl/fi/r12hocv7185s6m7raqw57/daniel-144859-f.jpg?rlkey=ra9uieu7ugncw17x4n56s952o&amp;dl=0","Click to download Image")</f>
      </c>
      <c r="B1474" s="0">
        <f>HYPERLINK("https://dl.dropboxusercontent.com/scl/fi/ad81b4e8fzqf38eyz3q6g/mens-t-shirt-size-chartsdaniel-ls.jpg?rlkey=o3dw79f5gncgz2as56wkr03al&amp;dl=0","Click to download SizeChart")</f>
      </c>
      <c r="C1474" s="0" t="inlineStr">
        <is>
          <t>Daniel Men's Interlock Long Sleeve</t>
        </is>
      </c>
      <c r="D1474" s="0" t="inlineStr">
        <is>
          <t>144859</t>
        </is>
      </c>
      <c r="E1474" s="0" t="inlineStr">
        <is>
          <t>BLANK DANIEL M DG:144859H-5XL</t>
        </is>
      </c>
      <c r="F1474" s="0" t="inlineStr">
        <is>
          <t>899144859113</t>
        </is>
      </c>
      <c r="G1474" s="0" t="inlineStr">
        <is>
          <t>MENS</t>
        </is>
      </c>
      <c r="H1474" s="0" t="inlineStr">
        <is>
          <t>5XL</t>
        </is>
      </c>
      <c r="I1474" s="0">
        <v>16.99</v>
      </c>
      <c r="J1474" s="0">
        <v>5</v>
      </c>
    </row>
    <row r="1475" spans="1:10" customHeight="0">
      <c r="A1475" s="0">
        <f>HYPERLINK("https://dl.dropboxusercontent.com/scl/fi/ehazvtm67jue71t0o9hdt/109046-af.jpg?rlkey=8dx4jj5wgscp6c4f7b3u56xln&amp;dl=0","Click to download Image")</f>
      </c>
      <c r="B1475" s="0">
        <f>HYPERLINK("https://dl.dropboxusercontent.com/scl/fi/ljpwcah8o1ameq72foir6/mens-t-shirt-size-chartsbisbee.jpg?rlkey=fdv7a4g6z4d3a4qatjnrhoia1&amp;dl=0","Click to download SizeChart")</f>
      </c>
      <c r="C1475" s="0" t="inlineStr">
        <is>
          <t>Bisbee Men's Cotton Long Sleeve</t>
        </is>
      </c>
      <c r="D1475" s="0" t="inlineStr">
        <is>
          <t>109046</t>
        </is>
      </c>
      <c r="E1475" s="0" t="inlineStr">
        <is>
          <t>CARDINAL-BLANK-BISBEE:109046A – S</t>
        </is>
      </c>
      <c r="G1475" s="0" t="inlineStr">
        <is>
          <t>MENS</t>
        </is>
      </c>
      <c r="H1475" s="0" t="inlineStr">
        <is>
          <t>S</t>
        </is>
      </c>
      <c r="I1475" s="0">
        <v>22.99</v>
      </c>
      <c r="J1475" s="0">
        <v>8</v>
      </c>
    </row>
    <row r="1476" spans="1:10" customHeight="0">
      <c r="A1476" s="0">
        <f>HYPERLINK("https://dl.dropboxusercontent.com/scl/fi/ehazvtm67jue71t0o9hdt/109046-af.jpg?rlkey=8dx4jj5wgscp6c4f7b3u56xln&amp;dl=0","Click to download Image")</f>
      </c>
      <c r="B1476" s="0">
        <f>HYPERLINK("https://dl.dropboxusercontent.com/scl/fi/ljpwcah8o1ameq72foir6/mens-t-shirt-size-chartsbisbee.jpg?rlkey=fdv7a4g6z4d3a4qatjnrhoia1&amp;dl=0","Click to download SizeChart")</f>
      </c>
      <c r="C1476" s="0" t="inlineStr">
        <is>
          <t>Bisbee Men's Cotton Long Sleeve</t>
        </is>
      </c>
      <c r="D1476" s="0" t="inlineStr">
        <is>
          <t>109046</t>
        </is>
      </c>
      <c r="E1476" s="0" t="inlineStr">
        <is>
          <t>CARDINAL-BLANK-BISBEE:109046B – M</t>
        </is>
      </c>
      <c r="G1476" s="0" t="inlineStr">
        <is>
          <t>MENS</t>
        </is>
      </c>
      <c r="H1476" s="0" t="inlineStr">
        <is>
          <t>M</t>
        </is>
      </c>
      <c r="I1476" s="0">
        <v>22.99</v>
      </c>
      <c r="J1476" s="0">
        <v>16</v>
      </c>
    </row>
    <row r="1477" spans="1:10" customHeight="0">
      <c r="A1477" s="0">
        <f>HYPERLINK("https://dl.dropboxusercontent.com/scl/fi/ehazvtm67jue71t0o9hdt/109046-af.jpg?rlkey=8dx4jj5wgscp6c4f7b3u56xln&amp;dl=0","Click to download Image")</f>
      </c>
      <c r="B1477" s="0">
        <f>HYPERLINK("https://dl.dropboxusercontent.com/scl/fi/ljpwcah8o1ameq72foir6/mens-t-shirt-size-chartsbisbee.jpg?rlkey=fdv7a4g6z4d3a4qatjnrhoia1&amp;dl=0","Click to download SizeChart")</f>
      </c>
      <c r="C1477" s="0" t="inlineStr">
        <is>
          <t>Bisbee Men's Cotton Long Sleeve</t>
        </is>
      </c>
      <c r="D1477" s="0" t="inlineStr">
        <is>
          <t>109046</t>
        </is>
      </c>
      <c r="E1477" s="0" t="inlineStr">
        <is>
          <t>CARDINAL-BLANK-BISBEE:109046C – L</t>
        </is>
      </c>
      <c r="G1477" s="0" t="inlineStr">
        <is>
          <t>MENS</t>
        </is>
      </c>
      <c r="H1477" s="0" t="inlineStr">
        <is>
          <t>L</t>
        </is>
      </c>
      <c r="I1477" s="0">
        <v>22.99</v>
      </c>
      <c r="J1477" s="0">
        <v>23</v>
      </c>
    </row>
    <row r="1478" spans="1:10" customHeight="0">
      <c r="A1478" s="0">
        <f>HYPERLINK("https://dl.dropboxusercontent.com/scl/fi/ehazvtm67jue71t0o9hdt/109046-af.jpg?rlkey=8dx4jj5wgscp6c4f7b3u56xln&amp;dl=0","Click to download Image")</f>
      </c>
      <c r="B1478" s="0">
        <f>HYPERLINK("https://dl.dropboxusercontent.com/scl/fi/ljpwcah8o1ameq72foir6/mens-t-shirt-size-chartsbisbee.jpg?rlkey=fdv7a4g6z4d3a4qatjnrhoia1&amp;dl=0","Click to download SizeChart")</f>
      </c>
      <c r="C1478" s="0" t="inlineStr">
        <is>
          <t>Bisbee Men's Cotton Long Sleeve</t>
        </is>
      </c>
      <c r="D1478" s="0" t="inlineStr">
        <is>
          <t>109046</t>
        </is>
      </c>
      <c r="E1478" s="0" t="inlineStr">
        <is>
          <t>CARDINAL-BLANK-BISBEE:109046D – XL</t>
        </is>
      </c>
      <c r="G1478" s="0" t="inlineStr">
        <is>
          <t>MENS</t>
        </is>
      </c>
      <c r="H1478" s="0" t="inlineStr">
        <is>
          <t>XL</t>
        </is>
      </c>
      <c r="I1478" s="0">
        <v>22.99</v>
      </c>
      <c r="J1478" s="0">
        <v>23</v>
      </c>
    </row>
    <row r="1479" spans="1:10" customHeight="0">
      <c r="A1479" s="0">
        <f>HYPERLINK("https://dl.dropboxusercontent.com/scl/fi/ehazvtm67jue71t0o9hdt/109046-af.jpg?rlkey=8dx4jj5wgscp6c4f7b3u56xln&amp;dl=0","Click to download Image")</f>
      </c>
      <c r="B1479" s="0">
        <f>HYPERLINK("https://dl.dropboxusercontent.com/scl/fi/ljpwcah8o1ameq72foir6/mens-t-shirt-size-chartsbisbee.jpg?rlkey=fdv7a4g6z4d3a4qatjnrhoia1&amp;dl=0","Click to download SizeChart")</f>
      </c>
      <c r="C1479" s="0" t="inlineStr">
        <is>
          <t>Bisbee Men's Cotton Long Sleeve</t>
        </is>
      </c>
      <c r="D1479" s="0" t="inlineStr">
        <is>
          <t>109046</t>
        </is>
      </c>
      <c r="E1479" s="0" t="inlineStr">
        <is>
          <t>CARDINAL-BLANK-BISBEE:109046E - 2XL</t>
        </is>
      </c>
      <c r="G1479" s="0" t="inlineStr">
        <is>
          <t>MENS</t>
        </is>
      </c>
      <c r="H1479" s="0" t="inlineStr">
        <is>
          <t>2XL</t>
        </is>
      </c>
      <c r="I1479" s="0">
        <v>24.99</v>
      </c>
      <c r="J1479" s="0">
        <v>16</v>
      </c>
    </row>
    <row r="1480" spans="1:10" customHeight="0">
      <c r="A1480" s="0">
        <f>HYPERLINK("https://dl.dropboxusercontent.com/scl/fi/ehazvtm67jue71t0o9hdt/109046-af.jpg?rlkey=8dx4jj5wgscp6c4f7b3u56xln&amp;dl=0","Click to download Image")</f>
      </c>
      <c r="B1480" s="0">
        <f>HYPERLINK("https://dl.dropboxusercontent.com/scl/fi/ljpwcah8o1ameq72foir6/mens-t-shirt-size-chartsbisbee.jpg?rlkey=fdv7a4g6z4d3a4qatjnrhoia1&amp;dl=0","Click to download SizeChart")</f>
      </c>
      <c r="C1480" s="0" t="inlineStr">
        <is>
          <t>Bisbee Men's Cotton Long Sleeve</t>
        </is>
      </c>
      <c r="D1480" s="0" t="inlineStr">
        <is>
          <t>109046</t>
        </is>
      </c>
      <c r="E1480" s="0" t="inlineStr">
        <is>
          <t>CARDINAL-BLANK-BISBEE:109046F - 3XL</t>
        </is>
      </c>
      <c r="G1480" s="0" t="inlineStr">
        <is>
          <t>MENS</t>
        </is>
      </c>
      <c r="H1480" s="0" t="inlineStr">
        <is>
          <t>3XL</t>
        </is>
      </c>
      <c r="I1480" s="0">
        <v>24.99</v>
      </c>
      <c r="J1480" s="0">
        <v>8</v>
      </c>
    </row>
    <row r="1481" spans="1:10" customHeight="0">
      <c r="A1481" s="0">
        <f>HYPERLINK("https://dl.dropboxusercontent.com/scl/fi/c0milvhly06628q1aigo3/109050-af.jpg?rlkey=u5n79r9fdugcc9zlxpkp37prn&amp;dl=0","Click to download Image")</f>
      </c>
      <c r="B1481" s="0">
        <f>HYPERLINK("https://dl.dropboxusercontent.com/scl/fi/ljpwcah8o1ameq72foir6/mens-t-shirt-size-chartsbisbee.jpg?rlkey=fdv7a4g6z4d3a4qatjnrhoia1&amp;dl=0","Click to download SizeChart")</f>
      </c>
      <c r="C1481" s="0" t="inlineStr">
        <is>
          <t>Bisbee Men's Cotton Long Sleeve</t>
        </is>
      </c>
      <c r="D1481" s="0" t="inlineStr">
        <is>
          <t>109050</t>
        </is>
      </c>
      <c r="E1481" s="0" t="inlineStr">
        <is>
          <t>WHITE-BLANK-BISBEE:109050A – S</t>
        </is>
      </c>
      <c r="G1481" s="0" t="inlineStr">
        <is>
          <t>MENS</t>
        </is>
      </c>
      <c r="H1481" s="0" t="inlineStr">
        <is>
          <t>S</t>
        </is>
      </c>
      <c r="I1481" s="0">
        <v>22.99</v>
      </c>
      <c r="J1481" s="0">
        <v>4</v>
      </c>
    </row>
    <row r="1482" spans="1:10" customHeight="0">
      <c r="A1482" s="0">
        <f>HYPERLINK("https://dl.dropboxusercontent.com/scl/fi/c0milvhly06628q1aigo3/109050-af.jpg?rlkey=u5n79r9fdugcc9zlxpkp37prn&amp;dl=0","Click to download Image")</f>
      </c>
      <c r="B1482" s="0">
        <f>HYPERLINK("https://dl.dropboxusercontent.com/scl/fi/ljpwcah8o1ameq72foir6/mens-t-shirt-size-chartsbisbee.jpg?rlkey=fdv7a4g6z4d3a4qatjnrhoia1&amp;dl=0","Click to download SizeChart")</f>
      </c>
      <c r="C1482" s="0" t="inlineStr">
        <is>
          <t>Bisbee Men's Cotton Long Sleeve</t>
        </is>
      </c>
      <c r="D1482" s="0" t="inlineStr">
        <is>
          <t>109050</t>
        </is>
      </c>
      <c r="E1482" s="0" t="inlineStr">
        <is>
          <t>WHITE-BLANK-BISBEE:109050B – M</t>
        </is>
      </c>
      <c r="G1482" s="0" t="inlineStr">
        <is>
          <t>MENS</t>
        </is>
      </c>
      <c r="H1482" s="0" t="inlineStr">
        <is>
          <t>M</t>
        </is>
      </c>
      <c r="I1482" s="0">
        <v>22.99</v>
      </c>
      <c r="J1482" s="0">
        <v>7</v>
      </c>
    </row>
    <row r="1483" spans="1:10" customHeight="0">
      <c r="A1483" s="0">
        <f>HYPERLINK("https://dl.dropboxusercontent.com/scl/fi/c0milvhly06628q1aigo3/109050-af.jpg?rlkey=u5n79r9fdugcc9zlxpkp37prn&amp;dl=0","Click to download Image")</f>
      </c>
      <c r="B1483" s="0">
        <f>HYPERLINK("https://dl.dropboxusercontent.com/scl/fi/ljpwcah8o1ameq72foir6/mens-t-shirt-size-chartsbisbee.jpg?rlkey=fdv7a4g6z4d3a4qatjnrhoia1&amp;dl=0","Click to download SizeChart")</f>
      </c>
      <c r="C1483" s="0" t="inlineStr">
        <is>
          <t>Bisbee Men's Cotton Long Sleeve</t>
        </is>
      </c>
      <c r="D1483" s="0" t="inlineStr">
        <is>
          <t>109050</t>
        </is>
      </c>
      <c r="E1483" s="0" t="inlineStr">
        <is>
          <t>WHITE-BLANK-BISBEE:109050C – L</t>
        </is>
      </c>
      <c r="G1483" s="0" t="inlineStr">
        <is>
          <t>MENS</t>
        </is>
      </c>
      <c r="H1483" s="0" t="inlineStr">
        <is>
          <t>L</t>
        </is>
      </c>
      <c r="I1483" s="0">
        <v>22.99</v>
      </c>
      <c r="J1483" s="0">
        <v>9</v>
      </c>
    </row>
    <row r="1484" spans="1:10" customHeight="0">
      <c r="A1484" s="0">
        <f>HYPERLINK("https://dl.dropboxusercontent.com/scl/fi/c0milvhly06628q1aigo3/109050-af.jpg?rlkey=u5n79r9fdugcc9zlxpkp37prn&amp;dl=0","Click to download Image")</f>
      </c>
      <c r="B1484" s="0">
        <f>HYPERLINK("https://dl.dropboxusercontent.com/scl/fi/ljpwcah8o1ameq72foir6/mens-t-shirt-size-chartsbisbee.jpg?rlkey=fdv7a4g6z4d3a4qatjnrhoia1&amp;dl=0","Click to download SizeChart")</f>
      </c>
      <c r="C1484" s="0" t="inlineStr">
        <is>
          <t>Bisbee Men's Cotton Long Sleeve</t>
        </is>
      </c>
      <c r="D1484" s="0" t="inlineStr">
        <is>
          <t>109050</t>
        </is>
      </c>
      <c r="E1484" s="0" t="inlineStr">
        <is>
          <t>WHITE-BLANK-BISBEE:109050D – XL</t>
        </is>
      </c>
      <c r="G1484" s="0" t="inlineStr">
        <is>
          <t>MENS</t>
        </is>
      </c>
      <c r="H1484" s="0" t="inlineStr">
        <is>
          <t>XL</t>
        </is>
      </c>
      <c r="I1484" s="0">
        <v>22.99</v>
      </c>
      <c r="J1484" s="0">
        <v>11</v>
      </c>
    </row>
    <row r="1485" spans="1:10" customHeight="0">
      <c r="A1485" s="0">
        <f>HYPERLINK("https://dl.dropboxusercontent.com/scl/fi/c0milvhly06628q1aigo3/109050-af.jpg?rlkey=u5n79r9fdugcc9zlxpkp37prn&amp;dl=0","Click to download Image")</f>
      </c>
      <c r="B1485" s="0">
        <f>HYPERLINK("https://dl.dropboxusercontent.com/scl/fi/ljpwcah8o1ameq72foir6/mens-t-shirt-size-chartsbisbee.jpg?rlkey=fdv7a4g6z4d3a4qatjnrhoia1&amp;dl=0","Click to download SizeChart")</f>
      </c>
      <c r="C1485" s="0" t="inlineStr">
        <is>
          <t>Bisbee Men's Cotton Long Sleeve</t>
        </is>
      </c>
      <c r="D1485" s="0" t="inlineStr">
        <is>
          <t>109050</t>
        </is>
      </c>
      <c r="E1485" s="0" t="inlineStr">
        <is>
          <t>WHITE-BLANK-BISBEE:109050E - 2XL</t>
        </is>
      </c>
      <c r="G1485" s="0" t="inlineStr">
        <is>
          <t>MENS</t>
        </is>
      </c>
      <c r="H1485" s="0" t="inlineStr">
        <is>
          <t>2XL</t>
        </is>
      </c>
      <c r="I1485" s="0">
        <v>22.99</v>
      </c>
      <c r="J1485" s="0">
        <v>7</v>
      </c>
    </row>
    <row r="1486" spans="1:10" customHeight="0">
      <c r="A1486" s="0">
        <f>HYPERLINK("https://dl.dropboxusercontent.com/scl/fi/c0milvhly06628q1aigo3/109050-af.jpg?rlkey=u5n79r9fdugcc9zlxpkp37prn&amp;dl=0","Click to download Image")</f>
      </c>
      <c r="B1486" s="0">
        <f>HYPERLINK("https://dl.dropboxusercontent.com/scl/fi/ljpwcah8o1ameq72foir6/mens-t-shirt-size-chartsbisbee.jpg?rlkey=fdv7a4g6z4d3a4qatjnrhoia1&amp;dl=0","Click to download SizeChart")</f>
      </c>
      <c r="C1486" s="0" t="inlineStr">
        <is>
          <t>Bisbee Men's Cotton Long Sleeve</t>
        </is>
      </c>
      <c r="D1486" s="0" t="inlineStr">
        <is>
          <t>109050</t>
        </is>
      </c>
      <c r="E1486" s="0" t="inlineStr">
        <is>
          <t>WHITE-BLANK-BISBEE:109050F - 3XL</t>
        </is>
      </c>
      <c r="G1486" s="0" t="inlineStr">
        <is>
          <t>MENS</t>
        </is>
      </c>
      <c r="H1486" s="0" t="inlineStr">
        <is>
          <t>3XL</t>
        </is>
      </c>
      <c r="I1486" s="0">
        <v>22.99</v>
      </c>
      <c r="J1486" s="0">
        <v>4</v>
      </c>
    </row>
    <row r="1487" spans="1:10" customHeight="0">
      <c r="A1487" s="0">
        <f>HYPERLINK("https://dl.dropboxusercontent.com/scl/fi/vjhrptz2ka7ikshrbak0z/blaiset.jpg?rlkey=i25rhe3rjz58u03ujjxbonkw6&amp;dl=0","Click to download Image")</f>
      </c>
      <c r="B1487" s="0">
        <f>HYPERLINK("https://dl.dropboxusercontent.com/scl/fi/v0lb7sij8w5vitvfneudn/mens-pullover-size-chartsblaise.jpg?rlkey=yumnr84q9ey8rb85obeyv98bv&amp;dl=0","Click to download SizeChart")</f>
      </c>
      <c r="C1487" s="0" t="inlineStr">
        <is>
          <t>Blaise Men's Fleece 1/4 Zip</t>
        </is>
      </c>
      <c r="D1487" s="0" t="inlineStr">
        <is>
          <t>132917</t>
        </is>
      </c>
      <c r="E1487" s="0" t="inlineStr">
        <is>
          <t>BLANK BLAISE M GN:132917A-S</t>
        </is>
      </c>
      <c r="F1487" s="0" t="inlineStr">
        <is>
          <t>899132917047</t>
        </is>
      </c>
      <c r="G1487" s="0" t="inlineStr">
        <is>
          <t>MENS</t>
        </is>
      </c>
      <c r="H1487" s="0" t="inlineStr">
        <is>
          <t>S</t>
        </is>
      </c>
      <c r="I1487" s="0">
        <v>44.99</v>
      </c>
      <c r="J1487" s="0">
        <v>3</v>
      </c>
    </row>
    <row r="1488" spans="1:10" customHeight="0">
      <c r="A1488" s="0">
        <f>HYPERLINK("https://dl.dropboxusercontent.com/scl/fi/vjhrptz2ka7ikshrbak0z/blaiset.jpg?rlkey=i25rhe3rjz58u03ujjxbonkw6&amp;dl=0","Click to download Image")</f>
      </c>
      <c r="B1488" s="0">
        <f>HYPERLINK("https://dl.dropboxusercontent.com/scl/fi/v0lb7sij8w5vitvfneudn/mens-pullover-size-chartsblaise.jpg?rlkey=yumnr84q9ey8rb85obeyv98bv&amp;dl=0","Click to download SizeChart")</f>
      </c>
      <c r="C1488" s="0" t="inlineStr">
        <is>
          <t>Blaise Men's Fleece 1/4 Zip</t>
        </is>
      </c>
      <c r="D1488" s="0" t="inlineStr">
        <is>
          <t>132917</t>
        </is>
      </c>
      <c r="E1488" s="0" t="inlineStr">
        <is>
          <t>BLANK BLAISE M GN:132917B-M</t>
        </is>
      </c>
      <c r="F1488" s="0" t="inlineStr">
        <is>
          <t>899132917054</t>
        </is>
      </c>
      <c r="G1488" s="0" t="inlineStr">
        <is>
          <t>MENS</t>
        </is>
      </c>
      <c r="H1488" s="0" t="inlineStr">
        <is>
          <t>M</t>
        </is>
      </c>
      <c r="I1488" s="0">
        <v>44.99</v>
      </c>
      <c r="J1488" s="0">
        <v>7</v>
      </c>
    </row>
    <row r="1489" spans="1:10" customHeight="0">
      <c r="A1489" s="0">
        <f>HYPERLINK("https://dl.dropboxusercontent.com/scl/fi/vjhrptz2ka7ikshrbak0z/blaiset.jpg?rlkey=i25rhe3rjz58u03ujjxbonkw6&amp;dl=0","Click to download Image")</f>
      </c>
      <c r="B1489" s="0">
        <f>HYPERLINK("https://dl.dropboxusercontent.com/scl/fi/v0lb7sij8w5vitvfneudn/mens-pullover-size-chartsblaise.jpg?rlkey=yumnr84q9ey8rb85obeyv98bv&amp;dl=0","Click to download SizeChart")</f>
      </c>
      <c r="C1489" s="0" t="inlineStr">
        <is>
          <t>Blaise Men's Fleece 1/4 Zip</t>
        </is>
      </c>
      <c r="D1489" s="0" t="inlineStr">
        <is>
          <t>132917</t>
        </is>
      </c>
      <c r="E1489" s="0" t="inlineStr">
        <is>
          <t>BLANK BLAISE M GN:132917C-L</t>
        </is>
      </c>
      <c r="F1489" s="0" t="inlineStr">
        <is>
          <t>899132917061</t>
        </is>
      </c>
      <c r="G1489" s="0" t="inlineStr">
        <is>
          <t>MENS</t>
        </is>
      </c>
      <c r="H1489" s="0" t="inlineStr">
        <is>
          <t>L</t>
        </is>
      </c>
      <c r="I1489" s="0">
        <v>44.99</v>
      </c>
      <c r="J1489" s="0">
        <v>12</v>
      </c>
    </row>
    <row r="1490" spans="1:10" customHeight="0">
      <c r="A1490" s="0">
        <f>HYPERLINK("https://dl.dropboxusercontent.com/scl/fi/vjhrptz2ka7ikshrbak0z/blaiset.jpg?rlkey=i25rhe3rjz58u03ujjxbonkw6&amp;dl=0","Click to download Image")</f>
      </c>
      <c r="B1490" s="0">
        <f>HYPERLINK("https://dl.dropboxusercontent.com/scl/fi/v0lb7sij8w5vitvfneudn/mens-pullover-size-chartsblaise.jpg?rlkey=yumnr84q9ey8rb85obeyv98bv&amp;dl=0","Click to download SizeChart")</f>
      </c>
      <c r="C1490" s="0" t="inlineStr">
        <is>
          <t>Blaise Men's Fleece 1/4 Zip</t>
        </is>
      </c>
      <c r="D1490" s="0" t="inlineStr">
        <is>
          <t>132917</t>
        </is>
      </c>
      <c r="E1490" s="0" t="inlineStr">
        <is>
          <t>BLANK BLAISE M GN:132917D-XL</t>
        </is>
      </c>
      <c r="F1490" s="0" t="inlineStr">
        <is>
          <t>899132917078</t>
        </is>
      </c>
      <c r="G1490" s="0" t="inlineStr">
        <is>
          <t>MENS</t>
        </is>
      </c>
      <c r="H1490" s="0" t="inlineStr">
        <is>
          <t>XL</t>
        </is>
      </c>
      <c r="I1490" s="0">
        <v>44.99</v>
      </c>
      <c r="J1490" s="0">
        <v>11</v>
      </c>
    </row>
    <row r="1491" spans="1:10" customHeight="0">
      <c r="A1491" s="0">
        <f>HYPERLINK("https://dl.dropboxusercontent.com/scl/fi/vjhrptz2ka7ikshrbak0z/blaiset.jpg?rlkey=i25rhe3rjz58u03ujjxbonkw6&amp;dl=0","Click to download Image")</f>
      </c>
      <c r="B1491" s="0">
        <f>HYPERLINK("https://dl.dropboxusercontent.com/scl/fi/v0lb7sij8w5vitvfneudn/mens-pullover-size-chartsblaise.jpg?rlkey=yumnr84q9ey8rb85obeyv98bv&amp;dl=0","Click to download SizeChart")</f>
      </c>
      <c r="C1491" s="0" t="inlineStr">
        <is>
          <t>Blaise Men's Fleece 1/4 Zip</t>
        </is>
      </c>
      <c r="D1491" s="0" t="inlineStr">
        <is>
          <t>132917</t>
        </is>
      </c>
      <c r="E1491" s="0" t="inlineStr">
        <is>
          <t>BLANK BLAISE M GN:132917E-2XL</t>
        </is>
      </c>
      <c r="F1491" s="0" t="inlineStr">
        <is>
          <t>899132917085</t>
        </is>
      </c>
      <c r="G1491" s="0" t="inlineStr">
        <is>
          <t>MENS</t>
        </is>
      </c>
      <c r="H1491" s="0" t="inlineStr">
        <is>
          <t>2XL</t>
        </is>
      </c>
      <c r="I1491" s="0">
        <v>44.99</v>
      </c>
      <c r="J1491" s="0">
        <v>7</v>
      </c>
    </row>
    <row r="1492" spans="1:10" customHeight="0">
      <c r="A1492" s="0">
        <f>HYPERLINK("https://dl.dropboxusercontent.com/scl/fi/vjhrptz2ka7ikshrbak0z/blaiset.jpg?rlkey=i25rhe3rjz58u03ujjxbonkw6&amp;dl=0","Click to download Image")</f>
      </c>
      <c r="B1492" s="0">
        <f>HYPERLINK("https://dl.dropboxusercontent.com/scl/fi/v0lb7sij8w5vitvfneudn/mens-pullover-size-chartsblaise.jpg?rlkey=yumnr84q9ey8rb85obeyv98bv&amp;dl=0","Click to download SizeChart")</f>
      </c>
      <c r="C1492" s="0" t="inlineStr">
        <is>
          <t>Blaise Men's Fleece 1/4 Zip</t>
        </is>
      </c>
      <c r="D1492" s="0" t="inlineStr">
        <is>
          <t>132917</t>
        </is>
      </c>
      <c r="E1492" s="0" t="inlineStr">
        <is>
          <t>BLANK BLAISE M GN:132917F-3XL</t>
        </is>
      </c>
      <c r="F1492" s="0" t="inlineStr">
        <is>
          <t>899132917092</t>
        </is>
      </c>
      <c r="G1492" s="0" t="inlineStr">
        <is>
          <t>MENS</t>
        </is>
      </c>
      <c r="H1492" s="0" t="inlineStr">
        <is>
          <t>3XL</t>
        </is>
      </c>
      <c r="I1492" s="0">
        <v>44.99</v>
      </c>
      <c r="J1492" s="0">
        <v>3</v>
      </c>
    </row>
    <row r="1493" spans="1:10" customHeight="0">
      <c r="A1493" s="0">
        <f>HYPERLINK("https://dl.dropboxusercontent.com/scl/fi/hxfv5f15xqr1gbtl5y7xe/114438-f.jpg?rlkey=2qwytcuqy72fdn15hrgzpwqky&amp;dl=0","Click to download Image")</f>
      </c>
      <c r="B1493" s="0">
        <f>HYPERLINK("https://dl.dropboxusercontent.com/scl/fi/13f488pxvvsejxyh32wmy/mens-pullover-size-chartsblaise.jpg?rlkey=ms7zyr5h1yza86avn52t73jcp&amp;dl=0","Click to download SizeChart")</f>
      </c>
      <c r="C1493" s="0" t="inlineStr">
        <is>
          <t>Blaise Men's Fleece 1/4 Zip</t>
        </is>
      </c>
      <c r="D1493" s="0" t="inlineStr">
        <is>
          <t>114438</t>
        </is>
      </c>
      <c r="E1493" s="0" t="inlineStr">
        <is>
          <t>BLANK BLAISE M BLACK:114438A - S</t>
        </is>
      </c>
      <c r="G1493" s="0" t="inlineStr">
        <is>
          <t>MENS</t>
        </is>
      </c>
      <c r="H1493" s="0" t="inlineStr">
        <is>
          <t>S</t>
        </is>
      </c>
      <c r="I1493" s="0">
        <v>44.99</v>
      </c>
      <c r="J1493" s="0">
        <v>12</v>
      </c>
    </row>
    <row r="1494" spans="1:10" customHeight="0">
      <c r="A1494" s="0">
        <f>HYPERLINK("https://dl.dropboxusercontent.com/scl/fi/hxfv5f15xqr1gbtl5y7xe/114438-f.jpg?rlkey=2qwytcuqy72fdn15hrgzpwqky&amp;dl=0","Click to download Image")</f>
      </c>
      <c r="B1494" s="0">
        <f>HYPERLINK("https://dl.dropboxusercontent.com/scl/fi/13f488pxvvsejxyh32wmy/mens-pullover-size-chartsblaise.jpg?rlkey=ms7zyr5h1yza86avn52t73jcp&amp;dl=0","Click to download SizeChart")</f>
      </c>
      <c r="C1494" s="0" t="inlineStr">
        <is>
          <t>Blaise Men's Fleece 1/4 Zip</t>
        </is>
      </c>
      <c r="D1494" s="0" t="inlineStr">
        <is>
          <t>114438</t>
        </is>
      </c>
      <c r="E1494" s="0" t="inlineStr">
        <is>
          <t>BLANK BLAISE M BLACK:114438B - M</t>
        </is>
      </c>
      <c r="G1494" s="0" t="inlineStr">
        <is>
          <t>MENS</t>
        </is>
      </c>
      <c r="H1494" s="0" t="inlineStr">
        <is>
          <t>M</t>
        </is>
      </c>
      <c r="I1494" s="0">
        <v>44.99</v>
      </c>
      <c r="J1494" s="0">
        <v>22</v>
      </c>
    </row>
    <row r="1495" spans="1:10" customHeight="0">
      <c r="A1495" s="0">
        <f>HYPERLINK("https://dl.dropboxusercontent.com/scl/fi/hxfv5f15xqr1gbtl5y7xe/114438-f.jpg?rlkey=2qwytcuqy72fdn15hrgzpwqky&amp;dl=0","Click to download Image")</f>
      </c>
      <c r="B1495" s="0">
        <f>HYPERLINK("https://dl.dropboxusercontent.com/scl/fi/13f488pxvvsejxyh32wmy/mens-pullover-size-chartsblaise.jpg?rlkey=ms7zyr5h1yza86avn52t73jcp&amp;dl=0","Click to download SizeChart")</f>
      </c>
      <c r="C1495" s="0" t="inlineStr">
        <is>
          <t>Blaise Men's Fleece 1/4 Zip</t>
        </is>
      </c>
      <c r="D1495" s="0" t="inlineStr">
        <is>
          <t>114438</t>
        </is>
      </c>
      <c r="E1495" s="0" t="inlineStr">
        <is>
          <t>BLANK BLAISE M BLACK:114438C - L</t>
        </is>
      </c>
      <c r="G1495" s="0" t="inlineStr">
        <is>
          <t>MENS</t>
        </is>
      </c>
      <c r="H1495" s="0" t="inlineStr">
        <is>
          <t>L</t>
        </is>
      </c>
      <c r="I1495" s="0">
        <v>44.99</v>
      </c>
      <c r="J1495" s="0">
        <v>48</v>
      </c>
    </row>
    <row r="1496" spans="1:10" customHeight="0">
      <c r="A1496" s="0">
        <f>HYPERLINK("https://dl.dropboxusercontent.com/scl/fi/hxfv5f15xqr1gbtl5y7xe/114438-f.jpg?rlkey=2qwytcuqy72fdn15hrgzpwqky&amp;dl=0","Click to download Image")</f>
      </c>
      <c r="B1496" s="0">
        <f>HYPERLINK("https://dl.dropboxusercontent.com/scl/fi/13f488pxvvsejxyh32wmy/mens-pullover-size-chartsblaise.jpg?rlkey=ms7zyr5h1yza86avn52t73jcp&amp;dl=0","Click to download SizeChart")</f>
      </c>
      <c r="C1496" s="0" t="inlineStr">
        <is>
          <t>Blaise Men's Fleece 1/4 Zip</t>
        </is>
      </c>
      <c r="D1496" s="0" t="inlineStr">
        <is>
          <t>114438</t>
        </is>
      </c>
      <c r="E1496" s="0" t="inlineStr">
        <is>
          <t>BLANK BLAISE M BLACK:114438D - XL</t>
        </is>
      </c>
      <c r="G1496" s="0" t="inlineStr">
        <is>
          <t>MENS</t>
        </is>
      </c>
      <c r="H1496" s="0" t="inlineStr">
        <is>
          <t>XL</t>
        </is>
      </c>
      <c r="I1496" s="0">
        <v>44.99</v>
      </c>
      <c r="J1496" s="0">
        <v>47</v>
      </c>
    </row>
    <row r="1497" spans="1:10" customHeight="0">
      <c r="A1497" s="0">
        <f>HYPERLINK("https://dl.dropboxusercontent.com/scl/fi/hxfv5f15xqr1gbtl5y7xe/114438-f.jpg?rlkey=2qwytcuqy72fdn15hrgzpwqky&amp;dl=0","Click to download Image")</f>
      </c>
      <c r="B1497" s="0">
        <f>HYPERLINK("https://dl.dropboxusercontent.com/scl/fi/13f488pxvvsejxyh32wmy/mens-pullover-size-chartsblaise.jpg?rlkey=ms7zyr5h1yza86avn52t73jcp&amp;dl=0","Click to download SizeChart")</f>
      </c>
      <c r="C1497" s="0" t="inlineStr">
        <is>
          <t>Blaise Men's Fleece 1/4 Zip</t>
        </is>
      </c>
      <c r="D1497" s="0" t="inlineStr">
        <is>
          <t>114438</t>
        </is>
      </c>
      <c r="E1497" s="0" t="inlineStr">
        <is>
          <t>BLANK BLAISE M BLACK:114438E - 2XL</t>
        </is>
      </c>
      <c r="G1497" s="0" t="inlineStr">
        <is>
          <t>MENS</t>
        </is>
      </c>
      <c r="H1497" s="0" t="inlineStr">
        <is>
          <t>2XL</t>
        </is>
      </c>
      <c r="I1497" s="0">
        <v>44.99</v>
      </c>
      <c r="J1497" s="0">
        <v>31</v>
      </c>
    </row>
    <row r="1498" spans="1:10" customHeight="0">
      <c r="A1498" s="0">
        <f>HYPERLINK("https://dl.dropboxusercontent.com/scl/fi/hxfv5f15xqr1gbtl5y7xe/114438-f.jpg?rlkey=2qwytcuqy72fdn15hrgzpwqky&amp;dl=0","Click to download Image")</f>
      </c>
      <c r="B1498" s="0">
        <f>HYPERLINK("https://dl.dropboxusercontent.com/scl/fi/13f488pxvvsejxyh32wmy/mens-pullover-size-chartsblaise.jpg?rlkey=ms7zyr5h1yza86avn52t73jcp&amp;dl=0","Click to download SizeChart")</f>
      </c>
      <c r="C1498" s="0" t="inlineStr">
        <is>
          <t>Blaise Men's Fleece 1/4 Zip</t>
        </is>
      </c>
      <c r="D1498" s="0" t="inlineStr">
        <is>
          <t>114438</t>
        </is>
      </c>
      <c r="E1498" s="0" t="inlineStr">
        <is>
          <t>BLANK BLAISE M BLACK:114438F - 3XL</t>
        </is>
      </c>
      <c r="G1498" s="0" t="inlineStr">
        <is>
          <t>MENS</t>
        </is>
      </c>
      <c r="H1498" s="0" t="inlineStr">
        <is>
          <t>3XL</t>
        </is>
      </c>
      <c r="I1498" s="0">
        <v>44.99</v>
      </c>
      <c r="J1498" s="0">
        <v>15</v>
      </c>
    </row>
    <row r="1499" spans="1:10" customHeight="0">
      <c r="A1499" s="0">
        <f>HYPERLINK("https://dl.dropboxusercontent.com/scl/fi/h6kkizaqxfk7m5e8fnvxc/116106-af.jpg?rlkey=jqbsom1xc7lognlenztypny8b&amp;dl=0","Click to download Image")</f>
      </c>
      <c r="B1499" s="0">
        <f>HYPERLINK("https://dl.dropboxusercontent.com/scl/fi/13f488pxvvsejxyh32wmy/mens-pullover-size-chartsblaise.jpg?rlkey=ms7zyr5h1yza86avn52t73jcp&amp;dl=0","Click to download SizeChart")</f>
      </c>
      <c r="C1499" s="0" t="inlineStr">
        <is>
          <t>Blaise Men's Fleece 1/4 Zip</t>
        </is>
      </c>
      <c r="D1499" s="0" t="inlineStr">
        <is>
          <t>116106</t>
        </is>
      </c>
      <c r="E1499" s="0" t="inlineStr">
        <is>
          <t>BLANK BLAISE M PURPLE:116106A - S</t>
        </is>
      </c>
      <c r="G1499" s="0" t="inlineStr">
        <is>
          <t>MENS</t>
        </is>
      </c>
      <c r="H1499" s="0" t="inlineStr">
        <is>
          <t>S</t>
        </is>
      </c>
      <c r="I1499" s="0">
        <v>44.99</v>
      </c>
      <c r="J1499" s="0">
        <v>9</v>
      </c>
    </row>
    <row r="1500" spans="1:10" customHeight="0">
      <c r="A1500" s="0">
        <f>HYPERLINK("https://dl.dropboxusercontent.com/scl/fi/h6kkizaqxfk7m5e8fnvxc/116106-af.jpg?rlkey=jqbsom1xc7lognlenztypny8b&amp;dl=0","Click to download Image")</f>
      </c>
      <c r="B1500" s="0">
        <f>HYPERLINK("https://dl.dropboxusercontent.com/scl/fi/13f488pxvvsejxyh32wmy/mens-pullover-size-chartsblaise.jpg?rlkey=ms7zyr5h1yza86avn52t73jcp&amp;dl=0","Click to download SizeChart")</f>
      </c>
      <c r="C1500" s="0" t="inlineStr">
        <is>
          <t>Blaise Men's Fleece 1/4 Zip</t>
        </is>
      </c>
      <c r="D1500" s="0" t="inlineStr">
        <is>
          <t>116106</t>
        </is>
      </c>
      <c r="E1500" s="0" t="inlineStr">
        <is>
          <t>BLANK BLAISE M PURPLE:116106B - M</t>
        </is>
      </c>
      <c r="G1500" s="0" t="inlineStr">
        <is>
          <t>MENS</t>
        </is>
      </c>
      <c r="H1500" s="0" t="inlineStr">
        <is>
          <t>M</t>
        </is>
      </c>
      <c r="I1500" s="0">
        <v>44.99</v>
      </c>
      <c r="J1500" s="0">
        <v>18</v>
      </c>
    </row>
    <row r="1501" spans="1:10" customHeight="0">
      <c r="A1501" s="0">
        <f>HYPERLINK("https://dl.dropboxusercontent.com/scl/fi/h6kkizaqxfk7m5e8fnvxc/116106-af.jpg?rlkey=jqbsom1xc7lognlenztypny8b&amp;dl=0","Click to download Image")</f>
      </c>
      <c r="B1501" s="0">
        <f>HYPERLINK("https://dl.dropboxusercontent.com/scl/fi/13f488pxvvsejxyh32wmy/mens-pullover-size-chartsblaise.jpg?rlkey=ms7zyr5h1yza86avn52t73jcp&amp;dl=0","Click to download SizeChart")</f>
      </c>
      <c r="C1501" s="0" t="inlineStr">
        <is>
          <t>Blaise Men's Fleece 1/4 Zip</t>
        </is>
      </c>
      <c r="D1501" s="0" t="inlineStr">
        <is>
          <t>116106</t>
        </is>
      </c>
      <c r="E1501" s="0" t="inlineStr">
        <is>
          <t>BLANK BLAISE M PURPLE:116106C - L</t>
        </is>
      </c>
      <c r="G1501" s="0" t="inlineStr">
        <is>
          <t>MENS</t>
        </is>
      </c>
      <c r="H1501" s="0" t="inlineStr">
        <is>
          <t>L</t>
        </is>
      </c>
      <c r="I1501" s="0">
        <v>44.99</v>
      </c>
      <c r="J1501" s="0">
        <v>29</v>
      </c>
    </row>
    <row r="1502" spans="1:10" customHeight="0">
      <c r="A1502" s="0">
        <f>HYPERLINK("https://dl.dropboxusercontent.com/scl/fi/h6kkizaqxfk7m5e8fnvxc/116106-af.jpg?rlkey=jqbsom1xc7lognlenztypny8b&amp;dl=0","Click to download Image")</f>
      </c>
      <c r="B1502" s="0">
        <f>HYPERLINK("https://dl.dropboxusercontent.com/scl/fi/13f488pxvvsejxyh32wmy/mens-pullover-size-chartsblaise.jpg?rlkey=ms7zyr5h1yza86avn52t73jcp&amp;dl=0","Click to download SizeChart")</f>
      </c>
      <c r="C1502" s="0" t="inlineStr">
        <is>
          <t>Blaise Men's Fleece 1/4 Zip</t>
        </is>
      </c>
      <c r="D1502" s="0" t="inlineStr">
        <is>
          <t>116106</t>
        </is>
      </c>
      <c r="E1502" s="0" t="inlineStr">
        <is>
          <t>BLANK BLAISE M PURPLE:116106D - XL</t>
        </is>
      </c>
      <c r="G1502" s="0" t="inlineStr">
        <is>
          <t>MENS</t>
        </is>
      </c>
      <c r="H1502" s="0" t="inlineStr">
        <is>
          <t>XL</t>
        </is>
      </c>
      <c r="I1502" s="0">
        <v>44.99</v>
      </c>
      <c r="J1502" s="0">
        <v>24</v>
      </c>
    </row>
    <row r="1503" spans="1:10" customHeight="0">
      <c r="A1503" s="0">
        <f>HYPERLINK("https://dl.dropboxusercontent.com/scl/fi/h6kkizaqxfk7m5e8fnvxc/116106-af.jpg?rlkey=jqbsom1xc7lognlenztypny8b&amp;dl=0","Click to download Image")</f>
      </c>
      <c r="B1503" s="0">
        <f>HYPERLINK("https://dl.dropboxusercontent.com/scl/fi/13f488pxvvsejxyh32wmy/mens-pullover-size-chartsblaise.jpg?rlkey=ms7zyr5h1yza86avn52t73jcp&amp;dl=0","Click to download SizeChart")</f>
      </c>
      <c r="C1503" s="0" t="inlineStr">
        <is>
          <t>Blaise Men's Fleece 1/4 Zip</t>
        </is>
      </c>
      <c r="D1503" s="0" t="inlineStr">
        <is>
          <t>116106</t>
        </is>
      </c>
      <c r="E1503" s="0" t="inlineStr">
        <is>
          <t>BLANK BLAISE M PURPLE:116106E - 2XL</t>
        </is>
      </c>
      <c r="G1503" s="0" t="inlineStr">
        <is>
          <t>MENS</t>
        </is>
      </c>
      <c r="H1503" s="0" t="inlineStr">
        <is>
          <t>2XL</t>
        </is>
      </c>
      <c r="I1503" s="0">
        <v>44.99</v>
      </c>
      <c r="J1503" s="0">
        <v>15</v>
      </c>
    </row>
    <row r="1504" spans="1:10" customHeight="0">
      <c r="A1504" s="0">
        <f>HYPERLINK("https://dl.dropboxusercontent.com/scl/fi/h6kkizaqxfk7m5e8fnvxc/116106-af.jpg?rlkey=jqbsom1xc7lognlenztypny8b&amp;dl=0","Click to download Image")</f>
      </c>
      <c r="B1504" s="0">
        <f>HYPERLINK("https://dl.dropboxusercontent.com/scl/fi/13f488pxvvsejxyh32wmy/mens-pullover-size-chartsblaise.jpg?rlkey=ms7zyr5h1yza86avn52t73jcp&amp;dl=0","Click to download SizeChart")</f>
      </c>
      <c r="C1504" s="0" t="inlineStr">
        <is>
          <t>Blaise Men's Fleece 1/4 Zip</t>
        </is>
      </c>
      <c r="D1504" s="0" t="inlineStr">
        <is>
          <t>116106</t>
        </is>
      </c>
      <c r="E1504" s="0" t="inlineStr">
        <is>
          <t>BLANK BLAISE M PURPLE:116106F - 3XL</t>
        </is>
      </c>
      <c r="G1504" s="0" t="inlineStr">
        <is>
          <t>MENS</t>
        </is>
      </c>
      <c r="H1504" s="0" t="inlineStr">
        <is>
          <t>3XL</t>
        </is>
      </c>
      <c r="I1504" s="0">
        <v>44.99</v>
      </c>
      <c r="J1504" s="0">
        <v>11</v>
      </c>
    </row>
    <row r="1505" spans="1:10" customHeight="0">
      <c r="A1505" s="0">
        <f>HYPERLINK("https://dl.dropboxusercontent.com/scl/fi/58k82jajh8tava034fa0d/blaise-141138-f.jpg?rlkey=a3jnzdzzxob05oo7fubw04bz7&amp;dl=0","Click to download Image")</f>
      </c>
      <c r="B1505" s="0">
        <f>HYPERLINK("https://dl.dropboxusercontent.com/scl/fi/c9r4z2py26g00bbfsnjb6/mens-pullover-size-chartsblaise.jpg?rlkey=h40v7e0msbfx0v6k2rrkx838f&amp;dl=0","Click to download SizeChart")</f>
      </c>
      <c r="C1505" s="0" t="inlineStr">
        <is>
          <t>Blaise Men's Fleece 1/4 Zip</t>
        </is>
      </c>
      <c r="D1505" s="0" t="inlineStr">
        <is>
          <t>141138</t>
        </is>
      </c>
      <c r="E1505" s="0" t="inlineStr">
        <is>
          <t>BLANK BLAISE M BK:141138A-S</t>
        </is>
      </c>
      <c r="F1505" s="0" t="inlineStr">
        <is>
          <t>899141138044</t>
        </is>
      </c>
      <c r="G1505" s="0" t="inlineStr">
        <is>
          <t>MENS</t>
        </is>
      </c>
      <c r="H1505" s="0" t="inlineStr">
        <is>
          <t>S</t>
        </is>
      </c>
      <c r="I1505" s="0">
        <v>44.99</v>
      </c>
      <c r="J1505" s="0">
        <v>13</v>
      </c>
    </row>
    <row r="1506" spans="1:10" customHeight="0">
      <c r="A1506" s="0">
        <f>HYPERLINK("https://dl.dropboxusercontent.com/scl/fi/58k82jajh8tava034fa0d/blaise-141138-f.jpg?rlkey=a3jnzdzzxob05oo7fubw04bz7&amp;dl=0","Click to download Image")</f>
      </c>
      <c r="B1506" s="0">
        <f>HYPERLINK("https://dl.dropboxusercontent.com/scl/fi/c9r4z2py26g00bbfsnjb6/mens-pullover-size-chartsblaise.jpg?rlkey=h40v7e0msbfx0v6k2rrkx838f&amp;dl=0","Click to download SizeChart")</f>
      </c>
      <c r="C1506" s="0" t="inlineStr">
        <is>
          <t>Blaise Men's Fleece 1/4 Zip</t>
        </is>
      </c>
      <c r="D1506" s="0" t="inlineStr">
        <is>
          <t>141138</t>
        </is>
      </c>
      <c r="E1506" s="0" t="inlineStr">
        <is>
          <t>BLANK BLAISE M BK:141138B-M</t>
        </is>
      </c>
      <c r="F1506" s="0" t="inlineStr">
        <is>
          <t>899141138051</t>
        </is>
      </c>
      <c r="G1506" s="0" t="inlineStr">
        <is>
          <t>MENS</t>
        </is>
      </c>
      <c r="H1506" s="0" t="inlineStr">
        <is>
          <t>M</t>
        </is>
      </c>
      <c r="I1506" s="0">
        <v>44.99</v>
      </c>
      <c r="J1506" s="0">
        <v>26</v>
      </c>
    </row>
    <row r="1507" spans="1:10" customHeight="0">
      <c r="A1507" s="0">
        <f>HYPERLINK("https://dl.dropboxusercontent.com/scl/fi/58k82jajh8tava034fa0d/blaise-141138-f.jpg?rlkey=a3jnzdzzxob05oo7fubw04bz7&amp;dl=0","Click to download Image")</f>
      </c>
      <c r="B1507" s="0">
        <f>HYPERLINK("https://dl.dropboxusercontent.com/scl/fi/c9r4z2py26g00bbfsnjb6/mens-pullover-size-chartsblaise.jpg?rlkey=h40v7e0msbfx0v6k2rrkx838f&amp;dl=0","Click to download SizeChart")</f>
      </c>
      <c r="C1507" s="0" t="inlineStr">
        <is>
          <t>Blaise Men's Fleece 1/4 Zip</t>
        </is>
      </c>
      <c r="D1507" s="0" t="inlineStr">
        <is>
          <t>141138</t>
        </is>
      </c>
      <c r="E1507" s="0" t="inlineStr">
        <is>
          <t>BLANK BLAISE M BK:141138C-L</t>
        </is>
      </c>
      <c r="F1507" s="0" t="inlineStr">
        <is>
          <t>899141138068</t>
        </is>
      </c>
      <c r="G1507" s="0" t="inlineStr">
        <is>
          <t>MENS</t>
        </is>
      </c>
      <c r="H1507" s="0" t="inlineStr">
        <is>
          <t>L</t>
        </is>
      </c>
      <c r="I1507" s="0">
        <v>44.99</v>
      </c>
      <c r="J1507" s="0">
        <v>35</v>
      </c>
    </row>
    <row r="1508" spans="1:10" customHeight="0">
      <c r="A1508" s="0">
        <f>HYPERLINK("https://dl.dropboxusercontent.com/scl/fi/58k82jajh8tava034fa0d/blaise-141138-f.jpg?rlkey=a3jnzdzzxob05oo7fubw04bz7&amp;dl=0","Click to download Image")</f>
      </c>
      <c r="B1508" s="0">
        <f>HYPERLINK("https://dl.dropboxusercontent.com/scl/fi/c9r4z2py26g00bbfsnjb6/mens-pullover-size-chartsblaise.jpg?rlkey=h40v7e0msbfx0v6k2rrkx838f&amp;dl=0","Click to download SizeChart")</f>
      </c>
      <c r="C1508" s="0" t="inlineStr">
        <is>
          <t>Blaise Men's Fleece 1/4 Zip</t>
        </is>
      </c>
      <c r="D1508" s="0" t="inlineStr">
        <is>
          <t>141138</t>
        </is>
      </c>
      <c r="E1508" s="0" t="inlineStr">
        <is>
          <t>BLANK BLAISE M BK:141138D-XL</t>
        </is>
      </c>
      <c r="F1508" s="0" t="inlineStr">
        <is>
          <t>899141138075</t>
        </is>
      </c>
      <c r="G1508" s="0" t="inlineStr">
        <is>
          <t>MENS</t>
        </is>
      </c>
      <c r="H1508" s="0" t="inlineStr">
        <is>
          <t>XL</t>
        </is>
      </c>
      <c r="I1508" s="0">
        <v>44.99</v>
      </c>
      <c r="J1508" s="0">
        <v>34</v>
      </c>
    </row>
    <row r="1509" spans="1:10" customHeight="0">
      <c r="A1509" s="0">
        <f>HYPERLINK("https://dl.dropboxusercontent.com/scl/fi/58k82jajh8tava034fa0d/blaise-141138-f.jpg?rlkey=a3jnzdzzxob05oo7fubw04bz7&amp;dl=0","Click to download Image")</f>
      </c>
      <c r="B1509" s="0">
        <f>HYPERLINK("https://dl.dropboxusercontent.com/scl/fi/c9r4z2py26g00bbfsnjb6/mens-pullover-size-chartsblaise.jpg?rlkey=h40v7e0msbfx0v6k2rrkx838f&amp;dl=0","Click to download SizeChart")</f>
      </c>
      <c r="C1509" s="0" t="inlineStr">
        <is>
          <t>Blaise Men's Fleece 1/4 Zip</t>
        </is>
      </c>
      <c r="D1509" s="0" t="inlineStr">
        <is>
          <t>141138</t>
        </is>
      </c>
      <c r="E1509" s="0" t="inlineStr">
        <is>
          <t>BLANK BLAISE M BK:141138E-2XL</t>
        </is>
      </c>
      <c r="F1509" s="0" t="inlineStr">
        <is>
          <t>899141138082</t>
        </is>
      </c>
      <c r="G1509" s="0" t="inlineStr">
        <is>
          <t>MENS</t>
        </is>
      </c>
      <c r="H1509" s="0" t="inlineStr">
        <is>
          <t>2XL</t>
        </is>
      </c>
      <c r="I1509" s="0">
        <v>44.99</v>
      </c>
      <c r="J1509" s="0">
        <v>26</v>
      </c>
    </row>
    <row r="1510" spans="1:10" customHeight="0">
      <c r="A1510" s="0">
        <f>HYPERLINK("https://dl.dropboxusercontent.com/scl/fi/58k82jajh8tava034fa0d/blaise-141138-f.jpg?rlkey=a3jnzdzzxob05oo7fubw04bz7&amp;dl=0","Click to download Image")</f>
      </c>
      <c r="B1510" s="0">
        <f>HYPERLINK("https://dl.dropboxusercontent.com/scl/fi/c9r4z2py26g00bbfsnjb6/mens-pullover-size-chartsblaise.jpg?rlkey=h40v7e0msbfx0v6k2rrkx838f&amp;dl=0","Click to download SizeChart")</f>
      </c>
      <c r="C1510" s="0" t="inlineStr">
        <is>
          <t>Blaise Men's Fleece 1/4 Zip</t>
        </is>
      </c>
      <c r="D1510" s="0" t="inlineStr">
        <is>
          <t>141138</t>
        </is>
      </c>
      <c r="E1510" s="0" t="inlineStr">
        <is>
          <t>BLANK BLAISE M BK:141138F-3XL</t>
        </is>
      </c>
      <c r="F1510" s="0" t="inlineStr">
        <is>
          <t>899141138099</t>
        </is>
      </c>
      <c r="G1510" s="0" t="inlineStr">
        <is>
          <t>MENS</t>
        </is>
      </c>
      <c r="H1510" s="0" t="inlineStr">
        <is>
          <t>3XL</t>
        </is>
      </c>
      <c r="I1510" s="0">
        <v>44.99</v>
      </c>
      <c r="J1510" s="0">
        <v>13</v>
      </c>
    </row>
    <row r="1511" spans="1:10" customHeight="0">
      <c r="A1511" s="0">
        <f>HYPERLINK("https://dl.dropboxusercontent.com/scl/fi/pzqvhgk36sadm6l0x159k/blaise-141137-f.jpg?rlkey=3lcamg2ps9zbu89p0pv41ovp4&amp;dl=0","Click to download Image")</f>
      </c>
      <c r="B1511" s="0">
        <f>HYPERLINK("https://dl.dropboxusercontent.com/scl/fi/c9r4z2py26g00bbfsnjb6/mens-pullover-size-chartsblaise.jpg?rlkey=h40v7e0msbfx0v6k2rrkx838f&amp;dl=0","Click to download SizeChart")</f>
      </c>
      <c r="C1511" s="0" t="inlineStr">
        <is>
          <t>Blaise Men's Fleece 1/4 Zip</t>
        </is>
      </c>
      <c r="E1511" s="0" t="inlineStr">
        <is>
          <t>BLANK BLAISE M GN:141137A-S</t>
        </is>
      </c>
      <c r="F1511" s="0" t="inlineStr">
        <is>
          <t>899141137047</t>
        </is>
      </c>
      <c r="G1511" s="0" t="inlineStr">
        <is>
          <t>MENS</t>
        </is>
      </c>
      <c r="H1511" s="0" t="inlineStr">
        <is>
          <t>S</t>
        </is>
      </c>
      <c r="I1511" s="0">
        <v>44.99</v>
      </c>
      <c r="J1511" s="0">
        <v>11</v>
      </c>
    </row>
    <row r="1512" spans="1:10" customHeight="0">
      <c r="A1512" s="0">
        <f>HYPERLINK("https://dl.dropboxusercontent.com/scl/fi/pzqvhgk36sadm6l0x159k/blaise-141137-f.jpg?rlkey=3lcamg2ps9zbu89p0pv41ovp4&amp;dl=0","Click to download Image")</f>
      </c>
      <c r="B1512" s="0">
        <f>HYPERLINK("https://dl.dropboxusercontent.com/scl/fi/c9r4z2py26g00bbfsnjb6/mens-pullover-size-chartsblaise.jpg?rlkey=h40v7e0msbfx0v6k2rrkx838f&amp;dl=0","Click to download SizeChart")</f>
      </c>
      <c r="C1512" s="0" t="inlineStr">
        <is>
          <t>Blaise Men's Fleece 1/4 Zip</t>
        </is>
      </c>
      <c r="E1512" s="0" t="inlineStr">
        <is>
          <t>BLANK BLAISE M GN:141137B-M</t>
        </is>
      </c>
      <c r="F1512" s="0" t="inlineStr">
        <is>
          <t>899141137054</t>
        </is>
      </c>
      <c r="G1512" s="0" t="inlineStr">
        <is>
          <t>MENS</t>
        </is>
      </c>
      <c r="H1512" s="0" t="inlineStr">
        <is>
          <t>M</t>
        </is>
      </c>
      <c r="I1512" s="0">
        <v>44.99</v>
      </c>
      <c r="J1512" s="0">
        <v>23</v>
      </c>
    </row>
    <row r="1513" spans="1:10" customHeight="0">
      <c r="A1513" s="0">
        <f>HYPERLINK("https://dl.dropboxusercontent.com/scl/fi/pzqvhgk36sadm6l0x159k/blaise-141137-f.jpg?rlkey=3lcamg2ps9zbu89p0pv41ovp4&amp;dl=0","Click to download Image")</f>
      </c>
      <c r="B1513" s="0">
        <f>HYPERLINK("https://dl.dropboxusercontent.com/scl/fi/c9r4z2py26g00bbfsnjb6/mens-pullover-size-chartsblaise.jpg?rlkey=h40v7e0msbfx0v6k2rrkx838f&amp;dl=0","Click to download SizeChart")</f>
      </c>
      <c r="C1513" s="0" t="inlineStr">
        <is>
          <t>Blaise Men's Fleece 1/4 Zip</t>
        </is>
      </c>
      <c r="E1513" s="0" t="inlineStr">
        <is>
          <t>BLANK BLAISE M GN:141137C-L</t>
        </is>
      </c>
      <c r="F1513" s="0" t="inlineStr">
        <is>
          <t>899141137061</t>
        </is>
      </c>
      <c r="G1513" s="0" t="inlineStr">
        <is>
          <t>MENS</t>
        </is>
      </c>
      <c r="H1513" s="0" t="inlineStr">
        <is>
          <t>L</t>
        </is>
      </c>
      <c r="I1513" s="0">
        <v>44.99</v>
      </c>
      <c r="J1513" s="0">
        <v>35</v>
      </c>
    </row>
    <row r="1514" spans="1:10" customHeight="0">
      <c r="A1514" s="0">
        <f>HYPERLINK("https://dl.dropboxusercontent.com/scl/fi/pzqvhgk36sadm6l0x159k/blaise-141137-f.jpg?rlkey=3lcamg2ps9zbu89p0pv41ovp4&amp;dl=0","Click to download Image")</f>
      </c>
      <c r="B1514" s="0">
        <f>HYPERLINK("https://dl.dropboxusercontent.com/scl/fi/c9r4z2py26g00bbfsnjb6/mens-pullover-size-chartsblaise.jpg?rlkey=h40v7e0msbfx0v6k2rrkx838f&amp;dl=0","Click to download SizeChart")</f>
      </c>
      <c r="C1514" s="0" t="inlineStr">
        <is>
          <t>Blaise Men's Fleece 1/4 Zip</t>
        </is>
      </c>
      <c r="E1514" s="0" t="inlineStr">
        <is>
          <t>BLANK BLAISE M GN:141137D-XL</t>
        </is>
      </c>
      <c r="F1514" s="0" t="inlineStr">
        <is>
          <t>899141137078</t>
        </is>
      </c>
      <c r="G1514" s="0" t="inlineStr">
        <is>
          <t>MENS</t>
        </is>
      </c>
      <c r="H1514" s="0" t="inlineStr">
        <is>
          <t>XL</t>
        </is>
      </c>
      <c r="I1514" s="0">
        <v>44.99</v>
      </c>
      <c r="J1514" s="0">
        <v>35</v>
      </c>
    </row>
    <row r="1515" spans="1:10" customHeight="0">
      <c r="A1515" s="0">
        <f>HYPERLINK("https://dl.dropboxusercontent.com/scl/fi/pzqvhgk36sadm6l0x159k/blaise-141137-f.jpg?rlkey=3lcamg2ps9zbu89p0pv41ovp4&amp;dl=0","Click to download Image")</f>
      </c>
      <c r="B1515" s="0">
        <f>HYPERLINK("https://dl.dropboxusercontent.com/scl/fi/c9r4z2py26g00bbfsnjb6/mens-pullover-size-chartsblaise.jpg?rlkey=h40v7e0msbfx0v6k2rrkx838f&amp;dl=0","Click to download SizeChart")</f>
      </c>
      <c r="C1515" s="0" t="inlineStr">
        <is>
          <t>Blaise Men's Fleece 1/4 Zip</t>
        </is>
      </c>
      <c r="E1515" s="0" t="inlineStr">
        <is>
          <t>BLANK BLAISE M GN:141137E-2XL</t>
        </is>
      </c>
      <c r="F1515" s="0" t="inlineStr">
        <is>
          <t>899141137085</t>
        </is>
      </c>
      <c r="G1515" s="0" t="inlineStr">
        <is>
          <t>MENS</t>
        </is>
      </c>
      <c r="H1515" s="0" t="inlineStr">
        <is>
          <t>2XL</t>
        </is>
      </c>
      <c r="I1515" s="0">
        <v>44.99</v>
      </c>
      <c r="J1515" s="0">
        <v>23</v>
      </c>
    </row>
    <row r="1516" spans="1:10" customHeight="0">
      <c r="A1516" s="0">
        <f>HYPERLINK("https://dl.dropboxusercontent.com/scl/fi/pzqvhgk36sadm6l0x159k/blaise-141137-f.jpg?rlkey=3lcamg2ps9zbu89p0pv41ovp4&amp;dl=0","Click to download Image")</f>
      </c>
      <c r="B1516" s="0">
        <f>HYPERLINK("https://dl.dropboxusercontent.com/scl/fi/c9r4z2py26g00bbfsnjb6/mens-pullover-size-chartsblaise.jpg?rlkey=h40v7e0msbfx0v6k2rrkx838f&amp;dl=0","Click to download SizeChart")</f>
      </c>
      <c r="C1516" s="0" t="inlineStr">
        <is>
          <t>Blaise Men's Fleece 1/4 Zip</t>
        </is>
      </c>
      <c r="E1516" s="0" t="inlineStr">
        <is>
          <t>BLANK BLAISE M GN:141137F-3XL</t>
        </is>
      </c>
      <c r="F1516" s="0" t="inlineStr">
        <is>
          <t>899141137092</t>
        </is>
      </c>
      <c r="G1516" s="0" t="inlineStr">
        <is>
          <t>MENS</t>
        </is>
      </c>
      <c r="H1516" s="0" t="inlineStr">
        <is>
          <t>3XL</t>
        </is>
      </c>
      <c r="I1516" s="0">
        <v>44.99</v>
      </c>
      <c r="J1516" s="0">
        <v>11</v>
      </c>
    </row>
    <row r="1517" spans="1:10" customHeight="0">
      <c r="A1517" s="0">
        <f>HYPERLINK("https://dl.dropboxusercontent.com/scl/fi/wnzv5gnp2j9uihz7lr6rr/blaiset.jpg?rlkey=2y4vvtfrod1aew7l7g86s0084&amp;dl=0","Click to download Image")</f>
      </c>
      <c r="B1517" s="0">
        <f>HYPERLINK("https://dl.dropboxusercontent.com/scl/fi/c9r4z2py26g00bbfsnjb6/mens-pullover-size-chartsblaise.jpg?rlkey=h40v7e0msbfx0v6k2rrkx838f&amp;dl=0","Click to download SizeChart")</f>
      </c>
      <c r="C1517" s="0" t="inlineStr">
        <is>
          <t>Blaise Men's Fleece 1/4 Zip</t>
        </is>
      </c>
      <c r="D1517" s="0" t="inlineStr">
        <is>
          <t>141150</t>
        </is>
      </c>
      <c r="E1517" s="0" t="inlineStr">
        <is>
          <t>BLANK BLAISE M RL:141150A-S</t>
        </is>
      </c>
      <c r="F1517" s="0" t="inlineStr">
        <is>
          <t>899141150046</t>
        </is>
      </c>
      <c r="G1517" s="0" t="inlineStr">
        <is>
          <t>MENS</t>
        </is>
      </c>
      <c r="H1517" s="0" t="inlineStr">
        <is>
          <t>S</t>
        </is>
      </c>
      <c r="I1517" s="0">
        <v>44.99</v>
      </c>
      <c r="J1517" s="0">
        <v>11</v>
      </c>
    </row>
    <row r="1518" spans="1:10" customHeight="0">
      <c r="A1518" s="0">
        <f>HYPERLINK("https://dl.dropboxusercontent.com/scl/fi/wnzv5gnp2j9uihz7lr6rr/blaiset.jpg?rlkey=2y4vvtfrod1aew7l7g86s0084&amp;dl=0","Click to download Image")</f>
      </c>
      <c r="B1518" s="0">
        <f>HYPERLINK("https://dl.dropboxusercontent.com/scl/fi/c9r4z2py26g00bbfsnjb6/mens-pullover-size-chartsblaise.jpg?rlkey=h40v7e0msbfx0v6k2rrkx838f&amp;dl=0","Click to download SizeChart")</f>
      </c>
      <c r="C1518" s="0" t="inlineStr">
        <is>
          <t>Blaise Men's Fleece 1/4 Zip</t>
        </is>
      </c>
      <c r="D1518" s="0" t="inlineStr">
        <is>
          <t>141150</t>
        </is>
      </c>
      <c r="E1518" s="0" t="inlineStr">
        <is>
          <t>BLANK BLAISE M RL:141150B-M</t>
        </is>
      </c>
      <c r="F1518" s="0" t="inlineStr">
        <is>
          <t>899141150053</t>
        </is>
      </c>
      <c r="G1518" s="0" t="inlineStr">
        <is>
          <t>MENS</t>
        </is>
      </c>
      <c r="H1518" s="0" t="inlineStr">
        <is>
          <t>M</t>
        </is>
      </c>
      <c r="I1518" s="0">
        <v>44.99</v>
      </c>
      <c r="J1518" s="0">
        <v>20</v>
      </c>
    </row>
    <row r="1519" spans="1:10" customHeight="0">
      <c r="A1519" s="0">
        <f>HYPERLINK("https://dl.dropboxusercontent.com/scl/fi/wnzv5gnp2j9uihz7lr6rr/blaiset.jpg?rlkey=2y4vvtfrod1aew7l7g86s0084&amp;dl=0","Click to download Image")</f>
      </c>
      <c r="B1519" s="0">
        <f>HYPERLINK("https://dl.dropboxusercontent.com/scl/fi/c9r4z2py26g00bbfsnjb6/mens-pullover-size-chartsblaise.jpg?rlkey=h40v7e0msbfx0v6k2rrkx838f&amp;dl=0","Click to download SizeChart")</f>
      </c>
      <c r="C1519" s="0" t="inlineStr">
        <is>
          <t>Blaise Men's Fleece 1/4 Zip</t>
        </is>
      </c>
      <c r="D1519" s="0" t="inlineStr">
        <is>
          <t>141150</t>
        </is>
      </c>
      <c r="E1519" s="0" t="inlineStr">
        <is>
          <t>BLANK BLAISE M RL:141150C-L</t>
        </is>
      </c>
      <c r="F1519" s="0" t="inlineStr">
        <is>
          <t>899141150060</t>
        </is>
      </c>
      <c r="G1519" s="0" t="inlineStr">
        <is>
          <t>MENS</t>
        </is>
      </c>
      <c r="H1519" s="0" t="inlineStr">
        <is>
          <t>L</t>
        </is>
      </c>
      <c r="I1519" s="0">
        <v>44.99</v>
      </c>
      <c r="J1519" s="0">
        <v>29</v>
      </c>
    </row>
    <row r="1520" spans="1:10" customHeight="0">
      <c r="A1520" s="0">
        <f>HYPERLINK("https://dl.dropboxusercontent.com/scl/fi/wnzv5gnp2j9uihz7lr6rr/blaiset.jpg?rlkey=2y4vvtfrod1aew7l7g86s0084&amp;dl=0","Click to download Image")</f>
      </c>
      <c r="B1520" s="0">
        <f>HYPERLINK("https://dl.dropboxusercontent.com/scl/fi/c9r4z2py26g00bbfsnjb6/mens-pullover-size-chartsblaise.jpg?rlkey=h40v7e0msbfx0v6k2rrkx838f&amp;dl=0","Click to download SizeChart")</f>
      </c>
      <c r="C1520" s="0" t="inlineStr">
        <is>
          <t>Blaise Men's Fleece 1/4 Zip</t>
        </is>
      </c>
      <c r="D1520" s="0" t="inlineStr">
        <is>
          <t>141150</t>
        </is>
      </c>
      <c r="E1520" s="0" t="inlineStr">
        <is>
          <t>BLANK BLAISE M RL:141150D-XL</t>
        </is>
      </c>
      <c r="F1520" s="0" t="inlineStr">
        <is>
          <t>899141150077</t>
        </is>
      </c>
      <c r="G1520" s="0" t="inlineStr">
        <is>
          <t>MENS</t>
        </is>
      </c>
      <c r="H1520" s="0" t="inlineStr">
        <is>
          <t>XL</t>
        </is>
      </c>
      <c r="I1520" s="0">
        <v>44.99</v>
      </c>
      <c r="J1520" s="0">
        <v>29</v>
      </c>
    </row>
    <row r="1521" spans="1:10" customHeight="0">
      <c r="A1521" s="0">
        <f>HYPERLINK("https://dl.dropboxusercontent.com/scl/fi/wnzv5gnp2j9uihz7lr6rr/blaiset.jpg?rlkey=2y4vvtfrod1aew7l7g86s0084&amp;dl=0","Click to download Image")</f>
      </c>
      <c r="B1521" s="0">
        <f>HYPERLINK("https://dl.dropboxusercontent.com/scl/fi/c9r4z2py26g00bbfsnjb6/mens-pullover-size-chartsblaise.jpg?rlkey=h40v7e0msbfx0v6k2rrkx838f&amp;dl=0","Click to download SizeChart")</f>
      </c>
      <c r="C1521" s="0" t="inlineStr">
        <is>
          <t>Blaise Men's Fleece 1/4 Zip</t>
        </is>
      </c>
      <c r="D1521" s="0" t="inlineStr">
        <is>
          <t>141150</t>
        </is>
      </c>
      <c r="E1521" s="0" t="inlineStr">
        <is>
          <t>BLANK BLAISE M RL:141150E-2XL</t>
        </is>
      </c>
      <c r="F1521" s="0" t="inlineStr">
        <is>
          <t>899141150084</t>
        </is>
      </c>
      <c r="G1521" s="0" t="inlineStr">
        <is>
          <t>MENS</t>
        </is>
      </c>
      <c r="H1521" s="0" t="inlineStr">
        <is>
          <t>2XL</t>
        </is>
      </c>
      <c r="I1521" s="0">
        <v>44.99</v>
      </c>
      <c r="J1521" s="0">
        <v>19</v>
      </c>
    </row>
    <row r="1522" spans="1:10" customHeight="0">
      <c r="A1522" s="0">
        <f>HYPERLINK("https://dl.dropboxusercontent.com/scl/fi/wnzv5gnp2j9uihz7lr6rr/blaiset.jpg?rlkey=2y4vvtfrod1aew7l7g86s0084&amp;dl=0","Click to download Image")</f>
      </c>
      <c r="B1522" s="0">
        <f>HYPERLINK("https://dl.dropboxusercontent.com/scl/fi/c9r4z2py26g00bbfsnjb6/mens-pullover-size-chartsblaise.jpg?rlkey=h40v7e0msbfx0v6k2rrkx838f&amp;dl=0","Click to download SizeChart")</f>
      </c>
      <c r="C1522" s="0" t="inlineStr">
        <is>
          <t>Blaise Men's Fleece 1/4 Zip</t>
        </is>
      </c>
      <c r="D1522" s="0" t="inlineStr">
        <is>
          <t>141150</t>
        </is>
      </c>
      <c r="E1522" s="0" t="inlineStr">
        <is>
          <t>BLANK BLAISE M RL:141150F-3XL</t>
        </is>
      </c>
      <c r="F1522" s="0" t="inlineStr">
        <is>
          <t>899141150091</t>
        </is>
      </c>
      <c r="G1522" s="0" t="inlineStr">
        <is>
          <t>MENS</t>
        </is>
      </c>
      <c r="H1522" s="0" t="inlineStr">
        <is>
          <t>3XL</t>
        </is>
      </c>
      <c r="I1522" s="0">
        <v>44.99</v>
      </c>
      <c r="J1522" s="0">
        <v>8</v>
      </c>
    </row>
    <row r="1523" spans="1:10" customHeight="0">
      <c r="A1523" s="0">
        <f>HYPERLINK("https://dl.dropboxusercontent.com/scl/fi/o3picw4mz9jbpssy1qnqb/bennett-132887-f.jpg?rlkey=c7270ek3dqnszzs3z4k4z1ubq&amp;dl=0","Click to download Image")</f>
      </c>
      <c r="B1523" s="0">
        <f>HYPERLINK("https://dl.dropboxusercontent.com/scl/fi/c5d800md0kyr7h5hfo4zl/mens-bottoms-size-chartsbennett.jpg?rlkey=x5xkee1cvn9q1ugf3hg2uz0pd&amp;dl=0","Click to download SizeChart")</f>
      </c>
      <c r="C1523" s="0" t="inlineStr">
        <is>
          <t>Bennett Men's Scuba Shorts</t>
        </is>
      </c>
      <c r="D1523" s="0" t="inlineStr">
        <is>
          <t>132887</t>
        </is>
      </c>
      <c r="E1523" s="0" t="inlineStr">
        <is>
          <t>BLANK BENNET M BK:132887A-S</t>
        </is>
      </c>
      <c r="F1523" s="0" t="inlineStr">
        <is>
          <t>899132887012</t>
        </is>
      </c>
      <c r="G1523" s="0" t="inlineStr">
        <is>
          <t>MENS</t>
        </is>
      </c>
      <c r="H1523" s="0" t="inlineStr">
        <is>
          <t>S</t>
        </is>
      </c>
      <c r="I1523" s="0">
        <v>29.99</v>
      </c>
      <c r="J1523" s="0">
        <v>24</v>
      </c>
    </row>
    <row r="1524" spans="1:10" customHeight="0">
      <c r="A1524" s="0">
        <f>HYPERLINK("https://dl.dropboxusercontent.com/scl/fi/o3picw4mz9jbpssy1qnqb/bennett-132887-f.jpg?rlkey=c7270ek3dqnszzs3z4k4z1ubq&amp;dl=0","Click to download Image")</f>
      </c>
      <c r="B1524" s="0">
        <f>HYPERLINK("https://dl.dropboxusercontent.com/scl/fi/c5d800md0kyr7h5hfo4zl/mens-bottoms-size-chartsbennett.jpg?rlkey=x5xkee1cvn9q1ugf3hg2uz0pd&amp;dl=0","Click to download SizeChart")</f>
      </c>
      <c r="C1524" s="0" t="inlineStr">
        <is>
          <t>Bennett Men's Scuba Shorts</t>
        </is>
      </c>
      <c r="D1524" s="0" t="inlineStr">
        <is>
          <t>132887</t>
        </is>
      </c>
      <c r="E1524" s="0" t="inlineStr">
        <is>
          <t>BLANK BENNET M BK:132887B-M</t>
        </is>
      </c>
      <c r="F1524" s="0" t="inlineStr">
        <is>
          <t>899132887029</t>
        </is>
      </c>
      <c r="G1524" s="0" t="inlineStr">
        <is>
          <t>MENS</t>
        </is>
      </c>
      <c r="H1524" s="0" t="inlineStr">
        <is>
          <t>M</t>
        </is>
      </c>
      <c r="I1524" s="0">
        <v>29.99</v>
      </c>
      <c r="J1524" s="0">
        <v>45</v>
      </c>
    </row>
    <row r="1525" spans="1:10" customHeight="0">
      <c r="A1525" s="0">
        <f>HYPERLINK("https://dl.dropboxusercontent.com/scl/fi/o3picw4mz9jbpssy1qnqb/bennett-132887-f.jpg?rlkey=c7270ek3dqnszzs3z4k4z1ubq&amp;dl=0","Click to download Image")</f>
      </c>
      <c r="B1525" s="0">
        <f>HYPERLINK("https://dl.dropboxusercontent.com/scl/fi/c5d800md0kyr7h5hfo4zl/mens-bottoms-size-chartsbennett.jpg?rlkey=x5xkee1cvn9q1ugf3hg2uz0pd&amp;dl=0","Click to download SizeChart")</f>
      </c>
      <c r="C1525" s="0" t="inlineStr">
        <is>
          <t>Bennett Men's Scuba Shorts</t>
        </is>
      </c>
      <c r="D1525" s="0" t="inlineStr">
        <is>
          <t>132887</t>
        </is>
      </c>
      <c r="E1525" s="0" t="inlineStr">
        <is>
          <t>BLANK BENNET M BK:132887C-L</t>
        </is>
      </c>
      <c r="F1525" s="0" t="inlineStr">
        <is>
          <t>899132887036</t>
        </is>
      </c>
      <c r="G1525" s="0" t="inlineStr">
        <is>
          <t>MENS</t>
        </is>
      </c>
      <c r="H1525" s="0" t="inlineStr">
        <is>
          <t>L</t>
        </is>
      </c>
      <c r="I1525" s="0">
        <v>29.99</v>
      </c>
      <c r="J1525" s="0">
        <v>59</v>
      </c>
    </row>
    <row r="1526" spans="1:10" customHeight="0">
      <c r="A1526" s="0">
        <f>HYPERLINK("https://dl.dropboxusercontent.com/scl/fi/o3picw4mz9jbpssy1qnqb/bennett-132887-f.jpg?rlkey=c7270ek3dqnszzs3z4k4z1ubq&amp;dl=0","Click to download Image")</f>
      </c>
      <c r="B1526" s="0">
        <f>HYPERLINK("https://dl.dropboxusercontent.com/scl/fi/c5d800md0kyr7h5hfo4zl/mens-bottoms-size-chartsbennett.jpg?rlkey=x5xkee1cvn9q1ugf3hg2uz0pd&amp;dl=0","Click to download SizeChart")</f>
      </c>
      <c r="C1526" s="0" t="inlineStr">
        <is>
          <t>Bennett Men's Scuba Shorts</t>
        </is>
      </c>
      <c r="D1526" s="0" t="inlineStr">
        <is>
          <t>132887</t>
        </is>
      </c>
      <c r="E1526" s="0" t="inlineStr">
        <is>
          <t>BLANK BENNET M BK:132887D-XL</t>
        </is>
      </c>
      <c r="F1526" s="0" t="inlineStr">
        <is>
          <t>899132887043</t>
        </is>
      </c>
      <c r="G1526" s="0" t="inlineStr">
        <is>
          <t>MENS</t>
        </is>
      </c>
      <c r="H1526" s="0" t="inlineStr">
        <is>
          <t>XL</t>
        </is>
      </c>
      <c r="I1526" s="0">
        <v>29.99</v>
      </c>
      <c r="J1526" s="0">
        <v>67</v>
      </c>
    </row>
    <row r="1527" spans="1:10" customHeight="0">
      <c r="A1527" s="0">
        <f>HYPERLINK("https://dl.dropboxusercontent.com/scl/fi/o3picw4mz9jbpssy1qnqb/bennett-132887-f.jpg?rlkey=c7270ek3dqnszzs3z4k4z1ubq&amp;dl=0","Click to download Image")</f>
      </c>
      <c r="B1527" s="0">
        <f>HYPERLINK("https://dl.dropboxusercontent.com/scl/fi/c5d800md0kyr7h5hfo4zl/mens-bottoms-size-chartsbennett.jpg?rlkey=x5xkee1cvn9q1ugf3hg2uz0pd&amp;dl=0","Click to download SizeChart")</f>
      </c>
      <c r="C1527" s="0" t="inlineStr">
        <is>
          <t>Bennett Men's Scuba Shorts</t>
        </is>
      </c>
      <c r="D1527" s="0" t="inlineStr">
        <is>
          <t>132887</t>
        </is>
      </c>
      <c r="E1527" s="0" t="inlineStr">
        <is>
          <t>BLANK BENNET M BK:132887E-2XL</t>
        </is>
      </c>
      <c r="F1527" s="0" t="inlineStr">
        <is>
          <t>899132887050</t>
        </is>
      </c>
      <c r="G1527" s="0" t="inlineStr">
        <is>
          <t>MENS</t>
        </is>
      </c>
      <c r="H1527" s="0" t="inlineStr">
        <is>
          <t>2XL</t>
        </is>
      </c>
      <c r="I1527" s="0">
        <v>29.99</v>
      </c>
      <c r="J1527" s="0">
        <v>43</v>
      </c>
    </row>
    <row r="1528" spans="1:10" customHeight="0">
      <c r="A1528" s="0">
        <f>HYPERLINK("https://dl.dropboxusercontent.com/scl/fi/o3picw4mz9jbpssy1qnqb/bennett-132887-f.jpg?rlkey=c7270ek3dqnszzs3z4k4z1ubq&amp;dl=0","Click to download Image")</f>
      </c>
      <c r="B1528" s="0">
        <f>HYPERLINK("https://dl.dropboxusercontent.com/scl/fi/c5d800md0kyr7h5hfo4zl/mens-bottoms-size-chartsbennett.jpg?rlkey=x5xkee1cvn9q1ugf3hg2uz0pd&amp;dl=0","Click to download SizeChart")</f>
      </c>
      <c r="C1528" s="0" t="inlineStr">
        <is>
          <t>Bennett Men's Scuba Shorts</t>
        </is>
      </c>
      <c r="D1528" s="0" t="inlineStr">
        <is>
          <t>132887</t>
        </is>
      </c>
      <c r="E1528" s="0" t="inlineStr">
        <is>
          <t>BLANK BENNET M BK:132887F-3XL</t>
        </is>
      </c>
      <c r="F1528" s="0" t="inlineStr">
        <is>
          <t>899132887067</t>
        </is>
      </c>
      <c r="G1528" s="0" t="inlineStr">
        <is>
          <t>MENS</t>
        </is>
      </c>
      <c r="H1528" s="0" t="inlineStr">
        <is>
          <t>3XL</t>
        </is>
      </c>
      <c r="I1528" s="0">
        <v>29.99</v>
      </c>
      <c r="J1528" s="0">
        <v>24</v>
      </c>
    </row>
    <row r="1529" spans="1:10" customHeight="0">
      <c r="A1529" s="0">
        <f>HYPERLINK("https://dl.dropboxusercontent.com/scl/fi/pyirykcitgfk70x384gj6/bennett-132888-f.jpg?rlkey=sctbhpf4sh0vuaytm5dwp10t6&amp;dl=0","Click to download Image")</f>
      </c>
      <c r="B1529" s="0">
        <f>HYPERLINK("https://dl.dropboxusercontent.com/scl/fi/c5d800md0kyr7h5hfo4zl/mens-bottoms-size-chartsbennett.jpg?rlkey=x5xkee1cvn9q1ugf3hg2uz0pd&amp;dl=0","Click to download SizeChart")</f>
      </c>
      <c r="C1529" s="0" t="inlineStr">
        <is>
          <t>Bennett Men's Scuba Shorts</t>
        </is>
      </c>
      <c r="D1529" s="0" t="inlineStr">
        <is>
          <t>132888</t>
        </is>
      </c>
      <c r="E1529" s="0" t="inlineStr">
        <is>
          <t>BLANK BENNET M DG:132888A-S</t>
        </is>
      </c>
      <c r="F1529" s="0" t="inlineStr">
        <is>
          <t>899132888019</t>
        </is>
      </c>
      <c r="G1529" s="0" t="inlineStr">
        <is>
          <t>MENS</t>
        </is>
      </c>
      <c r="H1529" s="0" t="inlineStr">
        <is>
          <t>S</t>
        </is>
      </c>
      <c r="I1529" s="0">
        <v>29.99</v>
      </c>
      <c r="J1529" s="0">
        <v>19</v>
      </c>
    </row>
    <row r="1530" spans="1:10" customHeight="0">
      <c r="A1530" s="0">
        <f>HYPERLINK("https://dl.dropboxusercontent.com/scl/fi/pyirykcitgfk70x384gj6/bennett-132888-f.jpg?rlkey=sctbhpf4sh0vuaytm5dwp10t6&amp;dl=0","Click to download Image")</f>
      </c>
      <c r="B1530" s="0">
        <f>HYPERLINK("https://dl.dropboxusercontent.com/scl/fi/c5d800md0kyr7h5hfo4zl/mens-bottoms-size-chartsbennett.jpg?rlkey=x5xkee1cvn9q1ugf3hg2uz0pd&amp;dl=0","Click to download SizeChart")</f>
      </c>
      <c r="C1530" s="0" t="inlineStr">
        <is>
          <t>Bennett Men's Scuba Shorts</t>
        </is>
      </c>
      <c r="D1530" s="0" t="inlineStr">
        <is>
          <t>132888</t>
        </is>
      </c>
      <c r="E1530" s="0" t="inlineStr">
        <is>
          <t>BLANK BENNET M DG:132888B-M</t>
        </is>
      </c>
      <c r="F1530" s="0" t="inlineStr">
        <is>
          <t>899132888026</t>
        </is>
      </c>
      <c r="G1530" s="0" t="inlineStr">
        <is>
          <t>MENS</t>
        </is>
      </c>
      <c r="H1530" s="0" t="inlineStr">
        <is>
          <t>M</t>
        </is>
      </c>
      <c r="I1530" s="0">
        <v>29.99</v>
      </c>
      <c r="J1530" s="0">
        <v>36</v>
      </c>
    </row>
    <row r="1531" spans="1:10" customHeight="0">
      <c r="A1531" s="0">
        <f>HYPERLINK("https://dl.dropboxusercontent.com/scl/fi/pyirykcitgfk70x384gj6/bennett-132888-f.jpg?rlkey=sctbhpf4sh0vuaytm5dwp10t6&amp;dl=0","Click to download Image")</f>
      </c>
      <c r="B1531" s="0">
        <f>HYPERLINK("https://dl.dropboxusercontent.com/scl/fi/c5d800md0kyr7h5hfo4zl/mens-bottoms-size-chartsbennett.jpg?rlkey=x5xkee1cvn9q1ugf3hg2uz0pd&amp;dl=0","Click to download SizeChart")</f>
      </c>
      <c r="C1531" s="0" t="inlineStr">
        <is>
          <t>Bennett Men's Scuba Shorts</t>
        </is>
      </c>
      <c r="D1531" s="0" t="inlineStr">
        <is>
          <t>132888</t>
        </is>
      </c>
      <c r="E1531" s="0" t="inlineStr">
        <is>
          <t>BLANK BENNET M DG:132888C-L</t>
        </is>
      </c>
      <c r="F1531" s="0" t="inlineStr">
        <is>
          <t>899132888033</t>
        </is>
      </c>
      <c r="G1531" s="0" t="inlineStr">
        <is>
          <t>MENS</t>
        </is>
      </c>
      <c r="H1531" s="0" t="inlineStr">
        <is>
          <t>L</t>
        </is>
      </c>
      <c r="I1531" s="0">
        <v>29.99</v>
      </c>
      <c r="J1531" s="0">
        <v>59</v>
      </c>
    </row>
    <row r="1532" spans="1:10" customHeight="0">
      <c r="A1532" s="0">
        <f>HYPERLINK("https://dl.dropboxusercontent.com/scl/fi/pyirykcitgfk70x384gj6/bennett-132888-f.jpg?rlkey=sctbhpf4sh0vuaytm5dwp10t6&amp;dl=0","Click to download Image")</f>
      </c>
      <c r="B1532" s="0">
        <f>HYPERLINK("https://dl.dropboxusercontent.com/scl/fi/c5d800md0kyr7h5hfo4zl/mens-bottoms-size-chartsbennett.jpg?rlkey=x5xkee1cvn9q1ugf3hg2uz0pd&amp;dl=0","Click to download SizeChart")</f>
      </c>
      <c r="C1532" s="0" t="inlineStr">
        <is>
          <t>Bennett Men's Scuba Shorts</t>
        </is>
      </c>
      <c r="D1532" s="0" t="inlineStr">
        <is>
          <t>132888</t>
        </is>
      </c>
      <c r="E1532" s="0" t="inlineStr">
        <is>
          <t>BLANK BENNET M DG:132888D-XL</t>
        </is>
      </c>
      <c r="F1532" s="0" t="inlineStr">
        <is>
          <t>899132888040</t>
        </is>
      </c>
      <c r="G1532" s="0" t="inlineStr">
        <is>
          <t>MENS</t>
        </is>
      </c>
      <c r="H1532" s="0" t="inlineStr">
        <is>
          <t>XL</t>
        </is>
      </c>
      <c r="I1532" s="0">
        <v>29.99</v>
      </c>
      <c r="J1532" s="0">
        <v>65</v>
      </c>
    </row>
    <row r="1533" spans="1:10" customHeight="0">
      <c r="A1533" s="0">
        <f>HYPERLINK("https://dl.dropboxusercontent.com/scl/fi/pyirykcitgfk70x384gj6/bennett-132888-f.jpg?rlkey=sctbhpf4sh0vuaytm5dwp10t6&amp;dl=0","Click to download Image")</f>
      </c>
      <c r="B1533" s="0">
        <f>HYPERLINK("https://dl.dropboxusercontent.com/scl/fi/c5d800md0kyr7h5hfo4zl/mens-bottoms-size-chartsbennett.jpg?rlkey=x5xkee1cvn9q1ugf3hg2uz0pd&amp;dl=0","Click to download SizeChart")</f>
      </c>
      <c r="C1533" s="0" t="inlineStr">
        <is>
          <t>Bennett Men's Scuba Shorts</t>
        </is>
      </c>
      <c r="D1533" s="0" t="inlineStr">
        <is>
          <t>132888</t>
        </is>
      </c>
      <c r="E1533" s="0" t="inlineStr">
        <is>
          <t>BLANK BENNET M DG:132888E-2XL</t>
        </is>
      </c>
      <c r="F1533" s="0" t="inlineStr">
        <is>
          <t>899132888057</t>
        </is>
      </c>
      <c r="G1533" s="0" t="inlineStr">
        <is>
          <t>MENS</t>
        </is>
      </c>
      <c r="H1533" s="0" t="inlineStr">
        <is>
          <t>2XL</t>
        </is>
      </c>
      <c r="I1533" s="0">
        <v>29.99</v>
      </c>
      <c r="J1533" s="0">
        <v>40</v>
      </c>
    </row>
    <row r="1534" spans="1:10" customHeight="0">
      <c r="A1534" s="0">
        <f>HYPERLINK("https://dl.dropboxusercontent.com/scl/fi/pyirykcitgfk70x384gj6/bennett-132888-f.jpg?rlkey=sctbhpf4sh0vuaytm5dwp10t6&amp;dl=0","Click to download Image")</f>
      </c>
      <c r="B1534" s="0">
        <f>HYPERLINK("https://dl.dropboxusercontent.com/scl/fi/c5d800md0kyr7h5hfo4zl/mens-bottoms-size-chartsbennett.jpg?rlkey=x5xkee1cvn9q1ugf3hg2uz0pd&amp;dl=0","Click to download SizeChart")</f>
      </c>
      <c r="C1534" s="0" t="inlineStr">
        <is>
          <t>Bennett Men's Scuba Shorts</t>
        </is>
      </c>
      <c r="D1534" s="0" t="inlineStr">
        <is>
          <t>132888</t>
        </is>
      </c>
      <c r="E1534" s="0" t="inlineStr">
        <is>
          <t>BLANK BENNET M DG:132888F-3XL</t>
        </is>
      </c>
      <c r="F1534" s="0" t="inlineStr">
        <is>
          <t>899132888064</t>
        </is>
      </c>
      <c r="G1534" s="0" t="inlineStr">
        <is>
          <t>MENS</t>
        </is>
      </c>
      <c r="H1534" s="0" t="inlineStr">
        <is>
          <t>3XL</t>
        </is>
      </c>
      <c r="I1534" s="0">
        <v>29.99</v>
      </c>
      <c r="J1534" s="0">
        <v>22</v>
      </c>
    </row>
    <row r="1535" spans="1:10" customHeight="0">
      <c r="A1535" s="0">
        <f>HYPERLINK("https://dl.dropboxusercontent.com/scl/fi/kw91qjez5iu5o2dh9x0qu/139045af-sam-black-jacket.jpg?rlkey=7ijfkzfkafht9rgx95zi3m4wz&amp;dl=0","Click to download Image")</f>
      </c>
      <c r="B1535" s="0">
        <f>HYPERLINK("https://dl.dropboxusercontent.com/scl/fi/2or8588r0nky219uz2qht/mens-scrubs-size-chartssam.jpg?rlkey=b2enxy2ziwqw6fpbq290tr973&amp;dl=0","Click to download SizeChart")</f>
      </c>
      <c r="C1535" s="0" t="inlineStr">
        <is>
          <t>Sam Men's Scrub Jacket</t>
        </is>
      </c>
      <c r="D1535" s="0" t="inlineStr">
        <is>
          <t>139045</t>
        </is>
      </c>
      <c r="E1535" s="0" t="inlineStr">
        <is>
          <t>BLANK SAM M BK:139045AA-XS</t>
        </is>
      </c>
      <c r="F1535" s="0" t="inlineStr">
        <is>
          <t>899139045033</t>
        </is>
      </c>
      <c r="G1535" s="0" t="inlineStr">
        <is>
          <t>MENS</t>
        </is>
      </c>
      <c r="H1535" s="0" t="inlineStr">
        <is>
          <t>XS</t>
        </is>
      </c>
      <c r="I1535" s="0">
        <v>49.99</v>
      </c>
      <c r="J1535" s="0">
        <v>0</v>
      </c>
    </row>
    <row r="1536" spans="1:10" customHeight="0">
      <c r="A1536" s="0">
        <f>HYPERLINK("https://dl.dropboxusercontent.com/scl/fi/kw91qjez5iu5o2dh9x0qu/139045af-sam-black-jacket.jpg?rlkey=7ijfkzfkafht9rgx95zi3m4wz&amp;dl=0","Click to download Image")</f>
      </c>
      <c r="B1536" s="0">
        <f>HYPERLINK("https://dl.dropboxusercontent.com/scl/fi/2or8588r0nky219uz2qht/mens-scrubs-size-chartssam.jpg?rlkey=b2enxy2ziwqw6fpbq290tr973&amp;dl=0","Click to download SizeChart")</f>
      </c>
      <c r="C1536" s="0" t="inlineStr">
        <is>
          <t>Sam Men's Scrub Jacket</t>
        </is>
      </c>
      <c r="D1536" s="0" t="inlineStr">
        <is>
          <t>139045</t>
        </is>
      </c>
      <c r="E1536" s="0" t="inlineStr">
        <is>
          <t>BLANK SAM M BK:139045A-S</t>
        </is>
      </c>
      <c r="F1536" s="0" t="inlineStr">
        <is>
          <t>899139045040</t>
        </is>
      </c>
      <c r="G1536" s="0" t="inlineStr">
        <is>
          <t>MENS</t>
        </is>
      </c>
      <c r="H1536" s="0" t="inlineStr">
        <is>
          <t>S</t>
        </is>
      </c>
      <c r="I1536" s="0">
        <v>49.99</v>
      </c>
      <c r="J1536" s="0">
        <v>2</v>
      </c>
    </row>
    <row r="1537" spans="1:10" customHeight="0">
      <c r="A1537" s="0">
        <f>HYPERLINK("https://dl.dropboxusercontent.com/scl/fi/kw91qjez5iu5o2dh9x0qu/139045af-sam-black-jacket.jpg?rlkey=7ijfkzfkafht9rgx95zi3m4wz&amp;dl=0","Click to download Image")</f>
      </c>
      <c r="B1537" s="0">
        <f>HYPERLINK("https://dl.dropboxusercontent.com/scl/fi/2or8588r0nky219uz2qht/mens-scrubs-size-chartssam.jpg?rlkey=b2enxy2ziwqw6fpbq290tr973&amp;dl=0","Click to download SizeChart")</f>
      </c>
      <c r="C1537" s="0" t="inlineStr">
        <is>
          <t>Sam Men's Scrub Jacket</t>
        </is>
      </c>
      <c r="D1537" s="0" t="inlineStr">
        <is>
          <t>139045</t>
        </is>
      </c>
      <c r="E1537" s="0" t="inlineStr">
        <is>
          <t>BLANK SAM M BK:139045B-M</t>
        </is>
      </c>
      <c r="F1537" s="0" t="inlineStr">
        <is>
          <t>899139045057</t>
        </is>
      </c>
      <c r="G1537" s="0" t="inlineStr">
        <is>
          <t>MENS</t>
        </is>
      </c>
      <c r="H1537" s="0" t="inlineStr">
        <is>
          <t>M</t>
        </is>
      </c>
      <c r="I1537" s="0">
        <v>49.99</v>
      </c>
      <c r="J1537" s="0">
        <v>2</v>
      </c>
    </row>
    <row r="1538" spans="1:10" customHeight="0">
      <c r="A1538" s="0">
        <f>HYPERLINK("https://dl.dropboxusercontent.com/scl/fi/kw91qjez5iu5o2dh9x0qu/139045af-sam-black-jacket.jpg?rlkey=7ijfkzfkafht9rgx95zi3m4wz&amp;dl=0","Click to download Image")</f>
      </c>
      <c r="B1538" s="0">
        <f>HYPERLINK("https://dl.dropboxusercontent.com/scl/fi/2or8588r0nky219uz2qht/mens-scrubs-size-chartssam.jpg?rlkey=b2enxy2ziwqw6fpbq290tr973&amp;dl=0","Click to download SizeChart")</f>
      </c>
      <c r="C1538" s="0" t="inlineStr">
        <is>
          <t>Sam Men's Scrub Jacket</t>
        </is>
      </c>
      <c r="D1538" s="0" t="inlineStr">
        <is>
          <t>139045</t>
        </is>
      </c>
      <c r="E1538" s="0" t="inlineStr">
        <is>
          <t>BLANK SAM M BK:139045C-L</t>
        </is>
      </c>
      <c r="F1538" s="0" t="inlineStr">
        <is>
          <t>899139045064</t>
        </is>
      </c>
      <c r="G1538" s="0" t="inlineStr">
        <is>
          <t>MENS</t>
        </is>
      </c>
      <c r="H1538" s="0" t="inlineStr">
        <is>
          <t>L</t>
        </is>
      </c>
      <c r="I1538" s="0">
        <v>49.99</v>
      </c>
      <c r="J1538" s="0">
        <v>6</v>
      </c>
    </row>
    <row r="1539" spans="1:10" customHeight="0">
      <c r="A1539" s="0">
        <f>HYPERLINK("https://dl.dropboxusercontent.com/scl/fi/kw91qjez5iu5o2dh9x0qu/139045af-sam-black-jacket.jpg?rlkey=7ijfkzfkafht9rgx95zi3m4wz&amp;dl=0","Click to download Image")</f>
      </c>
      <c r="B1539" s="0">
        <f>HYPERLINK("https://dl.dropboxusercontent.com/scl/fi/2or8588r0nky219uz2qht/mens-scrubs-size-chartssam.jpg?rlkey=b2enxy2ziwqw6fpbq290tr973&amp;dl=0","Click to download SizeChart")</f>
      </c>
      <c r="C1539" s="0" t="inlineStr">
        <is>
          <t>Sam Men's Scrub Jacket</t>
        </is>
      </c>
      <c r="D1539" s="0" t="inlineStr">
        <is>
          <t>139045</t>
        </is>
      </c>
      <c r="E1539" s="0" t="inlineStr">
        <is>
          <t>BLANK SAM M BK:139045D-XL</t>
        </is>
      </c>
      <c r="F1539" s="0" t="inlineStr">
        <is>
          <t>899139045071</t>
        </is>
      </c>
      <c r="G1539" s="0" t="inlineStr">
        <is>
          <t>MENS</t>
        </is>
      </c>
      <c r="H1539" s="0" t="inlineStr">
        <is>
          <t>XL</t>
        </is>
      </c>
      <c r="I1539" s="0">
        <v>49.99</v>
      </c>
      <c r="J1539" s="0">
        <v>39</v>
      </c>
    </row>
    <row r="1540" spans="1:10" customHeight="0">
      <c r="A1540" s="0">
        <f>HYPERLINK("https://dl.dropboxusercontent.com/scl/fi/kw91qjez5iu5o2dh9x0qu/139045af-sam-black-jacket.jpg?rlkey=7ijfkzfkafht9rgx95zi3m4wz&amp;dl=0","Click to download Image")</f>
      </c>
      <c r="B1540" s="0">
        <f>HYPERLINK("https://dl.dropboxusercontent.com/scl/fi/2or8588r0nky219uz2qht/mens-scrubs-size-chartssam.jpg?rlkey=b2enxy2ziwqw6fpbq290tr973&amp;dl=0","Click to download SizeChart")</f>
      </c>
      <c r="C1540" s="0" t="inlineStr">
        <is>
          <t>Sam Men's Scrub Jacket</t>
        </is>
      </c>
      <c r="D1540" s="0" t="inlineStr">
        <is>
          <t>139045</t>
        </is>
      </c>
      <c r="E1540" s="0" t="inlineStr">
        <is>
          <t>BLANK SAM M BK:139045E-2XL</t>
        </is>
      </c>
      <c r="F1540" s="0" t="inlineStr">
        <is>
          <t>899139045088</t>
        </is>
      </c>
      <c r="G1540" s="0" t="inlineStr">
        <is>
          <t>MENS</t>
        </is>
      </c>
      <c r="H1540" s="0" t="inlineStr">
        <is>
          <t>2XL</t>
        </is>
      </c>
      <c r="I1540" s="0">
        <v>49.99</v>
      </c>
      <c r="J1540" s="0">
        <v>4</v>
      </c>
    </row>
    <row r="1541" spans="1:10" customHeight="0">
      <c r="A1541" s="0">
        <f>HYPERLINK("https://dl.dropboxusercontent.com/scl/fi/kw91qjez5iu5o2dh9x0qu/139045af-sam-black-jacket.jpg?rlkey=7ijfkzfkafht9rgx95zi3m4wz&amp;dl=0","Click to download Image")</f>
      </c>
      <c r="B1541" s="0">
        <f>HYPERLINK("https://dl.dropboxusercontent.com/scl/fi/2or8588r0nky219uz2qht/mens-scrubs-size-chartssam.jpg?rlkey=b2enxy2ziwqw6fpbq290tr973&amp;dl=0","Click to download SizeChart")</f>
      </c>
      <c r="C1541" s="0" t="inlineStr">
        <is>
          <t>Sam Men's Scrub Jacket</t>
        </is>
      </c>
      <c r="D1541" s="0" t="inlineStr">
        <is>
          <t>139045</t>
        </is>
      </c>
      <c r="E1541" s="0" t="inlineStr">
        <is>
          <t>BLANK SAM M BK:139045F-3XL</t>
        </is>
      </c>
      <c r="F1541" s="0" t="inlineStr">
        <is>
          <t>899139045095</t>
        </is>
      </c>
      <c r="G1541" s="0" t="inlineStr">
        <is>
          <t>MENS</t>
        </is>
      </c>
      <c r="H1541" s="0" t="inlineStr">
        <is>
          <t>3XL</t>
        </is>
      </c>
      <c r="I1541" s="0">
        <v>49.99</v>
      </c>
      <c r="J1541" s="0">
        <v>2</v>
      </c>
    </row>
    <row r="1542" spans="1:10" customHeight="0">
      <c r="A1542" s="0">
        <f>HYPERLINK("https://dl.dropboxusercontent.com/scl/fi/kw91qjez5iu5o2dh9x0qu/139045af-sam-black-jacket.jpg?rlkey=7ijfkzfkafht9rgx95zi3m4wz&amp;dl=0","Click to download Image")</f>
      </c>
      <c r="B1542" s="0">
        <f>HYPERLINK("https://dl.dropboxusercontent.com/scl/fi/2or8588r0nky219uz2qht/mens-scrubs-size-chartssam.jpg?rlkey=b2enxy2ziwqw6fpbq290tr973&amp;dl=0","Click to download SizeChart")</f>
      </c>
      <c r="C1542" s="0" t="inlineStr">
        <is>
          <t>Sam Men's Scrub Jacket</t>
        </is>
      </c>
      <c r="D1542" s="0" t="inlineStr">
        <is>
          <t>139045</t>
        </is>
      </c>
      <c r="E1542" s="0" t="inlineStr">
        <is>
          <t>BLANK SAM M BK:139045G-4XL</t>
        </is>
      </c>
      <c r="F1542" s="0" t="inlineStr">
        <is>
          <t>899139045101</t>
        </is>
      </c>
      <c r="G1542" s="0" t="inlineStr">
        <is>
          <t>MENS</t>
        </is>
      </c>
      <c r="H1542" s="0" t="inlineStr">
        <is>
          <t>4XL</t>
        </is>
      </c>
      <c r="I1542" s="0">
        <v>49.99</v>
      </c>
      <c r="J1542" s="0">
        <v>0</v>
      </c>
    </row>
    <row r="1543" spans="1:10" customHeight="0">
      <c r="A1543" s="0">
        <f>HYPERLINK("https://dl.dropboxusercontent.com/scl/fi/kw91qjez5iu5o2dh9x0qu/139045af-sam-black-jacket.jpg?rlkey=7ijfkzfkafht9rgx95zi3m4wz&amp;dl=0","Click to download Image")</f>
      </c>
      <c r="B1543" s="0">
        <f>HYPERLINK("https://dl.dropboxusercontent.com/scl/fi/2or8588r0nky219uz2qht/mens-scrubs-size-chartssam.jpg?rlkey=b2enxy2ziwqw6fpbq290tr973&amp;dl=0","Click to download SizeChart")</f>
      </c>
      <c r="C1543" s="0" t="inlineStr">
        <is>
          <t>Sam Men's Scrub Jacket</t>
        </is>
      </c>
      <c r="D1543" s="0" t="inlineStr">
        <is>
          <t>139045</t>
        </is>
      </c>
      <c r="E1543" s="0" t="inlineStr">
        <is>
          <t>BLANK SAM M BK:139045H-5XL</t>
        </is>
      </c>
      <c r="F1543" s="0" t="inlineStr">
        <is>
          <t>899139045118</t>
        </is>
      </c>
      <c r="G1543" s="0" t="inlineStr">
        <is>
          <t>MENS</t>
        </is>
      </c>
      <c r="H1543" s="0" t="inlineStr">
        <is>
          <t>5XL</t>
        </is>
      </c>
      <c r="I1543" s="0">
        <v>49.99</v>
      </c>
      <c r="J1543" s="0">
        <v>0</v>
      </c>
    </row>
    <row r="1544" spans="1:10" customHeight="0">
      <c r="A1544" s="0">
        <f>HYPERLINK("https://dl.dropboxusercontent.com/scl/fi/kw91qjez5iu5o2dh9x0qu/139045af-sam-black-jacket.jpg?rlkey=7ijfkzfkafht9rgx95zi3m4wz&amp;dl=0","Click to download Image")</f>
      </c>
      <c r="B1544" s="0">
        <f>HYPERLINK("https://dl.dropboxusercontent.com/scl/fi/2or8588r0nky219uz2qht/mens-scrubs-size-chartssam.jpg?rlkey=b2enxy2ziwqw6fpbq290tr973&amp;dl=0","Click to download SizeChart")</f>
      </c>
      <c r="C1544" s="0" t="inlineStr">
        <is>
          <t>Sam Men's Scrub Jacket</t>
        </is>
      </c>
      <c r="D1544" s="0" t="inlineStr">
        <is>
          <t>139045</t>
        </is>
      </c>
      <c r="E1544" s="0" t="inlineStr">
        <is>
          <t>BLANK SAM M BK:139045I-6XL</t>
        </is>
      </c>
      <c r="F1544" s="0" t="inlineStr">
        <is>
          <t>899139045125</t>
        </is>
      </c>
      <c r="G1544" s="0" t="inlineStr">
        <is>
          <t>MENS</t>
        </is>
      </c>
      <c r="H1544" s="0" t="inlineStr">
        <is>
          <t>6XL</t>
        </is>
      </c>
      <c r="I1544" s="0">
        <v>49.99</v>
      </c>
      <c r="J1544" s="0">
        <v>0</v>
      </c>
    </row>
    <row r="1545" spans="1:10" customHeight="0">
      <c r="A1545" s="0">
        <f>HYPERLINK("https://dl.dropboxusercontent.com/scl/fi/rbqmbv9lbx68hs2mc8fly/130097af-grey-blank.jpg?rlkey=dlrurqzt6jxnj0rkz16hiksgr&amp;dl=0","Click to download Image")</f>
      </c>
      <c r="B1545" s="0">
        <f>HYPERLINK("https://dl.dropboxusercontent.com/scl/fi/2or8588r0nky219uz2qht/mens-scrubs-size-chartssam.jpg?rlkey=b2enxy2ziwqw6fpbq290tr973&amp;dl=0","Click to download SizeChart")</f>
      </c>
      <c r="C1545" s="0" t="inlineStr">
        <is>
          <t>Sam Men's Scrub Jacket</t>
        </is>
      </c>
      <c r="D1545" s="0" t="inlineStr">
        <is>
          <t>139050</t>
        </is>
      </c>
      <c r="E1545" s="0" t="inlineStr">
        <is>
          <t>BLANK SAM M DG:139050AA-XS</t>
        </is>
      </c>
      <c r="F1545" s="0" t="inlineStr">
        <is>
          <t>899139050037</t>
        </is>
      </c>
      <c r="G1545" s="0" t="inlineStr">
        <is>
          <t>MENS</t>
        </is>
      </c>
      <c r="H1545" s="0" t="inlineStr">
        <is>
          <t>XS</t>
        </is>
      </c>
      <c r="I1545" s="0">
        <v>49.99</v>
      </c>
      <c r="J1545" s="0">
        <v>2</v>
      </c>
    </row>
    <row r="1546" spans="1:10" customHeight="0">
      <c r="A1546" s="0">
        <f>HYPERLINK("https://dl.dropboxusercontent.com/scl/fi/rbqmbv9lbx68hs2mc8fly/130097af-grey-blank.jpg?rlkey=dlrurqzt6jxnj0rkz16hiksgr&amp;dl=0","Click to download Image")</f>
      </c>
      <c r="B1546" s="0">
        <f>HYPERLINK("https://dl.dropboxusercontent.com/scl/fi/2or8588r0nky219uz2qht/mens-scrubs-size-chartssam.jpg?rlkey=b2enxy2ziwqw6fpbq290tr973&amp;dl=0","Click to download SizeChart")</f>
      </c>
      <c r="C1546" s="0" t="inlineStr">
        <is>
          <t>Sam Men's Scrub Jacket</t>
        </is>
      </c>
      <c r="D1546" s="0" t="inlineStr">
        <is>
          <t>139050</t>
        </is>
      </c>
      <c r="E1546" s="0" t="inlineStr">
        <is>
          <t>BLANK SAM M DG:139050A-S</t>
        </is>
      </c>
      <c r="F1546" s="0" t="inlineStr">
        <is>
          <t>899139050044</t>
        </is>
      </c>
      <c r="G1546" s="0" t="inlineStr">
        <is>
          <t>MENS</t>
        </is>
      </c>
      <c r="H1546" s="0" t="inlineStr">
        <is>
          <t>S</t>
        </is>
      </c>
      <c r="I1546" s="0">
        <v>49.99</v>
      </c>
      <c r="J1546" s="0">
        <v>16</v>
      </c>
    </row>
    <row r="1547" spans="1:10" customHeight="0">
      <c r="A1547" s="0">
        <f>HYPERLINK("https://dl.dropboxusercontent.com/scl/fi/rbqmbv9lbx68hs2mc8fly/130097af-grey-blank.jpg?rlkey=dlrurqzt6jxnj0rkz16hiksgr&amp;dl=0","Click to download Image")</f>
      </c>
      <c r="B1547" s="0">
        <f>HYPERLINK("https://dl.dropboxusercontent.com/scl/fi/2or8588r0nky219uz2qht/mens-scrubs-size-chartssam.jpg?rlkey=b2enxy2ziwqw6fpbq290tr973&amp;dl=0","Click to download SizeChart")</f>
      </c>
      <c r="C1547" s="0" t="inlineStr">
        <is>
          <t>Sam Men's Scrub Jacket</t>
        </is>
      </c>
      <c r="D1547" s="0" t="inlineStr">
        <is>
          <t>139050</t>
        </is>
      </c>
      <c r="E1547" s="0" t="inlineStr">
        <is>
          <t>BLANK SAM M DG:139050B-M</t>
        </is>
      </c>
      <c r="F1547" s="0" t="inlineStr">
        <is>
          <t>899139050051</t>
        </is>
      </c>
      <c r="G1547" s="0" t="inlineStr">
        <is>
          <t>MENS</t>
        </is>
      </c>
      <c r="H1547" s="0" t="inlineStr">
        <is>
          <t>M</t>
        </is>
      </c>
      <c r="I1547" s="0">
        <v>49.99</v>
      </c>
      <c r="J1547" s="0">
        <v>33</v>
      </c>
    </row>
    <row r="1548" spans="1:10" customHeight="0">
      <c r="A1548" s="0">
        <f>HYPERLINK("https://dl.dropboxusercontent.com/scl/fi/rbqmbv9lbx68hs2mc8fly/130097af-grey-blank.jpg?rlkey=dlrurqzt6jxnj0rkz16hiksgr&amp;dl=0","Click to download Image")</f>
      </c>
      <c r="B1548" s="0">
        <f>HYPERLINK("https://dl.dropboxusercontent.com/scl/fi/2or8588r0nky219uz2qht/mens-scrubs-size-chartssam.jpg?rlkey=b2enxy2ziwqw6fpbq290tr973&amp;dl=0","Click to download SizeChart")</f>
      </c>
      <c r="C1548" s="0" t="inlineStr">
        <is>
          <t>Sam Men's Scrub Jacket</t>
        </is>
      </c>
      <c r="D1548" s="0" t="inlineStr">
        <is>
          <t>139050</t>
        </is>
      </c>
      <c r="E1548" s="0" t="inlineStr">
        <is>
          <t>BLANK SAM M DG:139050C-L</t>
        </is>
      </c>
      <c r="F1548" s="0" t="inlineStr">
        <is>
          <t>899139050068</t>
        </is>
      </c>
      <c r="G1548" s="0" t="inlineStr">
        <is>
          <t>MENS</t>
        </is>
      </c>
      <c r="H1548" s="0" t="inlineStr">
        <is>
          <t>L</t>
        </is>
      </c>
      <c r="I1548" s="0">
        <v>49.99</v>
      </c>
      <c r="J1548" s="0">
        <v>22</v>
      </c>
    </row>
    <row r="1549" spans="1:10" customHeight="0">
      <c r="A1549" s="0">
        <f>HYPERLINK("https://dl.dropboxusercontent.com/scl/fi/rbqmbv9lbx68hs2mc8fly/130097af-grey-blank.jpg?rlkey=dlrurqzt6jxnj0rkz16hiksgr&amp;dl=0","Click to download Image")</f>
      </c>
      <c r="B1549" s="0">
        <f>HYPERLINK("https://dl.dropboxusercontent.com/scl/fi/2or8588r0nky219uz2qht/mens-scrubs-size-chartssam.jpg?rlkey=b2enxy2ziwqw6fpbq290tr973&amp;dl=0","Click to download SizeChart")</f>
      </c>
      <c r="C1549" s="0" t="inlineStr">
        <is>
          <t>Sam Men's Scrub Jacket</t>
        </is>
      </c>
      <c r="D1549" s="0" t="inlineStr">
        <is>
          <t>139050</t>
        </is>
      </c>
      <c r="E1549" s="0" t="inlineStr">
        <is>
          <t>BLANK SAM M DG:139050D-XL</t>
        </is>
      </c>
      <c r="F1549" s="0" t="inlineStr">
        <is>
          <t>899139050075</t>
        </is>
      </c>
      <c r="G1549" s="0" t="inlineStr">
        <is>
          <t>MENS</t>
        </is>
      </c>
      <c r="H1549" s="0" t="inlineStr">
        <is>
          <t>XL</t>
        </is>
      </c>
      <c r="I1549" s="0">
        <v>49.99</v>
      </c>
      <c r="J1549" s="0">
        <v>49</v>
      </c>
    </row>
    <row r="1550" spans="1:10" customHeight="0">
      <c r="A1550" s="0">
        <f>HYPERLINK("https://dl.dropboxusercontent.com/scl/fi/rbqmbv9lbx68hs2mc8fly/130097af-grey-blank.jpg?rlkey=dlrurqzt6jxnj0rkz16hiksgr&amp;dl=0","Click to download Image")</f>
      </c>
      <c r="B1550" s="0">
        <f>HYPERLINK("https://dl.dropboxusercontent.com/scl/fi/2or8588r0nky219uz2qht/mens-scrubs-size-chartssam.jpg?rlkey=b2enxy2ziwqw6fpbq290tr973&amp;dl=0","Click to download SizeChart")</f>
      </c>
      <c r="C1550" s="0" t="inlineStr">
        <is>
          <t>Sam Men's Scrub Jacket</t>
        </is>
      </c>
      <c r="D1550" s="0" t="inlineStr">
        <is>
          <t>139050</t>
        </is>
      </c>
      <c r="E1550" s="0" t="inlineStr">
        <is>
          <t>BLANK SAM M DG:139050E-2XL</t>
        </is>
      </c>
      <c r="F1550" s="0" t="inlineStr">
        <is>
          <t>899139050082</t>
        </is>
      </c>
      <c r="G1550" s="0" t="inlineStr">
        <is>
          <t>MENS</t>
        </is>
      </c>
      <c r="H1550" s="0" t="inlineStr">
        <is>
          <t>2XL</t>
        </is>
      </c>
      <c r="I1550" s="0">
        <v>49.99</v>
      </c>
      <c r="J1550" s="0">
        <v>34</v>
      </c>
    </row>
    <row r="1551" spans="1:10" customHeight="0">
      <c r="A1551" s="0">
        <f>HYPERLINK("https://dl.dropboxusercontent.com/scl/fi/rbqmbv9lbx68hs2mc8fly/130097af-grey-blank.jpg?rlkey=dlrurqzt6jxnj0rkz16hiksgr&amp;dl=0","Click to download Image")</f>
      </c>
      <c r="B1551" s="0">
        <f>HYPERLINK("https://dl.dropboxusercontent.com/scl/fi/2or8588r0nky219uz2qht/mens-scrubs-size-chartssam.jpg?rlkey=b2enxy2ziwqw6fpbq290tr973&amp;dl=0","Click to download SizeChart")</f>
      </c>
      <c r="C1551" s="0" t="inlineStr">
        <is>
          <t>Sam Men's Scrub Jacket</t>
        </is>
      </c>
      <c r="D1551" s="0" t="inlineStr">
        <is>
          <t>139050</t>
        </is>
      </c>
      <c r="E1551" s="0" t="inlineStr">
        <is>
          <t>BLANK SAM M DG:139050F-3XL</t>
        </is>
      </c>
      <c r="F1551" s="0" t="inlineStr">
        <is>
          <t>899139050099</t>
        </is>
      </c>
      <c r="G1551" s="0" t="inlineStr">
        <is>
          <t>MENS</t>
        </is>
      </c>
      <c r="H1551" s="0" t="inlineStr">
        <is>
          <t>3XL</t>
        </is>
      </c>
      <c r="I1551" s="0">
        <v>49.99</v>
      </c>
      <c r="J1551" s="0">
        <v>16</v>
      </c>
    </row>
    <row r="1552" spans="1:10" customHeight="0">
      <c r="A1552" s="0">
        <f>HYPERLINK("https://dl.dropboxusercontent.com/scl/fi/rbqmbv9lbx68hs2mc8fly/130097af-grey-blank.jpg?rlkey=dlrurqzt6jxnj0rkz16hiksgr&amp;dl=0","Click to download Image")</f>
      </c>
      <c r="B1552" s="0">
        <f>HYPERLINK("https://dl.dropboxusercontent.com/scl/fi/2or8588r0nky219uz2qht/mens-scrubs-size-chartssam.jpg?rlkey=b2enxy2ziwqw6fpbq290tr973&amp;dl=0","Click to download SizeChart")</f>
      </c>
      <c r="C1552" s="0" t="inlineStr">
        <is>
          <t>Sam Men's Scrub Jacket</t>
        </is>
      </c>
      <c r="D1552" s="0" t="inlineStr">
        <is>
          <t>139050</t>
        </is>
      </c>
      <c r="E1552" s="0" t="inlineStr">
        <is>
          <t>BLANK SAM M DG:139050G-4XL</t>
        </is>
      </c>
      <c r="F1552" s="0" t="inlineStr">
        <is>
          <t>899139050105</t>
        </is>
      </c>
      <c r="G1552" s="0" t="inlineStr">
        <is>
          <t>MENS</t>
        </is>
      </c>
      <c r="H1552" s="0" t="inlineStr">
        <is>
          <t>4XL</t>
        </is>
      </c>
      <c r="I1552" s="0">
        <v>49.99</v>
      </c>
      <c r="J1552" s="0">
        <v>0</v>
      </c>
    </row>
    <row r="1553" spans="1:10" customHeight="0">
      <c r="A1553" s="0">
        <f>HYPERLINK("https://dl.dropboxusercontent.com/scl/fi/rbqmbv9lbx68hs2mc8fly/130097af-grey-blank.jpg?rlkey=dlrurqzt6jxnj0rkz16hiksgr&amp;dl=0","Click to download Image")</f>
      </c>
      <c r="B1553" s="0">
        <f>HYPERLINK("https://dl.dropboxusercontent.com/scl/fi/2or8588r0nky219uz2qht/mens-scrubs-size-chartssam.jpg?rlkey=b2enxy2ziwqw6fpbq290tr973&amp;dl=0","Click to download SizeChart")</f>
      </c>
      <c r="C1553" s="0" t="inlineStr">
        <is>
          <t>Sam Men's Scrub Jacket</t>
        </is>
      </c>
      <c r="D1553" s="0" t="inlineStr">
        <is>
          <t>139050</t>
        </is>
      </c>
      <c r="E1553" s="0" t="inlineStr">
        <is>
          <t>BLANK SAM M DG:139050H-5XL</t>
        </is>
      </c>
      <c r="F1553" s="0" t="inlineStr">
        <is>
          <t>899139050112</t>
        </is>
      </c>
      <c r="G1553" s="0" t="inlineStr">
        <is>
          <t>MENS</t>
        </is>
      </c>
      <c r="H1553" s="0" t="inlineStr">
        <is>
          <t>5XL</t>
        </is>
      </c>
      <c r="I1553" s="0">
        <v>49.99</v>
      </c>
      <c r="J1553" s="0">
        <v>0</v>
      </c>
    </row>
    <row r="1554" spans="1:10" customHeight="0">
      <c r="A1554" s="0">
        <f>HYPERLINK("https://dl.dropboxusercontent.com/scl/fi/rbqmbv9lbx68hs2mc8fly/130097af-grey-blank.jpg?rlkey=dlrurqzt6jxnj0rkz16hiksgr&amp;dl=0","Click to download Image")</f>
      </c>
      <c r="B1554" s="0">
        <f>HYPERLINK("https://dl.dropboxusercontent.com/scl/fi/2or8588r0nky219uz2qht/mens-scrubs-size-chartssam.jpg?rlkey=b2enxy2ziwqw6fpbq290tr973&amp;dl=0","Click to download SizeChart")</f>
      </c>
      <c r="C1554" s="0" t="inlineStr">
        <is>
          <t>Sam Men's Scrub Jacket</t>
        </is>
      </c>
      <c r="D1554" s="0" t="inlineStr">
        <is>
          <t>139050</t>
        </is>
      </c>
      <c r="E1554" s="0" t="inlineStr">
        <is>
          <t>BLANK SAM M DG:139050I-6XL</t>
        </is>
      </c>
      <c r="F1554" s="0" t="inlineStr">
        <is>
          <t>899139050129</t>
        </is>
      </c>
      <c r="G1554" s="0" t="inlineStr">
        <is>
          <t>MENS</t>
        </is>
      </c>
      <c r="H1554" s="0" t="inlineStr">
        <is>
          <t>6XL</t>
        </is>
      </c>
      <c r="I1554" s="0">
        <v>49.99</v>
      </c>
      <c r="J1554" s="0">
        <v>0</v>
      </c>
    </row>
    <row r="1555" spans="1:10" customHeight="0">
      <c r="A1555" s="0">
        <f>HYPERLINK("https://dl.dropboxusercontent.com/scl/fi/tj9kwkhylbkmd08n1g5tr/130097af-red-blank.jpg?rlkey=b462czr5jw0mt8psfvyhtok4c&amp;dl=0","Click to download Image")</f>
      </c>
      <c r="B1555" s="0">
        <f>HYPERLINK("https://dl.dropboxusercontent.com/scl/fi/2or8588r0nky219uz2qht/mens-scrubs-size-chartssam.jpg?rlkey=b2enxy2ziwqw6fpbq290tr973&amp;dl=0","Click to download SizeChart")</f>
      </c>
      <c r="C1555" s="0" t="inlineStr">
        <is>
          <t>Sam Men's Scrub Jacket</t>
        </is>
      </c>
      <c r="D1555" s="0" t="inlineStr">
        <is>
          <t>139051</t>
        </is>
      </c>
      <c r="E1555" s="0" t="inlineStr">
        <is>
          <t>BLANK SAM M CL:139051AA-XS</t>
        </is>
      </c>
      <c r="F1555" s="0" t="inlineStr">
        <is>
          <t>899139051034</t>
        </is>
      </c>
      <c r="G1555" s="0" t="inlineStr">
        <is>
          <t>MENS</t>
        </is>
      </c>
      <c r="H1555" s="0" t="inlineStr">
        <is>
          <t>XS</t>
        </is>
      </c>
      <c r="I1555" s="0">
        <v>49.99</v>
      </c>
      <c r="J1555" s="0">
        <v>2</v>
      </c>
    </row>
    <row r="1556" spans="1:10" customHeight="0">
      <c r="A1556" s="0">
        <f>HYPERLINK("https://dl.dropboxusercontent.com/scl/fi/tj9kwkhylbkmd08n1g5tr/130097af-red-blank.jpg?rlkey=b462czr5jw0mt8psfvyhtok4c&amp;dl=0","Click to download Image")</f>
      </c>
      <c r="B1556" s="0">
        <f>HYPERLINK("https://dl.dropboxusercontent.com/scl/fi/2or8588r0nky219uz2qht/mens-scrubs-size-chartssam.jpg?rlkey=b2enxy2ziwqw6fpbq290tr973&amp;dl=0","Click to download SizeChart")</f>
      </c>
      <c r="C1556" s="0" t="inlineStr">
        <is>
          <t>Sam Men's Scrub Jacket</t>
        </is>
      </c>
      <c r="D1556" s="0" t="inlineStr">
        <is>
          <t>139051</t>
        </is>
      </c>
      <c r="E1556" s="0" t="inlineStr">
        <is>
          <t>BLANK SAM M CL:139051A-S</t>
        </is>
      </c>
      <c r="F1556" s="0" t="inlineStr">
        <is>
          <t>899139051041</t>
        </is>
      </c>
      <c r="G1556" s="0" t="inlineStr">
        <is>
          <t>MENS</t>
        </is>
      </c>
      <c r="H1556" s="0" t="inlineStr">
        <is>
          <t>S</t>
        </is>
      </c>
      <c r="I1556" s="0">
        <v>49.99</v>
      </c>
      <c r="J1556" s="0">
        <v>8</v>
      </c>
    </row>
    <row r="1557" spans="1:10" customHeight="0">
      <c r="A1557" s="0">
        <f>HYPERLINK("https://dl.dropboxusercontent.com/scl/fi/tj9kwkhylbkmd08n1g5tr/130097af-red-blank.jpg?rlkey=b462czr5jw0mt8psfvyhtok4c&amp;dl=0","Click to download Image")</f>
      </c>
      <c r="B1557" s="0">
        <f>HYPERLINK("https://dl.dropboxusercontent.com/scl/fi/2or8588r0nky219uz2qht/mens-scrubs-size-chartssam.jpg?rlkey=b2enxy2ziwqw6fpbq290tr973&amp;dl=0","Click to download SizeChart")</f>
      </c>
      <c r="C1557" s="0" t="inlineStr">
        <is>
          <t>Sam Men's Scrub Jacket</t>
        </is>
      </c>
      <c r="D1557" s="0" t="inlineStr">
        <is>
          <t>139051</t>
        </is>
      </c>
      <c r="E1557" s="0" t="inlineStr">
        <is>
          <t>BLANK SAM M CL:139051B-M</t>
        </is>
      </c>
      <c r="F1557" s="0" t="inlineStr">
        <is>
          <t>899139051058</t>
        </is>
      </c>
      <c r="G1557" s="0" t="inlineStr">
        <is>
          <t>MENS</t>
        </is>
      </c>
      <c r="H1557" s="0" t="inlineStr">
        <is>
          <t>M</t>
        </is>
      </c>
      <c r="I1557" s="0">
        <v>49.99</v>
      </c>
      <c r="J1557" s="0">
        <v>15</v>
      </c>
    </row>
    <row r="1558" spans="1:10" customHeight="0">
      <c r="A1558" s="0">
        <f>HYPERLINK("https://dl.dropboxusercontent.com/scl/fi/tj9kwkhylbkmd08n1g5tr/130097af-red-blank.jpg?rlkey=b462czr5jw0mt8psfvyhtok4c&amp;dl=0","Click to download Image")</f>
      </c>
      <c r="B1558" s="0">
        <f>HYPERLINK("https://dl.dropboxusercontent.com/scl/fi/2or8588r0nky219uz2qht/mens-scrubs-size-chartssam.jpg?rlkey=b2enxy2ziwqw6fpbq290tr973&amp;dl=0","Click to download SizeChart")</f>
      </c>
      <c r="C1558" s="0" t="inlineStr">
        <is>
          <t>Sam Men's Scrub Jacket</t>
        </is>
      </c>
      <c r="D1558" s="0" t="inlineStr">
        <is>
          <t>139051</t>
        </is>
      </c>
      <c r="E1558" s="0" t="inlineStr">
        <is>
          <t>BLANK SAM M CL:139051C-L</t>
        </is>
      </c>
      <c r="F1558" s="0" t="inlineStr">
        <is>
          <t>899139051065</t>
        </is>
      </c>
      <c r="G1558" s="0" t="inlineStr">
        <is>
          <t>MENS</t>
        </is>
      </c>
      <c r="H1558" s="0" t="inlineStr">
        <is>
          <t>L</t>
        </is>
      </c>
      <c r="I1558" s="0">
        <v>49.99</v>
      </c>
      <c r="J1558" s="0">
        <v>24</v>
      </c>
    </row>
    <row r="1559" spans="1:10" customHeight="0">
      <c r="A1559" s="0">
        <f>HYPERLINK("https://dl.dropboxusercontent.com/scl/fi/tj9kwkhylbkmd08n1g5tr/130097af-red-blank.jpg?rlkey=b462czr5jw0mt8psfvyhtok4c&amp;dl=0","Click to download Image")</f>
      </c>
      <c r="B1559" s="0">
        <f>HYPERLINK("https://dl.dropboxusercontent.com/scl/fi/2or8588r0nky219uz2qht/mens-scrubs-size-chartssam.jpg?rlkey=b2enxy2ziwqw6fpbq290tr973&amp;dl=0","Click to download SizeChart")</f>
      </c>
      <c r="C1559" s="0" t="inlineStr">
        <is>
          <t>Sam Men's Scrub Jacket</t>
        </is>
      </c>
      <c r="D1559" s="0" t="inlineStr">
        <is>
          <t>139051</t>
        </is>
      </c>
      <c r="E1559" s="0" t="inlineStr">
        <is>
          <t>BLANK SAM M CL:139051D-XL</t>
        </is>
      </c>
      <c r="F1559" s="0" t="inlineStr">
        <is>
          <t>899139051072</t>
        </is>
      </c>
      <c r="G1559" s="0" t="inlineStr">
        <is>
          <t>MENS</t>
        </is>
      </c>
      <c r="H1559" s="0" t="inlineStr">
        <is>
          <t>XL</t>
        </is>
      </c>
      <c r="I1559" s="0">
        <v>49.99</v>
      </c>
      <c r="J1559" s="0">
        <v>24</v>
      </c>
    </row>
    <row r="1560" spans="1:10" customHeight="0">
      <c r="A1560" s="0">
        <f>HYPERLINK("https://dl.dropboxusercontent.com/scl/fi/tj9kwkhylbkmd08n1g5tr/130097af-red-blank.jpg?rlkey=b462czr5jw0mt8psfvyhtok4c&amp;dl=0","Click to download Image")</f>
      </c>
      <c r="B1560" s="0">
        <f>HYPERLINK("https://dl.dropboxusercontent.com/scl/fi/2or8588r0nky219uz2qht/mens-scrubs-size-chartssam.jpg?rlkey=b2enxy2ziwqw6fpbq290tr973&amp;dl=0","Click to download SizeChart")</f>
      </c>
      <c r="C1560" s="0" t="inlineStr">
        <is>
          <t>Sam Men's Scrub Jacket</t>
        </is>
      </c>
      <c r="D1560" s="0" t="inlineStr">
        <is>
          <t>139051</t>
        </is>
      </c>
      <c r="E1560" s="0" t="inlineStr">
        <is>
          <t>BLANK SAM M CL:139051E-2XL</t>
        </is>
      </c>
      <c r="F1560" s="0" t="inlineStr">
        <is>
          <t>899139051089</t>
        </is>
      </c>
      <c r="G1560" s="0" t="inlineStr">
        <is>
          <t>MENS</t>
        </is>
      </c>
      <c r="H1560" s="0" t="inlineStr">
        <is>
          <t>2XL</t>
        </is>
      </c>
      <c r="I1560" s="0">
        <v>49.99</v>
      </c>
      <c r="J1560" s="0">
        <v>16</v>
      </c>
    </row>
    <row r="1561" spans="1:10" customHeight="0">
      <c r="A1561" s="0">
        <f>HYPERLINK("https://dl.dropboxusercontent.com/scl/fi/tj9kwkhylbkmd08n1g5tr/130097af-red-blank.jpg?rlkey=b462czr5jw0mt8psfvyhtok4c&amp;dl=0","Click to download Image")</f>
      </c>
      <c r="B1561" s="0">
        <f>HYPERLINK("https://dl.dropboxusercontent.com/scl/fi/2or8588r0nky219uz2qht/mens-scrubs-size-chartssam.jpg?rlkey=b2enxy2ziwqw6fpbq290tr973&amp;dl=0","Click to download SizeChart")</f>
      </c>
      <c r="C1561" s="0" t="inlineStr">
        <is>
          <t>Sam Men's Scrub Jacket</t>
        </is>
      </c>
      <c r="D1561" s="0" t="inlineStr">
        <is>
          <t>139051</t>
        </is>
      </c>
      <c r="E1561" s="0" t="inlineStr">
        <is>
          <t>BLANK SAM M CL:139051F-3XL</t>
        </is>
      </c>
      <c r="F1561" s="0" t="inlineStr">
        <is>
          <t>899139051096</t>
        </is>
      </c>
      <c r="G1561" s="0" t="inlineStr">
        <is>
          <t>MENS</t>
        </is>
      </c>
      <c r="H1561" s="0" t="inlineStr">
        <is>
          <t>3XL</t>
        </is>
      </c>
      <c r="I1561" s="0">
        <v>49.99</v>
      </c>
      <c r="J1561" s="0">
        <v>8</v>
      </c>
    </row>
    <row r="1562" spans="1:10" customHeight="0">
      <c r="A1562" s="0">
        <f>HYPERLINK("https://dl.dropboxusercontent.com/scl/fi/tj9kwkhylbkmd08n1g5tr/130097af-red-blank.jpg?rlkey=b462czr5jw0mt8psfvyhtok4c&amp;dl=0","Click to download Image")</f>
      </c>
      <c r="B1562" s="0">
        <f>HYPERLINK("https://dl.dropboxusercontent.com/scl/fi/2or8588r0nky219uz2qht/mens-scrubs-size-chartssam.jpg?rlkey=b2enxy2ziwqw6fpbq290tr973&amp;dl=0","Click to download SizeChart")</f>
      </c>
      <c r="C1562" s="0" t="inlineStr">
        <is>
          <t>Sam Men's Scrub Jacket</t>
        </is>
      </c>
      <c r="D1562" s="0" t="inlineStr">
        <is>
          <t>139051</t>
        </is>
      </c>
      <c r="E1562" s="0" t="inlineStr">
        <is>
          <t>BLANK SAM M CL:139051G-4XL</t>
        </is>
      </c>
      <c r="F1562" s="0" t="inlineStr">
        <is>
          <t>899139051102</t>
        </is>
      </c>
      <c r="G1562" s="0" t="inlineStr">
        <is>
          <t>MENS</t>
        </is>
      </c>
      <c r="H1562" s="0" t="inlineStr">
        <is>
          <t>4XL</t>
        </is>
      </c>
      <c r="I1562" s="0">
        <v>49.99</v>
      </c>
      <c r="J1562" s="0">
        <v>0</v>
      </c>
    </row>
    <row r="1563" spans="1:10" customHeight="0">
      <c r="A1563" s="0">
        <f>HYPERLINK("https://dl.dropboxusercontent.com/scl/fi/tj9kwkhylbkmd08n1g5tr/130097af-red-blank.jpg?rlkey=b462czr5jw0mt8psfvyhtok4c&amp;dl=0","Click to download Image")</f>
      </c>
      <c r="B1563" s="0">
        <f>HYPERLINK("https://dl.dropboxusercontent.com/scl/fi/2or8588r0nky219uz2qht/mens-scrubs-size-chartssam.jpg?rlkey=b2enxy2ziwqw6fpbq290tr973&amp;dl=0","Click to download SizeChart")</f>
      </c>
      <c r="C1563" s="0" t="inlineStr">
        <is>
          <t>Sam Men's Scrub Jacket</t>
        </is>
      </c>
      <c r="D1563" s="0" t="inlineStr">
        <is>
          <t>139051</t>
        </is>
      </c>
      <c r="E1563" s="0" t="inlineStr">
        <is>
          <t>BLANK SAM M CL:139051H-5XL</t>
        </is>
      </c>
      <c r="F1563" s="0" t="inlineStr">
        <is>
          <t>899139051119</t>
        </is>
      </c>
      <c r="G1563" s="0" t="inlineStr">
        <is>
          <t>MENS</t>
        </is>
      </c>
      <c r="H1563" s="0" t="inlineStr">
        <is>
          <t>5XL</t>
        </is>
      </c>
      <c r="I1563" s="0">
        <v>49.99</v>
      </c>
      <c r="J1563" s="0">
        <v>0</v>
      </c>
    </row>
    <row r="1564" spans="1:10" customHeight="0">
      <c r="A1564" s="0">
        <f>HYPERLINK("https://dl.dropboxusercontent.com/scl/fi/tj9kwkhylbkmd08n1g5tr/130097af-red-blank.jpg?rlkey=b462czr5jw0mt8psfvyhtok4c&amp;dl=0","Click to download Image")</f>
      </c>
      <c r="B1564" s="0">
        <f>HYPERLINK("https://dl.dropboxusercontent.com/scl/fi/2or8588r0nky219uz2qht/mens-scrubs-size-chartssam.jpg?rlkey=b2enxy2ziwqw6fpbq290tr973&amp;dl=0","Click to download SizeChart")</f>
      </c>
      <c r="C1564" s="0" t="inlineStr">
        <is>
          <t>Sam Men's Scrub Jacket</t>
        </is>
      </c>
      <c r="D1564" s="0" t="inlineStr">
        <is>
          <t>139051</t>
        </is>
      </c>
      <c r="E1564" s="0" t="inlineStr">
        <is>
          <t>BLANK SAM M CL:139051I-6XL</t>
        </is>
      </c>
      <c r="F1564" s="0" t="inlineStr">
        <is>
          <t>899139051126</t>
        </is>
      </c>
      <c r="G1564" s="0" t="inlineStr">
        <is>
          <t>MENS</t>
        </is>
      </c>
      <c r="H1564" s="0" t="inlineStr">
        <is>
          <t>6XL</t>
        </is>
      </c>
      <c r="I1564" s="0">
        <v>49.99</v>
      </c>
      <c r="J1564" s="0">
        <v>0</v>
      </c>
    </row>
    <row r="1565" spans="1:10" customHeight="0">
      <c r="A1565" s="0">
        <f>HYPERLINK("https://dl.dropboxusercontent.com/scl/fi/cz2xob4emu8m5spwbfm30/dsc4740blankedit.jpg?rlkey=exnkdxd8ocy23ltsarbjcpwz0&amp;dl=0","Click to download Image")</f>
      </c>
      <c r="B1565" s="0">
        <f>HYPERLINK("https://dl.dropboxusercontent.com/scl/fi/az2qe1ihrq1z60ujc6fo5/mens-scrubs-size-chartstoni.jpg?rlkey=xs7e1rmgyt2fzltvgb9ial252&amp;dl=0","Click to download SizeChart")</f>
      </c>
      <c r="C1565" s="0" t="inlineStr">
        <is>
          <t>Toni Men's Scrub Jacket</t>
        </is>
      </c>
      <c r="D1565" s="0" t="inlineStr">
        <is>
          <t>139073</t>
        </is>
      </c>
      <c r="E1565" s="0" t="inlineStr">
        <is>
          <t>BLANK TONI M BK:139073AA-XS</t>
        </is>
      </c>
      <c r="F1565" s="0" t="inlineStr">
        <is>
          <t>899139073036</t>
        </is>
      </c>
      <c r="G1565" s="0" t="inlineStr">
        <is>
          <t>MENS</t>
        </is>
      </c>
      <c r="H1565" s="0" t="inlineStr">
        <is>
          <t>XS</t>
        </is>
      </c>
      <c r="I1565" s="0">
        <v>49.99</v>
      </c>
      <c r="J1565" s="0">
        <v>2</v>
      </c>
    </row>
    <row r="1566" spans="1:10" customHeight="0">
      <c r="A1566" s="0">
        <f>HYPERLINK("https://dl.dropboxusercontent.com/scl/fi/cz2xob4emu8m5spwbfm30/dsc4740blankedit.jpg?rlkey=exnkdxd8ocy23ltsarbjcpwz0&amp;dl=0","Click to download Image")</f>
      </c>
      <c r="B1566" s="0">
        <f>HYPERLINK("https://dl.dropboxusercontent.com/scl/fi/az2qe1ihrq1z60ujc6fo5/mens-scrubs-size-chartstoni.jpg?rlkey=xs7e1rmgyt2fzltvgb9ial252&amp;dl=0","Click to download SizeChart")</f>
      </c>
      <c r="C1566" s="0" t="inlineStr">
        <is>
          <t>Toni Men's Scrub Jacket</t>
        </is>
      </c>
      <c r="D1566" s="0" t="inlineStr">
        <is>
          <t>139073</t>
        </is>
      </c>
      <c r="E1566" s="0" t="inlineStr">
        <is>
          <t>BLANK TONI M BK:139073A-S</t>
        </is>
      </c>
      <c r="F1566" s="0" t="inlineStr">
        <is>
          <t>899139073043</t>
        </is>
      </c>
      <c r="G1566" s="0" t="inlineStr">
        <is>
          <t>MENS</t>
        </is>
      </c>
      <c r="H1566" s="0" t="inlineStr">
        <is>
          <t>S</t>
        </is>
      </c>
      <c r="I1566" s="0">
        <v>49.99</v>
      </c>
      <c r="J1566" s="0">
        <v>20</v>
      </c>
    </row>
    <row r="1567" spans="1:10" customHeight="0">
      <c r="A1567" s="0">
        <f>HYPERLINK("https://dl.dropboxusercontent.com/scl/fi/cz2xob4emu8m5spwbfm30/dsc4740blankedit.jpg?rlkey=exnkdxd8ocy23ltsarbjcpwz0&amp;dl=0","Click to download Image")</f>
      </c>
      <c r="B1567" s="0">
        <f>HYPERLINK("https://dl.dropboxusercontent.com/scl/fi/az2qe1ihrq1z60ujc6fo5/mens-scrubs-size-chartstoni.jpg?rlkey=xs7e1rmgyt2fzltvgb9ial252&amp;dl=0","Click to download SizeChart")</f>
      </c>
      <c r="C1567" s="0" t="inlineStr">
        <is>
          <t>Toni Men's Scrub Jacket</t>
        </is>
      </c>
      <c r="D1567" s="0" t="inlineStr">
        <is>
          <t>139073</t>
        </is>
      </c>
      <c r="E1567" s="0" t="inlineStr">
        <is>
          <t>BLANK TONI M BK:139073B-M</t>
        </is>
      </c>
      <c r="F1567" s="0" t="inlineStr">
        <is>
          <t>899139073050</t>
        </is>
      </c>
      <c r="G1567" s="0" t="inlineStr">
        <is>
          <t>MENS</t>
        </is>
      </c>
      <c r="H1567" s="0" t="inlineStr">
        <is>
          <t>M</t>
        </is>
      </c>
      <c r="I1567" s="0">
        <v>49.99</v>
      </c>
      <c r="J1567" s="0">
        <v>38</v>
      </c>
    </row>
    <row r="1568" spans="1:10" customHeight="0">
      <c r="A1568" s="0">
        <f>HYPERLINK("https://dl.dropboxusercontent.com/scl/fi/cz2xob4emu8m5spwbfm30/dsc4740blankedit.jpg?rlkey=exnkdxd8ocy23ltsarbjcpwz0&amp;dl=0","Click to download Image")</f>
      </c>
      <c r="B1568" s="0">
        <f>HYPERLINK("https://dl.dropboxusercontent.com/scl/fi/az2qe1ihrq1z60ujc6fo5/mens-scrubs-size-chartstoni.jpg?rlkey=xs7e1rmgyt2fzltvgb9ial252&amp;dl=0","Click to download SizeChart")</f>
      </c>
      <c r="C1568" s="0" t="inlineStr">
        <is>
          <t>Toni Men's Scrub Jacket</t>
        </is>
      </c>
      <c r="D1568" s="0" t="inlineStr">
        <is>
          <t>139073</t>
        </is>
      </c>
      <c r="E1568" s="0" t="inlineStr">
        <is>
          <t>BLANK TONI M BK:139073C-L</t>
        </is>
      </c>
      <c r="F1568" s="0" t="inlineStr">
        <is>
          <t>899139073067</t>
        </is>
      </c>
      <c r="G1568" s="0" t="inlineStr">
        <is>
          <t>MENS</t>
        </is>
      </c>
      <c r="H1568" s="0" t="inlineStr">
        <is>
          <t>L</t>
        </is>
      </c>
      <c r="I1568" s="0">
        <v>49.99</v>
      </c>
      <c r="J1568" s="0">
        <v>60</v>
      </c>
    </row>
    <row r="1569" spans="1:10" customHeight="0">
      <c r="A1569" s="0">
        <f>HYPERLINK("https://dl.dropboxusercontent.com/scl/fi/cz2xob4emu8m5spwbfm30/dsc4740blankedit.jpg?rlkey=exnkdxd8ocy23ltsarbjcpwz0&amp;dl=0","Click to download Image")</f>
      </c>
      <c r="B1569" s="0">
        <f>HYPERLINK("https://dl.dropboxusercontent.com/scl/fi/az2qe1ihrq1z60ujc6fo5/mens-scrubs-size-chartstoni.jpg?rlkey=xs7e1rmgyt2fzltvgb9ial252&amp;dl=0","Click to download SizeChart")</f>
      </c>
      <c r="C1569" s="0" t="inlineStr">
        <is>
          <t>Toni Men's Scrub Jacket</t>
        </is>
      </c>
      <c r="D1569" s="0" t="inlineStr">
        <is>
          <t>139073</t>
        </is>
      </c>
      <c r="E1569" s="0" t="inlineStr">
        <is>
          <t>BLANK TONI M BK:139073D-XL</t>
        </is>
      </c>
      <c r="F1569" s="0" t="inlineStr">
        <is>
          <t>899139073074</t>
        </is>
      </c>
      <c r="G1569" s="0" t="inlineStr">
        <is>
          <t>MENS</t>
        </is>
      </c>
      <c r="H1569" s="0" t="inlineStr">
        <is>
          <t>XL</t>
        </is>
      </c>
      <c r="I1569" s="0">
        <v>49.99</v>
      </c>
      <c r="J1569" s="0">
        <v>61</v>
      </c>
    </row>
    <row r="1570" spans="1:10" customHeight="0">
      <c r="A1570" s="0">
        <f>HYPERLINK("https://dl.dropboxusercontent.com/scl/fi/cz2xob4emu8m5spwbfm30/dsc4740blankedit.jpg?rlkey=exnkdxd8ocy23ltsarbjcpwz0&amp;dl=0","Click to download Image")</f>
      </c>
      <c r="B1570" s="0">
        <f>HYPERLINK("https://dl.dropboxusercontent.com/scl/fi/az2qe1ihrq1z60ujc6fo5/mens-scrubs-size-chartstoni.jpg?rlkey=xs7e1rmgyt2fzltvgb9ial252&amp;dl=0","Click to download SizeChart")</f>
      </c>
      <c r="C1570" s="0" t="inlineStr">
        <is>
          <t>Toni Men's Scrub Jacket</t>
        </is>
      </c>
      <c r="D1570" s="0" t="inlineStr">
        <is>
          <t>139073</t>
        </is>
      </c>
      <c r="G1570" s="0" t="inlineStr">
        <is>
          <t>MENS</t>
        </is>
      </c>
      <c r="H1570" s="0" t="inlineStr">
        <is>
          <t>2XL</t>
        </is>
      </c>
      <c r="I1570" s="0">
        <v>49.99</v>
      </c>
      <c r="J1570" s="0">
        <v>0</v>
      </c>
    </row>
    <row r="1571" spans="1:10" customHeight="0">
      <c r="A1571" s="0">
        <f>HYPERLINK("https://dl.dropboxusercontent.com/scl/fi/cz2xob4emu8m5spwbfm30/dsc4740blankedit.jpg?rlkey=exnkdxd8ocy23ltsarbjcpwz0&amp;dl=0","Click to download Image")</f>
      </c>
      <c r="B1571" s="0">
        <f>HYPERLINK("https://dl.dropboxusercontent.com/scl/fi/az2qe1ihrq1z60ujc6fo5/mens-scrubs-size-chartstoni.jpg?rlkey=xs7e1rmgyt2fzltvgb9ial252&amp;dl=0","Click to download SizeChart")</f>
      </c>
      <c r="C1571" s="0" t="inlineStr">
        <is>
          <t>Toni Men's Scrub Jacket</t>
        </is>
      </c>
      <c r="D1571" s="0" t="inlineStr">
        <is>
          <t>139073</t>
        </is>
      </c>
      <c r="E1571" s="0" t="inlineStr">
        <is>
          <t>BLANK TONI M BK:139073E-2XL</t>
        </is>
      </c>
      <c r="F1571" s="0" t="inlineStr">
        <is>
          <t>899139073081</t>
        </is>
      </c>
      <c r="G1571" s="0" t="inlineStr">
        <is>
          <t>MENS</t>
        </is>
      </c>
      <c r="H1571" s="0" t="inlineStr">
        <is>
          <t>3XL</t>
        </is>
      </c>
      <c r="I1571" s="0">
        <v>49.99</v>
      </c>
      <c r="J1571" s="0">
        <v>42</v>
      </c>
    </row>
    <row r="1572" spans="1:10" customHeight="0">
      <c r="A1572" s="0">
        <f>HYPERLINK("https://dl.dropboxusercontent.com/scl/fi/cz2xob4emu8m5spwbfm30/dsc4740blankedit.jpg?rlkey=exnkdxd8ocy23ltsarbjcpwz0&amp;dl=0","Click to download Image")</f>
      </c>
      <c r="B1572" s="0">
        <f>HYPERLINK("https://dl.dropboxusercontent.com/scl/fi/az2qe1ihrq1z60ujc6fo5/mens-scrubs-size-chartstoni.jpg?rlkey=xs7e1rmgyt2fzltvgb9ial252&amp;dl=0","Click to download SizeChart")</f>
      </c>
      <c r="C1572" s="0" t="inlineStr">
        <is>
          <t>Toni Men's Scrub Jacket</t>
        </is>
      </c>
      <c r="D1572" s="0" t="inlineStr">
        <is>
          <t>139073</t>
        </is>
      </c>
      <c r="E1572" s="0" t="inlineStr">
        <is>
          <t>BLANK TONI M BK:139073F-3XL</t>
        </is>
      </c>
      <c r="F1572" s="0" t="inlineStr">
        <is>
          <t>899139073098</t>
        </is>
      </c>
      <c r="G1572" s="0" t="inlineStr">
        <is>
          <t>MENS</t>
        </is>
      </c>
      <c r="H1572" s="0" t="inlineStr">
        <is>
          <t>4XL</t>
        </is>
      </c>
      <c r="I1572" s="0">
        <v>49.99</v>
      </c>
      <c r="J1572" s="0">
        <v>20</v>
      </c>
    </row>
    <row r="1573" spans="1:10" customHeight="0">
      <c r="A1573" s="0">
        <f>HYPERLINK("https://dl.dropboxusercontent.com/scl/fi/cz2xob4emu8m5spwbfm30/dsc4740blankedit.jpg?rlkey=exnkdxd8ocy23ltsarbjcpwz0&amp;dl=0","Click to download Image")</f>
      </c>
      <c r="B1573" s="0">
        <f>HYPERLINK("https://dl.dropboxusercontent.com/scl/fi/az2qe1ihrq1z60ujc6fo5/mens-scrubs-size-chartstoni.jpg?rlkey=xs7e1rmgyt2fzltvgb9ial252&amp;dl=0","Click to download SizeChart")</f>
      </c>
      <c r="C1573" s="0" t="inlineStr">
        <is>
          <t>Toni Men's Scrub Jacket</t>
        </is>
      </c>
      <c r="D1573" s="0" t="inlineStr">
        <is>
          <t>139073</t>
        </is>
      </c>
      <c r="E1573" s="0" t="inlineStr">
        <is>
          <t>BLANK TONI M BK:139073H-5XL</t>
        </is>
      </c>
      <c r="F1573" s="0" t="inlineStr">
        <is>
          <t>899139073111</t>
        </is>
      </c>
      <c r="G1573" s="0" t="inlineStr">
        <is>
          <t>MENS</t>
        </is>
      </c>
      <c r="H1573" s="0" t="inlineStr">
        <is>
          <t>5XL</t>
        </is>
      </c>
      <c r="I1573" s="0">
        <v>49.99</v>
      </c>
      <c r="J1573" s="0">
        <v>0</v>
      </c>
    </row>
    <row r="1574" spans="1:10" customHeight="0">
      <c r="A1574" s="0">
        <f>HYPERLINK("https://dl.dropboxusercontent.com/scl/fi/cz2xob4emu8m5spwbfm30/dsc4740blankedit.jpg?rlkey=exnkdxd8ocy23ltsarbjcpwz0&amp;dl=0","Click to download Image")</f>
      </c>
      <c r="B1574" s="0">
        <f>HYPERLINK("https://dl.dropboxusercontent.com/scl/fi/az2qe1ihrq1z60ujc6fo5/mens-scrubs-size-chartstoni.jpg?rlkey=xs7e1rmgyt2fzltvgb9ial252&amp;dl=0","Click to download SizeChart")</f>
      </c>
      <c r="C1574" s="0" t="inlineStr">
        <is>
          <t>Toni Men's Scrub Jacket</t>
        </is>
      </c>
      <c r="D1574" s="0" t="inlineStr">
        <is>
          <t>139073</t>
        </is>
      </c>
      <c r="E1574" s="0" t="inlineStr">
        <is>
          <t>BLANK TONI M BK:139073I-6XL</t>
        </is>
      </c>
      <c r="F1574" s="0" t="inlineStr">
        <is>
          <t>899139073128</t>
        </is>
      </c>
      <c r="G1574" s="0" t="inlineStr">
        <is>
          <t>MENS</t>
        </is>
      </c>
      <c r="H1574" s="0" t="inlineStr">
        <is>
          <t>6XL</t>
        </is>
      </c>
      <c r="I1574" s="0">
        <v>49.99</v>
      </c>
      <c r="J1574" s="0">
        <v>0</v>
      </c>
    </row>
    <row r="1575" spans="1:10" customHeight="0">
      <c r="A1575" s="0">
        <f>HYPERLINK("https://dl.dropboxusercontent.com/scl/fi/bdly59smx4bemqymhqfot/130098af-grey-blank.jpg?rlkey=dohtzlxhenzk1etjhxbrrg82e&amp;dl=0","Click to download Image")</f>
      </c>
      <c r="B1575" s="0">
        <f>HYPERLINK("https://dl.dropboxusercontent.com/scl/fi/az2qe1ihrq1z60ujc6fo5/mens-scrubs-size-chartstoni.jpg?rlkey=xs7e1rmgyt2fzltvgb9ial252&amp;dl=0","Click to download SizeChart")</f>
      </c>
      <c r="C1575" s="0" t="inlineStr">
        <is>
          <t>Toni Men's Scrub Jacket</t>
        </is>
      </c>
      <c r="D1575" s="0" t="inlineStr">
        <is>
          <t>139074</t>
        </is>
      </c>
      <c r="E1575" s="0" t="inlineStr">
        <is>
          <t>BLANK TONI M BK:139073AA-XS</t>
        </is>
      </c>
      <c r="F1575" s="0" t="inlineStr">
        <is>
          <t>899139073036</t>
        </is>
      </c>
      <c r="G1575" s="0" t="inlineStr">
        <is>
          <t>MENS</t>
        </is>
      </c>
      <c r="H1575" s="0" t="inlineStr">
        <is>
          <t>XS</t>
        </is>
      </c>
      <c r="I1575" s="0">
        <v>49.99</v>
      </c>
      <c r="J1575" s="0">
        <v>0</v>
      </c>
    </row>
    <row r="1576" spans="1:10" customHeight="0">
      <c r="A1576" s="0">
        <f>HYPERLINK("https://dl.dropboxusercontent.com/scl/fi/bdly59smx4bemqymhqfot/130098af-grey-blank.jpg?rlkey=dohtzlxhenzk1etjhxbrrg82e&amp;dl=0","Click to download Image")</f>
      </c>
      <c r="B1576" s="0">
        <f>HYPERLINK("https://dl.dropboxusercontent.com/scl/fi/az2qe1ihrq1z60ujc6fo5/mens-scrubs-size-chartstoni.jpg?rlkey=xs7e1rmgyt2fzltvgb9ial252&amp;dl=0","Click to download SizeChart")</f>
      </c>
      <c r="C1576" s="0" t="inlineStr">
        <is>
          <t>Toni Men's Scrub Jacket</t>
        </is>
      </c>
      <c r="D1576" s="0" t="inlineStr">
        <is>
          <t>139074</t>
        </is>
      </c>
      <c r="E1576" s="0" t="inlineStr">
        <is>
          <t>BLANK TONI M BK:139073A-S</t>
        </is>
      </c>
      <c r="F1576" s="0" t="inlineStr">
        <is>
          <t>899139073043</t>
        </is>
      </c>
      <c r="G1576" s="0" t="inlineStr">
        <is>
          <t>MENS</t>
        </is>
      </c>
      <c r="H1576" s="0" t="inlineStr">
        <is>
          <t>S</t>
        </is>
      </c>
      <c r="I1576" s="0">
        <v>49.99</v>
      </c>
      <c r="J1576" s="0">
        <v>14</v>
      </c>
    </row>
    <row r="1577" spans="1:10" customHeight="0">
      <c r="A1577" s="0">
        <f>HYPERLINK("https://dl.dropboxusercontent.com/scl/fi/bdly59smx4bemqymhqfot/130098af-grey-blank.jpg?rlkey=dohtzlxhenzk1etjhxbrrg82e&amp;dl=0","Click to download Image")</f>
      </c>
      <c r="B1577" s="0">
        <f>HYPERLINK("https://dl.dropboxusercontent.com/scl/fi/az2qe1ihrq1z60ujc6fo5/mens-scrubs-size-chartstoni.jpg?rlkey=xs7e1rmgyt2fzltvgb9ial252&amp;dl=0","Click to download SizeChart")</f>
      </c>
      <c r="C1577" s="0" t="inlineStr">
        <is>
          <t>Toni Men's Scrub Jacket</t>
        </is>
      </c>
      <c r="D1577" s="0" t="inlineStr">
        <is>
          <t>139074</t>
        </is>
      </c>
      <c r="E1577" s="0" t="inlineStr">
        <is>
          <t>BLANK TONI M BK:139073B-M</t>
        </is>
      </c>
      <c r="F1577" s="0" t="inlineStr">
        <is>
          <t>899139073050</t>
        </is>
      </c>
      <c r="G1577" s="0" t="inlineStr">
        <is>
          <t>MENS</t>
        </is>
      </c>
      <c r="H1577" s="0" t="inlineStr">
        <is>
          <t>M</t>
        </is>
      </c>
      <c r="I1577" s="0">
        <v>49.99</v>
      </c>
      <c r="J1577" s="0">
        <v>32</v>
      </c>
    </row>
    <row r="1578" spans="1:10" customHeight="0">
      <c r="A1578" s="0">
        <f>HYPERLINK("https://dl.dropboxusercontent.com/scl/fi/bdly59smx4bemqymhqfot/130098af-grey-blank.jpg?rlkey=dohtzlxhenzk1etjhxbrrg82e&amp;dl=0","Click to download Image")</f>
      </c>
      <c r="B1578" s="0">
        <f>HYPERLINK("https://dl.dropboxusercontent.com/scl/fi/az2qe1ihrq1z60ujc6fo5/mens-scrubs-size-chartstoni.jpg?rlkey=xs7e1rmgyt2fzltvgb9ial252&amp;dl=0","Click to download SizeChart")</f>
      </c>
      <c r="C1578" s="0" t="inlineStr">
        <is>
          <t>Toni Men's Scrub Jacket</t>
        </is>
      </c>
      <c r="D1578" s="0" t="inlineStr">
        <is>
          <t>139074</t>
        </is>
      </c>
      <c r="E1578" s="0" t="inlineStr">
        <is>
          <t>BLANK TONI M BK:139073C-L</t>
        </is>
      </c>
      <c r="F1578" s="0" t="inlineStr">
        <is>
          <t>899139073067</t>
        </is>
      </c>
      <c r="G1578" s="0" t="inlineStr">
        <is>
          <t>MENS</t>
        </is>
      </c>
      <c r="H1578" s="0" t="inlineStr">
        <is>
          <t>L</t>
        </is>
      </c>
      <c r="I1578" s="0">
        <v>49.99</v>
      </c>
      <c r="J1578" s="0">
        <v>42</v>
      </c>
    </row>
    <row r="1579" spans="1:10" customHeight="0">
      <c r="A1579" s="0">
        <f>HYPERLINK("https://dl.dropboxusercontent.com/scl/fi/bdly59smx4bemqymhqfot/130098af-grey-blank.jpg?rlkey=dohtzlxhenzk1etjhxbrrg82e&amp;dl=0","Click to download Image")</f>
      </c>
      <c r="B1579" s="0">
        <f>HYPERLINK("https://dl.dropboxusercontent.com/scl/fi/az2qe1ihrq1z60ujc6fo5/mens-scrubs-size-chartstoni.jpg?rlkey=xs7e1rmgyt2fzltvgb9ial252&amp;dl=0","Click to download SizeChart")</f>
      </c>
      <c r="C1579" s="0" t="inlineStr">
        <is>
          <t>Toni Men's Scrub Jacket</t>
        </is>
      </c>
      <c r="D1579" s="0" t="inlineStr">
        <is>
          <t>139074</t>
        </is>
      </c>
      <c r="E1579" s="0" t="inlineStr">
        <is>
          <t>BLANK TONI M BK:139073D-XL</t>
        </is>
      </c>
      <c r="F1579" s="0" t="inlineStr">
        <is>
          <t>899139073074</t>
        </is>
      </c>
      <c r="G1579" s="0" t="inlineStr">
        <is>
          <t>MENS</t>
        </is>
      </c>
      <c r="H1579" s="0" t="inlineStr">
        <is>
          <t>XL</t>
        </is>
      </c>
      <c r="I1579" s="0">
        <v>49.99</v>
      </c>
      <c r="J1579" s="0">
        <v>42</v>
      </c>
    </row>
    <row r="1580" spans="1:10" customHeight="0">
      <c r="A1580" s="0">
        <f>HYPERLINK("https://dl.dropboxusercontent.com/scl/fi/bdly59smx4bemqymhqfot/130098af-grey-blank.jpg?rlkey=dohtzlxhenzk1etjhxbrrg82e&amp;dl=0","Click to download Image")</f>
      </c>
      <c r="B1580" s="0">
        <f>HYPERLINK("https://dl.dropboxusercontent.com/scl/fi/az2qe1ihrq1z60ujc6fo5/mens-scrubs-size-chartstoni.jpg?rlkey=xs7e1rmgyt2fzltvgb9ial252&amp;dl=0","Click to download SizeChart")</f>
      </c>
      <c r="C1580" s="0" t="inlineStr">
        <is>
          <t>Toni Men's Scrub Jacket</t>
        </is>
      </c>
      <c r="D1580" s="0" t="inlineStr">
        <is>
          <t>139074</t>
        </is>
      </c>
      <c r="E1580" s="0" t="inlineStr">
        <is>
          <t>BLANK TONI M BK:139073E-2XL</t>
        </is>
      </c>
      <c r="F1580" s="0" t="inlineStr">
        <is>
          <t>899139073081</t>
        </is>
      </c>
      <c r="G1580" s="0" t="inlineStr">
        <is>
          <t>MENS</t>
        </is>
      </c>
      <c r="H1580" s="0" t="inlineStr">
        <is>
          <t>2XL</t>
        </is>
      </c>
      <c r="I1580" s="0">
        <v>49.99</v>
      </c>
      <c r="J1580" s="0">
        <v>32</v>
      </c>
    </row>
    <row r="1581" spans="1:10" customHeight="0">
      <c r="A1581" s="0">
        <f>HYPERLINK("https://dl.dropboxusercontent.com/scl/fi/bdly59smx4bemqymhqfot/130098af-grey-blank.jpg?rlkey=dohtzlxhenzk1etjhxbrrg82e&amp;dl=0","Click to download Image")</f>
      </c>
      <c r="B1581" s="0">
        <f>HYPERLINK("https://dl.dropboxusercontent.com/scl/fi/az2qe1ihrq1z60ujc6fo5/mens-scrubs-size-chartstoni.jpg?rlkey=xs7e1rmgyt2fzltvgb9ial252&amp;dl=0","Click to download SizeChart")</f>
      </c>
      <c r="C1581" s="0" t="inlineStr">
        <is>
          <t>Toni Men's Scrub Jacket</t>
        </is>
      </c>
      <c r="D1581" s="0" t="inlineStr">
        <is>
          <t>139074</t>
        </is>
      </c>
      <c r="E1581" s="0" t="inlineStr">
        <is>
          <t>BLANK TONI M BK:139073F-3XL</t>
        </is>
      </c>
      <c r="F1581" s="0" t="inlineStr">
        <is>
          <t>899139073098</t>
        </is>
      </c>
      <c r="G1581" s="0" t="inlineStr">
        <is>
          <t>MENS</t>
        </is>
      </c>
      <c r="H1581" s="0" t="inlineStr">
        <is>
          <t>3XL</t>
        </is>
      </c>
      <c r="I1581" s="0">
        <v>49.99</v>
      </c>
      <c r="J1581" s="0">
        <v>15</v>
      </c>
    </row>
    <row r="1582" spans="1:10" customHeight="0">
      <c r="A1582" s="0">
        <f>HYPERLINK("https://dl.dropboxusercontent.com/scl/fi/bdly59smx4bemqymhqfot/130098af-grey-blank.jpg?rlkey=dohtzlxhenzk1etjhxbrrg82e&amp;dl=0","Click to download Image")</f>
      </c>
      <c r="B1582" s="0">
        <f>HYPERLINK("https://dl.dropboxusercontent.com/scl/fi/az2qe1ihrq1z60ujc6fo5/mens-scrubs-size-chartstoni.jpg?rlkey=xs7e1rmgyt2fzltvgb9ial252&amp;dl=0","Click to download SizeChart")</f>
      </c>
      <c r="C1582" s="0" t="inlineStr">
        <is>
          <t>Toni Men's Scrub Jacket</t>
        </is>
      </c>
      <c r="D1582" s="0" t="inlineStr">
        <is>
          <t>139074</t>
        </is>
      </c>
      <c r="E1582" s="0" t="inlineStr">
        <is>
          <t>BLANK TONI M BK:139073G-4XL</t>
        </is>
      </c>
      <c r="F1582" s="0" t="inlineStr">
        <is>
          <t>899139073104</t>
        </is>
      </c>
      <c r="G1582" s="0" t="inlineStr">
        <is>
          <t>MENS</t>
        </is>
      </c>
      <c r="H1582" s="0" t="inlineStr">
        <is>
          <t>4XL</t>
        </is>
      </c>
      <c r="I1582" s="0">
        <v>49.99</v>
      </c>
      <c r="J1582" s="0">
        <v>0</v>
      </c>
    </row>
    <row r="1583" spans="1:10" customHeight="0">
      <c r="A1583" s="0">
        <f>HYPERLINK("https://dl.dropboxusercontent.com/scl/fi/bdly59smx4bemqymhqfot/130098af-grey-blank.jpg?rlkey=dohtzlxhenzk1etjhxbrrg82e&amp;dl=0","Click to download Image")</f>
      </c>
      <c r="B1583" s="0">
        <f>HYPERLINK("https://dl.dropboxusercontent.com/scl/fi/az2qe1ihrq1z60ujc6fo5/mens-scrubs-size-chartstoni.jpg?rlkey=xs7e1rmgyt2fzltvgb9ial252&amp;dl=0","Click to download SizeChart")</f>
      </c>
      <c r="C1583" s="0" t="inlineStr">
        <is>
          <t>Toni Men's Scrub Jacket</t>
        </is>
      </c>
      <c r="D1583" s="0" t="inlineStr">
        <is>
          <t>139074</t>
        </is>
      </c>
      <c r="E1583" s="0" t="inlineStr">
        <is>
          <t>BLANK TONI M BK:139073H-5XL</t>
        </is>
      </c>
      <c r="F1583" s="0" t="inlineStr">
        <is>
          <t>899139073111</t>
        </is>
      </c>
      <c r="G1583" s="0" t="inlineStr">
        <is>
          <t>MENS</t>
        </is>
      </c>
      <c r="H1583" s="0" t="inlineStr">
        <is>
          <t>5XL</t>
        </is>
      </c>
      <c r="I1583" s="0">
        <v>49.99</v>
      </c>
      <c r="J1583" s="0">
        <v>0</v>
      </c>
    </row>
    <row r="1584" spans="1:10" customHeight="0">
      <c r="A1584" s="0">
        <f>HYPERLINK("https://dl.dropboxusercontent.com/scl/fi/bdly59smx4bemqymhqfot/130098af-grey-blank.jpg?rlkey=dohtzlxhenzk1etjhxbrrg82e&amp;dl=0","Click to download Image")</f>
      </c>
      <c r="B1584" s="0">
        <f>HYPERLINK("https://dl.dropboxusercontent.com/scl/fi/az2qe1ihrq1z60ujc6fo5/mens-scrubs-size-chartstoni.jpg?rlkey=xs7e1rmgyt2fzltvgb9ial252&amp;dl=0","Click to download SizeChart")</f>
      </c>
      <c r="C1584" s="0" t="inlineStr">
        <is>
          <t>Toni Men's Scrub Jacket</t>
        </is>
      </c>
      <c r="D1584" s="0" t="inlineStr">
        <is>
          <t>139074</t>
        </is>
      </c>
      <c r="E1584" s="0" t="inlineStr">
        <is>
          <t>BLANK TONI M BK:139073I-6XL</t>
        </is>
      </c>
      <c r="F1584" s="0" t="inlineStr">
        <is>
          <t>899139073128</t>
        </is>
      </c>
      <c r="G1584" s="0" t="inlineStr">
        <is>
          <t>MENS</t>
        </is>
      </c>
      <c r="H1584" s="0" t="inlineStr">
        <is>
          <t>6XL</t>
        </is>
      </c>
      <c r="I1584" s="0">
        <v>49.99</v>
      </c>
      <c r="J1584" s="0">
        <v>0</v>
      </c>
    </row>
    <row r="1585" spans="1:10" customHeight="0">
      <c r="A1585" s="0">
        <f>HYPERLINK("https://dl.dropboxusercontent.com/scl/fi/hujtdm3f54leytx7rtqm7/130098af-red-blank.jpg?rlkey=z9syt4p293xxmz7r23dlojfau&amp;dl=0","Click to download Image")</f>
      </c>
      <c r="B1585" s="0">
        <f>HYPERLINK("https://dl.dropboxusercontent.com/scl/fi/az2qe1ihrq1z60ujc6fo5/mens-scrubs-size-chartstoni.jpg?rlkey=xs7e1rmgyt2fzltvgb9ial252&amp;dl=0","Click to download SizeChart")</f>
      </c>
      <c r="C1585" s="0" t="inlineStr">
        <is>
          <t>Toni Men's Scrub Jacket</t>
        </is>
      </c>
      <c r="D1585" s="0" t="inlineStr">
        <is>
          <t>139075</t>
        </is>
      </c>
      <c r="E1585" s="0" t="inlineStr">
        <is>
          <t>BLANK TONI M CL:139075AA-XS</t>
        </is>
      </c>
      <c r="F1585" s="0" t="inlineStr">
        <is>
          <t>899139075030</t>
        </is>
      </c>
      <c r="G1585" s="0" t="inlineStr">
        <is>
          <t>MENS</t>
        </is>
      </c>
      <c r="H1585" s="0" t="inlineStr">
        <is>
          <t>XS</t>
        </is>
      </c>
      <c r="I1585" s="0">
        <v>49.99</v>
      </c>
      <c r="J1585" s="0">
        <v>2</v>
      </c>
    </row>
    <row r="1586" spans="1:10" customHeight="0">
      <c r="A1586" s="0">
        <f>HYPERLINK("https://dl.dropboxusercontent.com/scl/fi/hujtdm3f54leytx7rtqm7/130098af-red-blank.jpg?rlkey=z9syt4p293xxmz7r23dlojfau&amp;dl=0","Click to download Image")</f>
      </c>
      <c r="B1586" s="0">
        <f>HYPERLINK("https://dl.dropboxusercontent.com/scl/fi/az2qe1ihrq1z60ujc6fo5/mens-scrubs-size-chartstoni.jpg?rlkey=xs7e1rmgyt2fzltvgb9ial252&amp;dl=0","Click to download SizeChart")</f>
      </c>
      <c r="C1586" s="0" t="inlineStr">
        <is>
          <t>Toni Men's Scrub Jacket</t>
        </is>
      </c>
      <c r="D1586" s="0" t="inlineStr">
        <is>
          <t>139075</t>
        </is>
      </c>
      <c r="E1586" s="0" t="inlineStr">
        <is>
          <t>BLANK TONI M CL:139075A-S</t>
        </is>
      </c>
      <c r="F1586" s="0" t="inlineStr">
        <is>
          <t>899139075047</t>
        </is>
      </c>
      <c r="G1586" s="0" t="inlineStr">
        <is>
          <t>MENS</t>
        </is>
      </c>
      <c r="H1586" s="0" t="inlineStr">
        <is>
          <t>S</t>
        </is>
      </c>
      <c r="I1586" s="0">
        <v>49.99</v>
      </c>
      <c r="J1586" s="0">
        <v>16</v>
      </c>
    </row>
    <row r="1587" spans="1:10" customHeight="0">
      <c r="A1587" s="0">
        <f>HYPERLINK("https://dl.dropboxusercontent.com/scl/fi/hujtdm3f54leytx7rtqm7/130098af-red-blank.jpg?rlkey=z9syt4p293xxmz7r23dlojfau&amp;dl=0","Click to download Image")</f>
      </c>
      <c r="B1587" s="0">
        <f>HYPERLINK("https://dl.dropboxusercontent.com/scl/fi/az2qe1ihrq1z60ujc6fo5/mens-scrubs-size-chartstoni.jpg?rlkey=xs7e1rmgyt2fzltvgb9ial252&amp;dl=0","Click to download SizeChart")</f>
      </c>
      <c r="C1587" s="0" t="inlineStr">
        <is>
          <t>Toni Men's Scrub Jacket</t>
        </is>
      </c>
      <c r="D1587" s="0" t="inlineStr">
        <is>
          <t>139075</t>
        </is>
      </c>
      <c r="E1587" s="0" t="inlineStr">
        <is>
          <t>BLANK TONI M CL:139075B-M</t>
        </is>
      </c>
      <c r="F1587" s="0" t="inlineStr">
        <is>
          <t>899139075054</t>
        </is>
      </c>
      <c r="G1587" s="0" t="inlineStr">
        <is>
          <t>MENS</t>
        </is>
      </c>
      <c r="H1587" s="0" t="inlineStr">
        <is>
          <t>M</t>
        </is>
      </c>
      <c r="I1587" s="0">
        <v>49.99</v>
      </c>
      <c r="J1587" s="0">
        <v>34</v>
      </c>
    </row>
    <row r="1588" spans="1:10" customHeight="0">
      <c r="A1588" s="0">
        <f>HYPERLINK("https://dl.dropboxusercontent.com/scl/fi/hujtdm3f54leytx7rtqm7/130098af-red-blank.jpg?rlkey=z9syt4p293xxmz7r23dlojfau&amp;dl=0","Click to download Image")</f>
      </c>
      <c r="B1588" s="0">
        <f>HYPERLINK("https://dl.dropboxusercontent.com/scl/fi/az2qe1ihrq1z60ujc6fo5/mens-scrubs-size-chartstoni.jpg?rlkey=xs7e1rmgyt2fzltvgb9ial252&amp;dl=0","Click to download SizeChart")</f>
      </c>
      <c r="C1588" s="0" t="inlineStr">
        <is>
          <t>Toni Men's Scrub Jacket</t>
        </is>
      </c>
      <c r="D1588" s="0" t="inlineStr">
        <is>
          <t>139075</t>
        </is>
      </c>
      <c r="E1588" s="0" t="inlineStr">
        <is>
          <t>BLANK TONI M CL:139075C-L</t>
        </is>
      </c>
      <c r="F1588" s="0" t="inlineStr">
        <is>
          <t>899139075061</t>
        </is>
      </c>
      <c r="G1588" s="0" t="inlineStr">
        <is>
          <t>MENS</t>
        </is>
      </c>
      <c r="H1588" s="0" t="inlineStr">
        <is>
          <t>L</t>
        </is>
      </c>
      <c r="I1588" s="0">
        <v>49.99</v>
      </c>
      <c r="J1588" s="0">
        <v>50</v>
      </c>
    </row>
    <row r="1589" spans="1:10" customHeight="0">
      <c r="A1589" s="0">
        <f>HYPERLINK("https://dl.dropboxusercontent.com/scl/fi/hujtdm3f54leytx7rtqm7/130098af-red-blank.jpg?rlkey=z9syt4p293xxmz7r23dlojfau&amp;dl=0","Click to download Image")</f>
      </c>
      <c r="B1589" s="0">
        <f>HYPERLINK("https://dl.dropboxusercontent.com/scl/fi/az2qe1ihrq1z60ujc6fo5/mens-scrubs-size-chartstoni.jpg?rlkey=xs7e1rmgyt2fzltvgb9ial252&amp;dl=0","Click to download SizeChart")</f>
      </c>
      <c r="C1589" s="0" t="inlineStr">
        <is>
          <t>Toni Men's Scrub Jacket</t>
        </is>
      </c>
      <c r="D1589" s="0" t="inlineStr">
        <is>
          <t>139075</t>
        </is>
      </c>
      <c r="E1589" s="0" t="inlineStr">
        <is>
          <t>BLANK TONI M CL:139075D-XL</t>
        </is>
      </c>
      <c r="F1589" s="0" t="inlineStr">
        <is>
          <t>899139075078</t>
        </is>
      </c>
      <c r="G1589" s="0" t="inlineStr">
        <is>
          <t>MENS</t>
        </is>
      </c>
      <c r="H1589" s="0" t="inlineStr">
        <is>
          <t>XL</t>
        </is>
      </c>
      <c r="I1589" s="0">
        <v>49.99</v>
      </c>
      <c r="J1589" s="0">
        <v>51</v>
      </c>
    </row>
    <row r="1590" spans="1:10" customHeight="0">
      <c r="A1590" s="0">
        <f>HYPERLINK("https://dl.dropboxusercontent.com/scl/fi/hujtdm3f54leytx7rtqm7/130098af-red-blank.jpg?rlkey=z9syt4p293xxmz7r23dlojfau&amp;dl=0","Click to download Image")</f>
      </c>
      <c r="B1590" s="0">
        <f>HYPERLINK("https://dl.dropboxusercontent.com/scl/fi/az2qe1ihrq1z60ujc6fo5/mens-scrubs-size-chartstoni.jpg?rlkey=xs7e1rmgyt2fzltvgb9ial252&amp;dl=0","Click to download SizeChart")</f>
      </c>
      <c r="C1590" s="0" t="inlineStr">
        <is>
          <t>Toni Men's Scrub Jacket</t>
        </is>
      </c>
      <c r="D1590" s="0" t="inlineStr">
        <is>
          <t>139075</t>
        </is>
      </c>
      <c r="E1590" s="0" t="inlineStr">
        <is>
          <t>BLANK TONI M CL:139075E-2XL</t>
        </is>
      </c>
      <c r="F1590" s="0" t="inlineStr">
        <is>
          <t>899139075085</t>
        </is>
      </c>
      <c r="G1590" s="0" t="inlineStr">
        <is>
          <t>MENS</t>
        </is>
      </c>
      <c r="H1590" s="0" t="inlineStr">
        <is>
          <t>2XL</t>
        </is>
      </c>
      <c r="I1590" s="0">
        <v>49.99</v>
      </c>
      <c r="J1590" s="0">
        <v>34</v>
      </c>
    </row>
    <row r="1591" spans="1:10" customHeight="0">
      <c r="A1591" s="0">
        <f>HYPERLINK("https://dl.dropboxusercontent.com/scl/fi/hujtdm3f54leytx7rtqm7/130098af-red-blank.jpg?rlkey=z9syt4p293xxmz7r23dlojfau&amp;dl=0","Click to download Image")</f>
      </c>
      <c r="B1591" s="0">
        <f>HYPERLINK("https://dl.dropboxusercontent.com/scl/fi/az2qe1ihrq1z60ujc6fo5/mens-scrubs-size-chartstoni.jpg?rlkey=xs7e1rmgyt2fzltvgb9ial252&amp;dl=0","Click to download SizeChart")</f>
      </c>
      <c r="C1591" s="0" t="inlineStr">
        <is>
          <t>Toni Men's Scrub Jacket</t>
        </is>
      </c>
      <c r="D1591" s="0" t="inlineStr">
        <is>
          <t>139075</t>
        </is>
      </c>
      <c r="E1591" s="0" t="inlineStr">
        <is>
          <t>BLANK TONI M CL:139075F-3XL</t>
        </is>
      </c>
      <c r="F1591" s="0" t="inlineStr">
        <is>
          <t>899139075092</t>
        </is>
      </c>
      <c r="G1591" s="0" t="inlineStr">
        <is>
          <t>MENS</t>
        </is>
      </c>
      <c r="H1591" s="0" t="inlineStr">
        <is>
          <t>3XL</t>
        </is>
      </c>
      <c r="I1591" s="0">
        <v>49.99</v>
      </c>
      <c r="J1591" s="0">
        <v>16</v>
      </c>
    </row>
    <row r="1592" spans="1:10" customHeight="0">
      <c r="A1592" s="0">
        <f>HYPERLINK("https://dl.dropboxusercontent.com/scl/fi/hujtdm3f54leytx7rtqm7/130098af-red-blank.jpg?rlkey=z9syt4p293xxmz7r23dlojfau&amp;dl=0","Click to download Image")</f>
      </c>
      <c r="B1592" s="0">
        <f>HYPERLINK("https://dl.dropboxusercontent.com/scl/fi/az2qe1ihrq1z60ujc6fo5/mens-scrubs-size-chartstoni.jpg?rlkey=xs7e1rmgyt2fzltvgb9ial252&amp;dl=0","Click to download SizeChart")</f>
      </c>
      <c r="C1592" s="0" t="inlineStr">
        <is>
          <t>Toni Men's Scrub Jacket</t>
        </is>
      </c>
      <c r="D1592" s="0" t="inlineStr">
        <is>
          <t>139075</t>
        </is>
      </c>
      <c r="E1592" s="0" t="inlineStr">
        <is>
          <t>BLANK TONI M CL:139075G-4XL</t>
        </is>
      </c>
      <c r="F1592" s="0" t="inlineStr">
        <is>
          <t>899139075108</t>
        </is>
      </c>
      <c r="G1592" s="0" t="inlineStr">
        <is>
          <t>MENS</t>
        </is>
      </c>
      <c r="H1592" s="0" t="inlineStr">
        <is>
          <t>4XL</t>
        </is>
      </c>
      <c r="I1592" s="0">
        <v>49.99</v>
      </c>
      <c r="J1592" s="0">
        <v>0</v>
      </c>
    </row>
    <row r="1593" spans="1:10" customHeight="0">
      <c r="A1593" s="0">
        <f>HYPERLINK("https://dl.dropboxusercontent.com/scl/fi/hujtdm3f54leytx7rtqm7/130098af-red-blank.jpg?rlkey=z9syt4p293xxmz7r23dlojfau&amp;dl=0","Click to download Image")</f>
      </c>
      <c r="B1593" s="0">
        <f>HYPERLINK("https://dl.dropboxusercontent.com/scl/fi/az2qe1ihrq1z60ujc6fo5/mens-scrubs-size-chartstoni.jpg?rlkey=xs7e1rmgyt2fzltvgb9ial252&amp;dl=0","Click to download SizeChart")</f>
      </c>
      <c r="C1593" s="0" t="inlineStr">
        <is>
          <t>Toni Men's Scrub Jacket</t>
        </is>
      </c>
      <c r="D1593" s="0" t="inlineStr">
        <is>
          <t>139075</t>
        </is>
      </c>
      <c r="E1593" s="0" t="inlineStr">
        <is>
          <t>BLANK TONI M CL:139075H-5XL</t>
        </is>
      </c>
      <c r="F1593" s="0" t="inlineStr">
        <is>
          <t>899139075115</t>
        </is>
      </c>
      <c r="G1593" s="0" t="inlineStr">
        <is>
          <t>MENS</t>
        </is>
      </c>
      <c r="H1593" s="0" t="inlineStr">
        <is>
          <t>5XL</t>
        </is>
      </c>
      <c r="I1593" s="0">
        <v>49.99</v>
      </c>
      <c r="J1593" s="0">
        <v>0</v>
      </c>
    </row>
    <row r="1594" spans="1:10" customHeight="0">
      <c r="A1594" s="0">
        <f>HYPERLINK("https://dl.dropboxusercontent.com/scl/fi/hujtdm3f54leytx7rtqm7/130098af-red-blank.jpg?rlkey=z9syt4p293xxmz7r23dlojfau&amp;dl=0","Click to download Image")</f>
      </c>
      <c r="B1594" s="0">
        <f>HYPERLINK("https://dl.dropboxusercontent.com/scl/fi/az2qe1ihrq1z60ujc6fo5/mens-scrubs-size-chartstoni.jpg?rlkey=xs7e1rmgyt2fzltvgb9ial252&amp;dl=0","Click to download SizeChart")</f>
      </c>
      <c r="C1594" s="0" t="inlineStr">
        <is>
          <t>Toni Men's Scrub Jacket</t>
        </is>
      </c>
      <c r="D1594" s="0" t="inlineStr">
        <is>
          <t>139075</t>
        </is>
      </c>
      <c r="E1594" s="0" t="inlineStr">
        <is>
          <t>BLANK TONI M CL:139075I-6XL</t>
        </is>
      </c>
      <c r="F1594" s="0" t="inlineStr">
        <is>
          <t>899139075122</t>
        </is>
      </c>
      <c r="G1594" s="0" t="inlineStr">
        <is>
          <t>MENS</t>
        </is>
      </c>
      <c r="H1594" s="0" t="inlineStr">
        <is>
          <t>6XL</t>
        </is>
      </c>
      <c r="I1594" s="0">
        <v>49.99</v>
      </c>
      <c r="J1594" s="0">
        <v>0</v>
      </c>
    </row>
    <row r="1595" spans="1:10" customHeight="0">
      <c r="A1595" s="0">
        <f>HYPERLINK("https://dl.dropboxusercontent.com/scl/fi/prs8tj6iubif85e1lzm1p/109207-f.jpg?rlkey=g2too6nygb6m6kxe52i1uxz3z&amp;dl=0","Click to download Image")</f>
      </c>
      <c r="B1595" s="0">
        <f>HYPERLINK("https://dl.dropboxusercontent.com/scl/fi/xto48csioujjhnrkbsq54/mens-pullover-size-chartstrenton.jpg?rlkey=iamd2kgtdl1f84y0cbs92pgm1&amp;dl=0","Click to download SizeChart")</f>
      </c>
      <c r="C1595" s="0" t="inlineStr">
        <is>
          <t>Trenton Men's Fleece 1/4 Zip</t>
        </is>
      </c>
      <c r="D1595" s="0" t="inlineStr">
        <is>
          <t>109207</t>
        </is>
      </c>
      <c r="E1595" s="0" t="inlineStr">
        <is>
          <t>BLANK/GREY TRENTON:109207A - S</t>
        </is>
      </c>
      <c r="G1595" s="0" t="inlineStr">
        <is>
          <t>MENS</t>
        </is>
      </c>
      <c r="H1595" s="0" t="inlineStr">
        <is>
          <t>S</t>
        </is>
      </c>
      <c r="I1595" s="0">
        <v>36.99</v>
      </c>
      <c r="J1595" s="0">
        <v>28</v>
      </c>
    </row>
    <row r="1596" spans="1:10" customHeight="0">
      <c r="A1596" s="0">
        <f>HYPERLINK("https://dl.dropboxusercontent.com/scl/fi/prs8tj6iubif85e1lzm1p/109207-f.jpg?rlkey=g2too6nygb6m6kxe52i1uxz3z&amp;dl=0","Click to download Image")</f>
      </c>
      <c r="B1596" s="0">
        <f>HYPERLINK("https://dl.dropboxusercontent.com/scl/fi/xto48csioujjhnrkbsq54/mens-pullover-size-chartstrenton.jpg?rlkey=iamd2kgtdl1f84y0cbs92pgm1&amp;dl=0","Click to download SizeChart")</f>
      </c>
      <c r="C1596" s="0" t="inlineStr">
        <is>
          <t>Trenton Men's Fleece 1/4 Zip</t>
        </is>
      </c>
      <c r="D1596" s="0" t="inlineStr">
        <is>
          <t>109207</t>
        </is>
      </c>
      <c r="E1596" s="0" t="inlineStr">
        <is>
          <t>BLANK/GREY TRENTON:109207B - M</t>
        </is>
      </c>
      <c r="G1596" s="0" t="inlineStr">
        <is>
          <t>MENS</t>
        </is>
      </c>
      <c r="H1596" s="0" t="inlineStr">
        <is>
          <t>M</t>
        </is>
      </c>
      <c r="I1596" s="0">
        <v>36.99</v>
      </c>
      <c r="J1596" s="0">
        <v>60</v>
      </c>
    </row>
    <row r="1597" spans="1:10" customHeight="0">
      <c r="A1597" s="0">
        <f>HYPERLINK("https://dl.dropboxusercontent.com/scl/fi/prs8tj6iubif85e1lzm1p/109207-f.jpg?rlkey=g2too6nygb6m6kxe52i1uxz3z&amp;dl=0","Click to download Image")</f>
      </c>
      <c r="B1597" s="0">
        <f>HYPERLINK("https://dl.dropboxusercontent.com/scl/fi/xto48csioujjhnrkbsq54/mens-pullover-size-chartstrenton.jpg?rlkey=iamd2kgtdl1f84y0cbs92pgm1&amp;dl=0","Click to download SizeChart")</f>
      </c>
      <c r="C1597" s="0" t="inlineStr">
        <is>
          <t>Trenton Men's Fleece 1/4 Zip</t>
        </is>
      </c>
      <c r="D1597" s="0" t="inlineStr">
        <is>
          <t>109207</t>
        </is>
      </c>
      <c r="E1597" s="0" t="inlineStr">
        <is>
          <t>BLANK/GREY TRENTON:109207C - L</t>
        </is>
      </c>
      <c r="G1597" s="0" t="inlineStr">
        <is>
          <t>MENS</t>
        </is>
      </c>
      <c r="H1597" s="0" t="inlineStr">
        <is>
          <t>L</t>
        </is>
      </c>
      <c r="I1597" s="0">
        <v>36.99</v>
      </c>
      <c r="J1597" s="0">
        <v>78</v>
      </c>
    </row>
    <row r="1598" spans="1:10" customHeight="0">
      <c r="A1598" s="0">
        <f>HYPERLINK("https://dl.dropboxusercontent.com/scl/fi/prs8tj6iubif85e1lzm1p/109207-f.jpg?rlkey=g2too6nygb6m6kxe52i1uxz3z&amp;dl=0","Click to download Image")</f>
      </c>
      <c r="B1598" s="0">
        <f>HYPERLINK("https://dl.dropboxusercontent.com/scl/fi/xto48csioujjhnrkbsq54/mens-pullover-size-chartstrenton.jpg?rlkey=iamd2kgtdl1f84y0cbs92pgm1&amp;dl=0","Click to download SizeChart")</f>
      </c>
      <c r="C1598" s="0" t="inlineStr">
        <is>
          <t>Trenton Men's Fleece 1/4 Zip</t>
        </is>
      </c>
      <c r="D1598" s="0" t="inlineStr">
        <is>
          <t>109207</t>
        </is>
      </c>
      <c r="E1598" s="0" t="inlineStr">
        <is>
          <t>BLANK/GREY TRENTON:109207D - XL</t>
        </is>
      </c>
      <c r="G1598" s="0" t="inlineStr">
        <is>
          <t>MENS</t>
        </is>
      </c>
      <c r="H1598" s="0" t="inlineStr">
        <is>
          <t>XL</t>
        </is>
      </c>
      <c r="I1598" s="0">
        <v>36.99</v>
      </c>
      <c r="J1598" s="0">
        <v>62</v>
      </c>
    </row>
    <row r="1599" spans="1:10" customHeight="0">
      <c r="A1599" s="0">
        <f>HYPERLINK("https://dl.dropboxusercontent.com/scl/fi/prs8tj6iubif85e1lzm1p/109207-f.jpg?rlkey=g2too6nygb6m6kxe52i1uxz3z&amp;dl=0","Click to download Image")</f>
      </c>
      <c r="B1599" s="0">
        <f>HYPERLINK("https://dl.dropboxusercontent.com/scl/fi/xto48csioujjhnrkbsq54/mens-pullover-size-chartstrenton.jpg?rlkey=iamd2kgtdl1f84y0cbs92pgm1&amp;dl=0","Click to download SizeChart")</f>
      </c>
      <c r="C1599" s="0" t="inlineStr">
        <is>
          <t>Trenton Men's Fleece 1/4 Zip</t>
        </is>
      </c>
      <c r="D1599" s="0" t="inlineStr">
        <is>
          <t>109207</t>
        </is>
      </c>
      <c r="E1599" s="0" t="inlineStr">
        <is>
          <t>BLANK/GREY TRENTON:109207E - 2XL</t>
        </is>
      </c>
      <c r="G1599" s="0" t="inlineStr">
        <is>
          <t>MENS</t>
        </is>
      </c>
      <c r="H1599" s="0" t="inlineStr">
        <is>
          <t>2XL</t>
        </is>
      </c>
      <c r="I1599" s="0">
        <v>36.99</v>
      </c>
      <c r="J1599" s="0">
        <v>37</v>
      </c>
    </row>
    <row r="1600" spans="1:10" customHeight="0">
      <c r="A1600" s="0">
        <f>HYPERLINK("https://dl.dropboxusercontent.com/scl/fi/prs8tj6iubif85e1lzm1p/109207-f.jpg?rlkey=g2too6nygb6m6kxe52i1uxz3z&amp;dl=0","Click to download Image")</f>
      </c>
      <c r="B1600" s="0">
        <f>HYPERLINK("https://dl.dropboxusercontent.com/scl/fi/xto48csioujjhnrkbsq54/mens-pullover-size-chartstrenton.jpg?rlkey=iamd2kgtdl1f84y0cbs92pgm1&amp;dl=0","Click to download SizeChart")</f>
      </c>
      <c r="C1600" s="0" t="inlineStr">
        <is>
          <t>Trenton Men's Fleece 1/4 Zip</t>
        </is>
      </c>
      <c r="D1600" s="0" t="inlineStr">
        <is>
          <t>109207</t>
        </is>
      </c>
      <c r="E1600" s="0" t="inlineStr">
        <is>
          <t>BLANK/GREY TRENTON:109207F - 3XL</t>
        </is>
      </c>
      <c r="G1600" s="0" t="inlineStr">
        <is>
          <t>MENS</t>
        </is>
      </c>
      <c r="H1600" s="0" t="inlineStr">
        <is>
          <t>3XL</t>
        </is>
      </c>
      <c r="I1600" s="0">
        <v>36.99</v>
      </c>
      <c r="J1600" s="0">
        <v>3</v>
      </c>
    </row>
    <row r="1601" spans="1:10" customHeight="0">
      <c r="A1601" s="0">
        <f>HYPERLINK("https://dl.dropboxusercontent.com/scl/fi/jri5veg0vc907wgq66rtx/133741-f.jpg?rlkey=hr1d1va8zbklrgg8i4zu84jb7&amp;dl=0","Click to download Image")</f>
      </c>
      <c r="B1601" s="0">
        <f>HYPERLINK("https://dl.dropboxusercontent.com/scl/fi/jerlwxyfa2zovvoiho79z/mens-t-shirt-size-chartscason-chase-ss-bt.jpg?rlkey=ky8u8ess1fh8h9ecujpybf3sg&amp;dl=0","Click to download SizeChart")</f>
      </c>
      <c r="C1601" s="0" t="inlineStr">
        <is>
          <t>Slate Ultra Soft Men's Pocket T-Shirt</t>
        </is>
      </c>
      <c r="D1601" s="0" t="inlineStr">
        <is>
          <t>133741</t>
        </is>
      </c>
      <c r="E1601" s="0" t="inlineStr">
        <is>
          <t>BLANK SLATE M NY:133741A-S</t>
        </is>
      </c>
      <c r="F1601" s="0" t="inlineStr">
        <is>
          <t>899133741047</t>
        </is>
      </c>
      <c r="G1601" s="0" t="inlineStr">
        <is>
          <t>MENS</t>
        </is>
      </c>
      <c r="H1601" s="0" t="inlineStr">
        <is>
          <t>S</t>
        </is>
      </c>
      <c r="I1601" s="0">
        <v>13.99</v>
      </c>
      <c r="J1601" s="0">
        <v>29</v>
      </c>
    </row>
    <row r="1602" spans="1:10" customHeight="0">
      <c r="A1602" s="0">
        <f>HYPERLINK("https://dl.dropboxusercontent.com/scl/fi/jri5veg0vc907wgq66rtx/133741-f.jpg?rlkey=hr1d1va8zbklrgg8i4zu84jb7&amp;dl=0","Click to download Image")</f>
      </c>
      <c r="B1602" s="0">
        <f>HYPERLINK("https://dl.dropboxusercontent.com/scl/fi/jerlwxyfa2zovvoiho79z/mens-t-shirt-size-chartscason-chase-ss-bt.jpg?rlkey=ky8u8ess1fh8h9ecujpybf3sg&amp;dl=0","Click to download SizeChart")</f>
      </c>
      <c r="C1602" s="0" t="inlineStr">
        <is>
          <t>Slate Ultra Soft Men's Pocket T-Shirt</t>
        </is>
      </c>
      <c r="D1602" s="0" t="inlineStr">
        <is>
          <t>133741</t>
        </is>
      </c>
      <c r="E1602" s="0" t="inlineStr">
        <is>
          <t>BLANK SLATE M NY:133741B-M</t>
        </is>
      </c>
      <c r="F1602" s="0" t="inlineStr">
        <is>
          <t>899133741054</t>
        </is>
      </c>
      <c r="G1602" s="0" t="inlineStr">
        <is>
          <t>MENS</t>
        </is>
      </c>
      <c r="H1602" s="0" t="inlineStr">
        <is>
          <t>M</t>
        </is>
      </c>
      <c r="I1602" s="0">
        <v>13.99</v>
      </c>
      <c r="J1602" s="0">
        <v>25</v>
      </c>
    </row>
    <row r="1603" spans="1:10" customHeight="0">
      <c r="A1603" s="0">
        <f>HYPERLINK("https://dl.dropboxusercontent.com/scl/fi/jri5veg0vc907wgq66rtx/133741-f.jpg?rlkey=hr1d1va8zbklrgg8i4zu84jb7&amp;dl=0","Click to download Image")</f>
      </c>
      <c r="B1603" s="0">
        <f>HYPERLINK("https://dl.dropboxusercontent.com/scl/fi/jerlwxyfa2zovvoiho79z/mens-t-shirt-size-chartscason-chase-ss-bt.jpg?rlkey=ky8u8ess1fh8h9ecujpybf3sg&amp;dl=0","Click to download SizeChart")</f>
      </c>
      <c r="C1603" s="0" t="inlineStr">
        <is>
          <t>Slate Ultra Soft Men's Pocket T-Shirt</t>
        </is>
      </c>
      <c r="D1603" s="0" t="inlineStr">
        <is>
          <t>133741</t>
        </is>
      </c>
      <c r="E1603" s="0" t="inlineStr">
        <is>
          <t>BLANK SLATE M NY:133741C-L</t>
        </is>
      </c>
      <c r="F1603" s="0" t="inlineStr">
        <is>
          <t>899133741061</t>
        </is>
      </c>
      <c r="G1603" s="0" t="inlineStr">
        <is>
          <t>MENS</t>
        </is>
      </c>
      <c r="H1603" s="0" t="inlineStr">
        <is>
          <t>L</t>
        </is>
      </c>
      <c r="I1603" s="0">
        <v>13.99</v>
      </c>
      <c r="J1603" s="0">
        <v>52</v>
      </c>
    </row>
    <row r="1604" spans="1:10" customHeight="0">
      <c r="A1604" s="0">
        <f>HYPERLINK("https://dl.dropboxusercontent.com/scl/fi/jri5veg0vc907wgq66rtx/133741-f.jpg?rlkey=hr1d1va8zbklrgg8i4zu84jb7&amp;dl=0","Click to download Image")</f>
      </c>
      <c r="B1604" s="0">
        <f>HYPERLINK("https://dl.dropboxusercontent.com/scl/fi/jerlwxyfa2zovvoiho79z/mens-t-shirt-size-chartscason-chase-ss-bt.jpg?rlkey=ky8u8ess1fh8h9ecujpybf3sg&amp;dl=0","Click to download SizeChart")</f>
      </c>
      <c r="C1604" s="0" t="inlineStr">
        <is>
          <t>Slate Ultra Soft Men's Pocket T-Shirt</t>
        </is>
      </c>
      <c r="D1604" s="0" t="inlineStr">
        <is>
          <t>133741</t>
        </is>
      </c>
      <c r="E1604" s="0" t="inlineStr">
        <is>
          <t>BLANK SLATE M NY:133741D-XL</t>
        </is>
      </c>
      <c r="F1604" s="0" t="inlineStr">
        <is>
          <t>899133741078</t>
        </is>
      </c>
      <c r="G1604" s="0" t="inlineStr">
        <is>
          <t>MENS</t>
        </is>
      </c>
      <c r="H1604" s="0" t="inlineStr">
        <is>
          <t>XL</t>
        </is>
      </c>
      <c r="I1604" s="0">
        <v>13.99</v>
      </c>
      <c r="J1604" s="0">
        <v>59</v>
      </c>
    </row>
    <row r="1605" spans="1:10" customHeight="0">
      <c r="A1605" s="0">
        <f>HYPERLINK("https://dl.dropboxusercontent.com/scl/fi/jri5veg0vc907wgq66rtx/133741-f.jpg?rlkey=hr1d1va8zbklrgg8i4zu84jb7&amp;dl=0","Click to download Image")</f>
      </c>
      <c r="B1605" s="0">
        <f>HYPERLINK("https://dl.dropboxusercontent.com/scl/fi/jerlwxyfa2zovvoiho79z/mens-t-shirt-size-chartscason-chase-ss-bt.jpg?rlkey=ky8u8ess1fh8h9ecujpybf3sg&amp;dl=0","Click to download SizeChart")</f>
      </c>
      <c r="C1605" s="0" t="inlineStr">
        <is>
          <t>Slate Ultra Soft Men's Pocket T-Shirt</t>
        </is>
      </c>
      <c r="D1605" s="0" t="inlineStr">
        <is>
          <t>133741</t>
        </is>
      </c>
      <c r="E1605" s="0" t="inlineStr">
        <is>
          <t>BLANK SLATE M NY:133741E-2XL</t>
        </is>
      </c>
      <c r="F1605" s="0" t="inlineStr">
        <is>
          <t>899133741085</t>
        </is>
      </c>
      <c r="G1605" s="0" t="inlineStr">
        <is>
          <t>MENS</t>
        </is>
      </c>
      <c r="H1605" s="0" t="inlineStr">
        <is>
          <t>2XL</t>
        </is>
      </c>
      <c r="I1605" s="0">
        <v>15.99</v>
      </c>
      <c r="J1605" s="0">
        <v>30</v>
      </c>
    </row>
    <row r="1606" spans="1:10" customHeight="0">
      <c r="A1606" s="0">
        <f>HYPERLINK("https://dl.dropboxusercontent.com/scl/fi/jri5veg0vc907wgq66rtx/133741-f.jpg?rlkey=hr1d1va8zbklrgg8i4zu84jb7&amp;dl=0","Click to download Image")</f>
      </c>
      <c r="B1606" s="0">
        <f>HYPERLINK("https://dl.dropboxusercontent.com/scl/fi/jerlwxyfa2zovvoiho79z/mens-t-shirt-size-chartscason-chase-ss-bt.jpg?rlkey=ky8u8ess1fh8h9ecujpybf3sg&amp;dl=0","Click to download SizeChart")</f>
      </c>
      <c r="C1606" s="0" t="inlineStr">
        <is>
          <t>Slate Ultra Soft Men's Pocket T-Shirt</t>
        </is>
      </c>
      <c r="D1606" s="0" t="inlineStr">
        <is>
          <t>133741</t>
        </is>
      </c>
      <c r="E1606" s="0" t="inlineStr">
        <is>
          <t>BLANK SLATE M NY:133741F-3XL</t>
        </is>
      </c>
      <c r="F1606" s="0" t="inlineStr">
        <is>
          <t>899133741092</t>
        </is>
      </c>
      <c r="G1606" s="0" t="inlineStr">
        <is>
          <t>MENS</t>
        </is>
      </c>
      <c r="H1606" s="0" t="inlineStr">
        <is>
          <t>3XL</t>
        </is>
      </c>
      <c r="I1606" s="0">
        <v>15.99</v>
      </c>
      <c r="J1606" s="0">
        <v>29</v>
      </c>
    </row>
    <row r="1607" spans="1:10" customHeight="0">
      <c r="A1607" s="0">
        <f>HYPERLINK("https://dl.dropboxusercontent.com/scl/fi/nyykj8gw2kwvu7by4f6i8/shane-159312-f.jpg?rlkey=1siiu2jul1b2tkq9xdoss71n8&amp;dl=0","Click to download Image")</f>
      </c>
      <c r="B1607" s="0">
        <f>HYPERLINK("https://dl.dropboxusercontent.com/scl/fi/jerlwxyfa2zovvoiho79z/mens-t-shirt-size-chartscason-chase-ss-bt.jpg?rlkey=ky8u8ess1fh8h9ecujpybf3sg&amp;dl=0","Click to download SizeChart")</f>
      </c>
      <c r="C1607" s="0" t="inlineStr">
        <is>
          <t>Slate Ultra Soft Men's Pocket T-Shirt</t>
        </is>
      </c>
      <c r="D1607" s="0" t="inlineStr">
        <is>
          <t>159312</t>
        </is>
      </c>
      <c r="E1607" s="0" t="inlineStr">
        <is>
          <t>BLANK SLATE M LG:159312C-L</t>
        </is>
      </c>
      <c r="F1607" s="0" t="inlineStr">
        <is>
          <t>899159312061</t>
        </is>
      </c>
      <c r="G1607" s="0" t="inlineStr">
        <is>
          <t>MENS</t>
        </is>
      </c>
      <c r="H1607" s="0" t="inlineStr">
        <is>
          <t>L</t>
        </is>
      </c>
      <c r="I1607" s="0">
        <v>13.99</v>
      </c>
      <c r="J1607" s="0">
        <v>30</v>
      </c>
    </row>
    <row r="1608" spans="1:10" customHeight="0">
      <c r="A1608" s="0">
        <f>HYPERLINK("https://dl.dropboxusercontent.com/scl/fi/phwjb18yb7wgyx5rhns9k/dsc3539-blank-2.jpg?rlkey=20gwpogtpcz9doxow373fill1&amp;dl=0","Click to download Image")</f>
      </c>
      <c r="B1608" s="0">
        <f>HYPERLINK("https://dl.dropboxusercontent.com/scl/fi/g5y9u6t14db9ix0fqou6m/mens-pullover-size-chartslinc.jpg?rlkey=zd1helvvhvd8rgfijyixn3dp5&amp;dl=0","Click to download SizeChart")</f>
      </c>
      <c r="C1608" s="0" t="inlineStr">
        <is>
          <t>Linc Men's Space Dye 1/4 Zip</t>
        </is>
      </c>
      <c r="D1608" s="0" t="inlineStr">
        <is>
          <t>121619</t>
        </is>
      </c>
      <c r="E1608" s="0" t="inlineStr">
        <is>
          <t>BLANK LINC M GY:121619A-S</t>
        </is>
      </c>
      <c r="F1608" s="0" t="inlineStr">
        <is>
          <t>899121619044</t>
        </is>
      </c>
      <c r="G1608" s="0" t="inlineStr">
        <is>
          <t>MENS</t>
        </is>
      </c>
      <c r="H1608" s="0" t="inlineStr">
        <is>
          <t>S</t>
        </is>
      </c>
      <c r="I1608" s="0">
        <v>36.99</v>
      </c>
      <c r="J1608" s="0">
        <v>22</v>
      </c>
    </row>
    <row r="1609" spans="1:10" customHeight="0">
      <c r="A1609" s="0">
        <f>HYPERLINK("https://dl.dropboxusercontent.com/scl/fi/phwjb18yb7wgyx5rhns9k/dsc3539-blank-2.jpg?rlkey=20gwpogtpcz9doxow373fill1&amp;dl=0","Click to download Image")</f>
      </c>
      <c r="B1609" s="0">
        <f>HYPERLINK("https://dl.dropboxusercontent.com/scl/fi/g5y9u6t14db9ix0fqou6m/mens-pullover-size-chartslinc.jpg?rlkey=zd1helvvhvd8rgfijyixn3dp5&amp;dl=0","Click to download SizeChart")</f>
      </c>
      <c r="C1609" s="0" t="inlineStr">
        <is>
          <t>Linc Men's Space Dye 1/4 Zip</t>
        </is>
      </c>
      <c r="D1609" s="0" t="inlineStr">
        <is>
          <t>121619</t>
        </is>
      </c>
      <c r="E1609" s="0" t="inlineStr">
        <is>
          <t>BLANK LINC M GY:121619B-M</t>
        </is>
      </c>
      <c r="F1609" s="0" t="inlineStr">
        <is>
          <t>899121619051</t>
        </is>
      </c>
      <c r="G1609" s="0" t="inlineStr">
        <is>
          <t>MENS</t>
        </is>
      </c>
      <c r="H1609" s="0" t="inlineStr">
        <is>
          <t>M</t>
        </is>
      </c>
      <c r="I1609" s="0">
        <v>36.99</v>
      </c>
      <c r="J1609" s="0">
        <v>36</v>
      </c>
    </row>
    <row r="1610" spans="1:10" customHeight="0">
      <c r="A1610" s="0">
        <f>HYPERLINK("https://dl.dropboxusercontent.com/scl/fi/phwjb18yb7wgyx5rhns9k/dsc3539-blank-2.jpg?rlkey=20gwpogtpcz9doxow373fill1&amp;dl=0","Click to download Image")</f>
      </c>
      <c r="B1610" s="0">
        <f>HYPERLINK("https://dl.dropboxusercontent.com/scl/fi/g5y9u6t14db9ix0fqou6m/mens-pullover-size-chartslinc.jpg?rlkey=zd1helvvhvd8rgfijyixn3dp5&amp;dl=0","Click to download SizeChart")</f>
      </c>
      <c r="C1610" s="0" t="inlineStr">
        <is>
          <t>Linc Men's Space Dye 1/4 Zip</t>
        </is>
      </c>
      <c r="D1610" s="0" t="inlineStr">
        <is>
          <t>121619</t>
        </is>
      </c>
      <c r="E1610" s="0" t="inlineStr">
        <is>
          <t>BLANK LINC M GY:121619C-L</t>
        </is>
      </c>
      <c r="F1610" s="0" t="inlineStr">
        <is>
          <t>899121619068</t>
        </is>
      </c>
      <c r="G1610" s="0" t="inlineStr">
        <is>
          <t>MENS</t>
        </is>
      </c>
      <c r="H1610" s="0" t="inlineStr">
        <is>
          <t>L</t>
        </is>
      </c>
      <c r="I1610" s="0">
        <v>36.99</v>
      </c>
      <c r="J1610" s="0">
        <v>41</v>
      </c>
    </row>
    <row r="1611" spans="1:10" customHeight="0">
      <c r="A1611" s="0">
        <f>HYPERLINK("https://dl.dropboxusercontent.com/scl/fi/phwjb18yb7wgyx5rhns9k/dsc3539-blank-2.jpg?rlkey=20gwpogtpcz9doxow373fill1&amp;dl=0","Click to download Image")</f>
      </c>
      <c r="B1611" s="0">
        <f>HYPERLINK("https://dl.dropboxusercontent.com/scl/fi/g5y9u6t14db9ix0fqou6m/mens-pullover-size-chartslinc.jpg?rlkey=zd1helvvhvd8rgfijyixn3dp5&amp;dl=0","Click to download SizeChart")</f>
      </c>
      <c r="C1611" s="0" t="inlineStr">
        <is>
          <t>Linc Men's Space Dye 1/4 Zip</t>
        </is>
      </c>
      <c r="D1611" s="0" t="inlineStr">
        <is>
          <t>121619</t>
        </is>
      </c>
      <c r="E1611" s="0" t="inlineStr">
        <is>
          <t>BLANK LINC M GY:121619D-XL</t>
        </is>
      </c>
      <c r="F1611" s="0" t="inlineStr">
        <is>
          <t>899121619075</t>
        </is>
      </c>
      <c r="G1611" s="0" t="inlineStr">
        <is>
          <t>MENS</t>
        </is>
      </c>
      <c r="H1611" s="0" t="inlineStr">
        <is>
          <t>XL</t>
        </is>
      </c>
      <c r="I1611" s="0">
        <v>36.99</v>
      </c>
      <c r="J1611" s="0">
        <v>36</v>
      </c>
    </row>
    <row r="1612" spans="1:10" customHeight="0">
      <c r="A1612" s="0">
        <f>HYPERLINK("https://dl.dropboxusercontent.com/scl/fi/phwjb18yb7wgyx5rhns9k/dsc3539-blank-2.jpg?rlkey=20gwpogtpcz9doxow373fill1&amp;dl=0","Click to download Image")</f>
      </c>
      <c r="B1612" s="0">
        <f>HYPERLINK("https://dl.dropboxusercontent.com/scl/fi/g5y9u6t14db9ix0fqou6m/mens-pullover-size-chartslinc.jpg?rlkey=zd1helvvhvd8rgfijyixn3dp5&amp;dl=0","Click to download SizeChart")</f>
      </c>
      <c r="C1612" s="0" t="inlineStr">
        <is>
          <t>Linc Men's Space Dye 1/4 Zip</t>
        </is>
      </c>
      <c r="D1612" s="0" t="inlineStr">
        <is>
          <t>121619</t>
        </is>
      </c>
      <c r="E1612" s="0" t="inlineStr">
        <is>
          <t>BLANK LINC M GY:121619E-2XL</t>
        </is>
      </c>
      <c r="F1612" s="0" t="inlineStr">
        <is>
          <t>899121619082</t>
        </is>
      </c>
      <c r="G1612" s="0" t="inlineStr">
        <is>
          <t>MENS</t>
        </is>
      </c>
      <c r="H1612" s="0" t="inlineStr">
        <is>
          <t>2XL</t>
        </is>
      </c>
      <c r="I1612" s="0">
        <v>36.99</v>
      </c>
      <c r="J1612" s="0">
        <v>26</v>
      </c>
    </row>
    <row r="1613" spans="1:10" customHeight="0">
      <c r="A1613" s="0">
        <f>HYPERLINK("https://dl.dropboxusercontent.com/scl/fi/phwjb18yb7wgyx5rhns9k/dsc3539-blank-2.jpg?rlkey=20gwpogtpcz9doxow373fill1&amp;dl=0","Click to download Image")</f>
      </c>
      <c r="B1613" s="0">
        <f>HYPERLINK("https://dl.dropboxusercontent.com/scl/fi/g5y9u6t14db9ix0fqou6m/mens-pullover-size-chartslinc.jpg?rlkey=zd1helvvhvd8rgfijyixn3dp5&amp;dl=0","Click to download SizeChart")</f>
      </c>
      <c r="C1613" s="0" t="inlineStr">
        <is>
          <t>Linc Men's Space Dye 1/4 Zip</t>
        </is>
      </c>
      <c r="D1613" s="0" t="inlineStr">
        <is>
          <t>121619</t>
        </is>
      </c>
      <c r="E1613" s="0" t="inlineStr">
        <is>
          <t>BLANK LINC M GY:121619F-3XL</t>
        </is>
      </c>
      <c r="F1613" s="0" t="inlineStr">
        <is>
          <t>899121619099</t>
        </is>
      </c>
      <c r="G1613" s="0" t="inlineStr">
        <is>
          <t>MENS</t>
        </is>
      </c>
      <c r="H1613" s="0" t="inlineStr">
        <is>
          <t>3XL</t>
        </is>
      </c>
      <c r="I1613" s="0">
        <v>36.99</v>
      </c>
      <c r="J1613" s="0">
        <v>10</v>
      </c>
    </row>
    <row r="1614" spans="1:10" customHeight="0">
      <c r="A1614" s="0">
        <f>HYPERLINK("https://dl.dropboxusercontent.com/scl/fi/hi4xkx35198r5xuwt46dz/arden-141527-f.jpg?rlkey=tin87d8rvh9cz0vh1kn6tkyz9&amp;dl=0","Click to download Image")</f>
      </c>
      <c r="B1614" s="0">
        <f>HYPERLINK("https://dl.dropboxusercontent.com/scl/fi/uec5hv4pzv4pask4sattk/mens-scrubs-size-chartsjoss.jpg?rlkey=ez0rqgrw5mxw04u4q4kgyw5hz&amp;dl=0","Click to download SizeChart")</f>
      </c>
      <c r="C1614" s="0" t="inlineStr">
        <is>
          <t>Arden Men's Scrub Top</t>
        </is>
      </c>
      <c r="D1614" s="0" t="inlineStr">
        <is>
          <t>141527</t>
        </is>
      </c>
      <c r="E1614" s="0" t="inlineStr">
        <is>
          <t>BLANK ARDEN M BK:141527A-S</t>
        </is>
      </c>
      <c r="F1614" s="0" t="inlineStr">
        <is>
          <t>899141527046</t>
        </is>
      </c>
      <c r="G1614" s="0" t="inlineStr">
        <is>
          <t>MENS</t>
        </is>
      </c>
      <c r="H1614" s="0" t="inlineStr">
        <is>
          <t>S</t>
        </is>
      </c>
      <c r="I1614" s="0">
        <v>29.99</v>
      </c>
      <c r="J1614" s="0">
        <v>6</v>
      </c>
    </row>
    <row r="1615" spans="1:10" customHeight="0">
      <c r="A1615" s="0">
        <f>HYPERLINK("https://dl.dropboxusercontent.com/scl/fi/hi4xkx35198r5xuwt46dz/arden-141527-f.jpg?rlkey=tin87d8rvh9cz0vh1kn6tkyz9&amp;dl=0","Click to download Image")</f>
      </c>
      <c r="B1615" s="0">
        <f>HYPERLINK("https://dl.dropboxusercontent.com/scl/fi/uec5hv4pzv4pask4sattk/mens-scrubs-size-chartsjoss.jpg?rlkey=ez0rqgrw5mxw04u4q4kgyw5hz&amp;dl=0","Click to download SizeChart")</f>
      </c>
      <c r="C1615" s="0" t="inlineStr">
        <is>
          <t>Arden Men's Scrub Top</t>
        </is>
      </c>
      <c r="D1615" s="0" t="inlineStr">
        <is>
          <t>141527</t>
        </is>
      </c>
      <c r="E1615" s="0" t="inlineStr">
        <is>
          <t>BLANK ARDEN M BK:141527B-M</t>
        </is>
      </c>
      <c r="F1615" s="0" t="inlineStr">
        <is>
          <t>899141527053</t>
        </is>
      </c>
      <c r="G1615" s="0" t="inlineStr">
        <is>
          <t>MENS</t>
        </is>
      </c>
      <c r="H1615" s="0" t="inlineStr">
        <is>
          <t>M</t>
        </is>
      </c>
      <c r="I1615" s="0">
        <v>29.99</v>
      </c>
      <c r="J1615" s="0">
        <v>12</v>
      </c>
    </row>
    <row r="1616" spans="1:10" customHeight="0">
      <c r="A1616" s="0">
        <f>HYPERLINK("https://dl.dropboxusercontent.com/scl/fi/hi4xkx35198r5xuwt46dz/arden-141527-f.jpg?rlkey=tin87d8rvh9cz0vh1kn6tkyz9&amp;dl=0","Click to download Image")</f>
      </c>
      <c r="B1616" s="0">
        <f>HYPERLINK("https://dl.dropboxusercontent.com/scl/fi/uec5hv4pzv4pask4sattk/mens-scrubs-size-chartsjoss.jpg?rlkey=ez0rqgrw5mxw04u4q4kgyw5hz&amp;dl=0","Click to download SizeChart")</f>
      </c>
      <c r="C1616" s="0" t="inlineStr">
        <is>
          <t>Arden Men's Scrub Top</t>
        </is>
      </c>
      <c r="D1616" s="0" t="inlineStr">
        <is>
          <t>141527</t>
        </is>
      </c>
      <c r="E1616" s="0" t="inlineStr">
        <is>
          <t>BLANK ARDEN M BK:141527C-L</t>
        </is>
      </c>
      <c r="F1616" s="0" t="inlineStr">
        <is>
          <t>899141527060</t>
        </is>
      </c>
      <c r="G1616" s="0" t="inlineStr">
        <is>
          <t>MENS</t>
        </is>
      </c>
      <c r="H1616" s="0" t="inlineStr">
        <is>
          <t>L</t>
        </is>
      </c>
      <c r="I1616" s="0">
        <v>29.99</v>
      </c>
      <c r="J1616" s="0">
        <v>14</v>
      </c>
    </row>
    <row r="1617" spans="1:10" customHeight="0">
      <c r="A1617" s="0">
        <f>HYPERLINK("https://dl.dropboxusercontent.com/scl/fi/hi4xkx35198r5xuwt46dz/arden-141527-f.jpg?rlkey=tin87d8rvh9cz0vh1kn6tkyz9&amp;dl=0","Click to download Image")</f>
      </c>
      <c r="B1617" s="0">
        <f>HYPERLINK("https://dl.dropboxusercontent.com/scl/fi/uec5hv4pzv4pask4sattk/mens-scrubs-size-chartsjoss.jpg?rlkey=ez0rqgrw5mxw04u4q4kgyw5hz&amp;dl=0","Click to download SizeChart")</f>
      </c>
      <c r="C1617" s="0" t="inlineStr">
        <is>
          <t>Arden Men's Scrub Top</t>
        </is>
      </c>
      <c r="D1617" s="0" t="inlineStr">
        <is>
          <t>141527</t>
        </is>
      </c>
      <c r="E1617" s="0" t="inlineStr">
        <is>
          <t>BLANK ARDEN M BK:141527D-XL</t>
        </is>
      </c>
      <c r="F1617" s="0" t="inlineStr">
        <is>
          <t>899141527077</t>
        </is>
      </c>
      <c r="G1617" s="0" t="inlineStr">
        <is>
          <t>MENS</t>
        </is>
      </c>
      <c r="H1617" s="0" t="inlineStr">
        <is>
          <t>XL</t>
        </is>
      </c>
      <c r="I1617" s="0">
        <v>29.99</v>
      </c>
      <c r="J1617" s="0">
        <v>18</v>
      </c>
    </row>
    <row r="1618" spans="1:10" customHeight="0">
      <c r="A1618" s="0">
        <f>HYPERLINK("https://dl.dropboxusercontent.com/scl/fi/hi4xkx35198r5xuwt46dz/arden-141527-f.jpg?rlkey=tin87d8rvh9cz0vh1kn6tkyz9&amp;dl=0","Click to download Image")</f>
      </c>
      <c r="B1618" s="0">
        <f>HYPERLINK("https://dl.dropboxusercontent.com/scl/fi/uec5hv4pzv4pask4sattk/mens-scrubs-size-chartsjoss.jpg?rlkey=ez0rqgrw5mxw04u4q4kgyw5hz&amp;dl=0","Click to download SizeChart")</f>
      </c>
      <c r="C1618" s="0" t="inlineStr">
        <is>
          <t>Arden Men's Scrub Top</t>
        </is>
      </c>
      <c r="D1618" s="0" t="inlineStr">
        <is>
          <t>141527</t>
        </is>
      </c>
      <c r="E1618" s="0" t="inlineStr">
        <is>
          <t>BLANK ARDEN M BK:141527E-2XL</t>
        </is>
      </c>
      <c r="F1618" s="0" t="inlineStr">
        <is>
          <t>899141527084</t>
        </is>
      </c>
      <c r="G1618" s="0" t="inlineStr">
        <is>
          <t>MENS</t>
        </is>
      </c>
      <c r="H1618" s="0" t="inlineStr">
        <is>
          <t>2XL</t>
        </is>
      </c>
      <c r="I1618" s="0">
        <v>29.99</v>
      </c>
      <c r="J1618" s="0">
        <v>12</v>
      </c>
    </row>
    <row r="1619" spans="1:10" customHeight="0">
      <c r="A1619" s="0">
        <f>HYPERLINK("https://dl.dropboxusercontent.com/scl/fi/hi4xkx35198r5xuwt46dz/arden-141527-f.jpg?rlkey=tin87d8rvh9cz0vh1kn6tkyz9&amp;dl=0","Click to download Image")</f>
      </c>
      <c r="B1619" s="0">
        <f>HYPERLINK("https://dl.dropboxusercontent.com/scl/fi/uec5hv4pzv4pask4sattk/mens-scrubs-size-chartsjoss.jpg?rlkey=ez0rqgrw5mxw04u4q4kgyw5hz&amp;dl=0","Click to download SizeChart")</f>
      </c>
      <c r="C1619" s="0" t="inlineStr">
        <is>
          <t>Arden Men's Scrub Top</t>
        </is>
      </c>
      <c r="D1619" s="0" t="inlineStr">
        <is>
          <t>141527</t>
        </is>
      </c>
      <c r="E1619" s="0" t="inlineStr">
        <is>
          <t>BLANK ARDEN M BK:141527F-3XL</t>
        </is>
      </c>
      <c r="F1619" s="0" t="inlineStr">
        <is>
          <t>899141527091</t>
        </is>
      </c>
      <c r="G1619" s="0" t="inlineStr">
        <is>
          <t>MENS</t>
        </is>
      </c>
      <c r="H1619" s="0" t="inlineStr">
        <is>
          <t>3XL</t>
        </is>
      </c>
      <c r="I1619" s="0">
        <v>29.99</v>
      </c>
      <c r="J1619" s="0">
        <v>4</v>
      </c>
    </row>
    <row r="1620" spans="1:10" customHeight="0">
      <c r="A1620" s="0">
        <f>HYPERLINK("https://dl.dropboxusercontent.com/scl/fi/a4rlnq0cvjv8q7nu28at6/malone-142621-f.jpg?rlkey=44ax7i3htwpnvu3ma137hqrth&amp;dl=0","Click to download Image")</f>
      </c>
      <c r="B1620" s="0">
        <f>HYPERLINK("https://dl.dropboxusercontent.com/scl/fi/8xbkqcrzznndqibqtn9uj/mens-scrubs-size-chartsjoss.jpg?rlkey=3f12311ns9rjk8wdcfybwd36o&amp;dl=0","Click to download SizeChart")</f>
      </c>
      <c r="C1620" s="0" t="inlineStr">
        <is>
          <t>Malone Men's Scrub Top</t>
        </is>
      </c>
      <c r="D1620" s="0" t="inlineStr">
        <is>
          <t>142621</t>
        </is>
      </c>
      <c r="E1620" s="0" t="inlineStr">
        <is>
          <t>BLANK MALONE M BK:142621A-S</t>
        </is>
      </c>
      <c r="F1620" s="0" t="inlineStr">
        <is>
          <t>899142621040</t>
        </is>
      </c>
      <c r="G1620" s="0" t="inlineStr">
        <is>
          <t>MENS</t>
        </is>
      </c>
      <c r="H1620" s="0" t="inlineStr">
        <is>
          <t>S</t>
        </is>
      </c>
      <c r="I1620" s="0">
        <v>29.99</v>
      </c>
      <c r="J1620" s="0">
        <v>4</v>
      </c>
    </row>
    <row r="1621" spans="1:10" customHeight="0">
      <c r="A1621" s="0">
        <f>HYPERLINK("https://dl.dropboxusercontent.com/scl/fi/a4rlnq0cvjv8q7nu28at6/malone-142621-f.jpg?rlkey=44ax7i3htwpnvu3ma137hqrth&amp;dl=0","Click to download Image")</f>
      </c>
      <c r="B1621" s="0">
        <f>HYPERLINK("https://dl.dropboxusercontent.com/scl/fi/8xbkqcrzznndqibqtn9uj/mens-scrubs-size-chartsjoss.jpg?rlkey=3f12311ns9rjk8wdcfybwd36o&amp;dl=0","Click to download SizeChart")</f>
      </c>
      <c r="C1621" s="0" t="inlineStr">
        <is>
          <t>Malone Men's Scrub Top</t>
        </is>
      </c>
      <c r="D1621" s="0" t="inlineStr">
        <is>
          <t>142621</t>
        </is>
      </c>
      <c r="E1621" s="0" t="inlineStr">
        <is>
          <t>BLANK MALONE M BK:142621B-M</t>
        </is>
      </c>
      <c r="F1621" s="0" t="inlineStr">
        <is>
          <t>899142621057</t>
        </is>
      </c>
      <c r="G1621" s="0" t="inlineStr">
        <is>
          <t>MENS</t>
        </is>
      </c>
      <c r="H1621" s="0" t="inlineStr">
        <is>
          <t>M</t>
        </is>
      </c>
      <c r="I1621" s="0">
        <v>29.99</v>
      </c>
      <c r="J1621" s="0">
        <v>9</v>
      </c>
    </row>
    <row r="1622" spans="1:10" customHeight="0">
      <c r="A1622" s="0">
        <f>HYPERLINK("https://dl.dropboxusercontent.com/scl/fi/a4rlnq0cvjv8q7nu28at6/malone-142621-f.jpg?rlkey=44ax7i3htwpnvu3ma137hqrth&amp;dl=0","Click to download Image")</f>
      </c>
      <c r="B1622" s="0">
        <f>HYPERLINK("https://dl.dropboxusercontent.com/scl/fi/8xbkqcrzznndqibqtn9uj/mens-scrubs-size-chartsjoss.jpg?rlkey=3f12311ns9rjk8wdcfybwd36o&amp;dl=0","Click to download SizeChart")</f>
      </c>
      <c r="C1622" s="0" t="inlineStr">
        <is>
          <t>Malone Men's Scrub Top</t>
        </is>
      </c>
      <c r="D1622" s="0" t="inlineStr">
        <is>
          <t>142621</t>
        </is>
      </c>
      <c r="E1622" s="0" t="inlineStr">
        <is>
          <t>BLANK MALONE M BK:142621C-L</t>
        </is>
      </c>
      <c r="F1622" s="0" t="inlineStr">
        <is>
          <t>899142621064</t>
        </is>
      </c>
      <c r="G1622" s="0" t="inlineStr">
        <is>
          <t>MENS</t>
        </is>
      </c>
      <c r="H1622" s="0" t="inlineStr">
        <is>
          <t>L</t>
        </is>
      </c>
      <c r="I1622" s="0">
        <v>29.99</v>
      </c>
      <c r="J1622" s="0">
        <v>8</v>
      </c>
    </row>
    <row r="1623" spans="1:10" customHeight="0">
      <c r="A1623" s="0">
        <f>HYPERLINK("https://dl.dropboxusercontent.com/scl/fi/a4rlnq0cvjv8q7nu28at6/malone-142621-f.jpg?rlkey=44ax7i3htwpnvu3ma137hqrth&amp;dl=0","Click to download Image")</f>
      </c>
      <c r="B1623" s="0">
        <f>HYPERLINK("https://dl.dropboxusercontent.com/scl/fi/8xbkqcrzznndqibqtn9uj/mens-scrubs-size-chartsjoss.jpg?rlkey=3f12311ns9rjk8wdcfybwd36o&amp;dl=0","Click to download SizeChart")</f>
      </c>
      <c r="C1623" s="0" t="inlineStr">
        <is>
          <t>Malone Men's Scrub Top</t>
        </is>
      </c>
      <c r="D1623" s="0" t="inlineStr">
        <is>
          <t>142621</t>
        </is>
      </c>
      <c r="E1623" s="0" t="inlineStr">
        <is>
          <t>BLANK MALONE M BK:142621D-XL</t>
        </is>
      </c>
      <c r="F1623" s="0" t="inlineStr">
        <is>
          <t>899142621071</t>
        </is>
      </c>
      <c r="G1623" s="0" t="inlineStr">
        <is>
          <t>MENS</t>
        </is>
      </c>
      <c r="H1623" s="0" t="inlineStr">
        <is>
          <t>XL</t>
        </is>
      </c>
      <c r="I1623" s="0">
        <v>29.99</v>
      </c>
      <c r="J1623" s="0">
        <v>12</v>
      </c>
    </row>
    <row r="1624" spans="1:10" customHeight="0">
      <c r="A1624" s="0">
        <f>HYPERLINK("https://dl.dropboxusercontent.com/scl/fi/a4rlnq0cvjv8q7nu28at6/malone-142621-f.jpg?rlkey=44ax7i3htwpnvu3ma137hqrth&amp;dl=0","Click to download Image")</f>
      </c>
      <c r="B1624" s="0">
        <f>HYPERLINK("https://dl.dropboxusercontent.com/scl/fi/8xbkqcrzznndqibqtn9uj/mens-scrubs-size-chartsjoss.jpg?rlkey=3f12311ns9rjk8wdcfybwd36o&amp;dl=0","Click to download SizeChart")</f>
      </c>
      <c r="C1624" s="0" t="inlineStr">
        <is>
          <t>Malone Men's Scrub Top</t>
        </is>
      </c>
      <c r="D1624" s="0" t="inlineStr">
        <is>
          <t>142621</t>
        </is>
      </c>
      <c r="E1624" s="0" t="inlineStr">
        <is>
          <t>BLANK MALONE M BK:142621E-2XL</t>
        </is>
      </c>
      <c r="F1624" s="0" t="inlineStr">
        <is>
          <t>899142621088</t>
        </is>
      </c>
      <c r="G1624" s="0" t="inlineStr">
        <is>
          <t>MENS</t>
        </is>
      </c>
      <c r="H1624" s="0" t="inlineStr">
        <is>
          <t>2XL</t>
        </is>
      </c>
      <c r="I1624" s="0">
        <v>29.99</v>
      </c>
      <c r="J1624" s="0">
        <v>8</v>
      </c>
    </row>
    <row r="1625" spans="1:10" customHeight="0">
      <c r="A1625" s="0">
        <f>HYPERLINK("https://dl.dropboxusercontent.com/scl/fi/a4rlnq0cvjv8q7nu28at6/malone-142621-f.jpg?rlkey=44ax7i3htwpnvu3ma137hqrth&amp;dl=0","Click to download Image")</f>
      </c>
      <c r="B1625" s="0">
        <f>HYPERLINK("https://dl.dropboxusercontent.com/scl/fi/8xbkqcrzznndqibqtn9uj/mens-scrubs-size-chartsjoss.jpg?rlkey=3f12311ns9rjk8wdcfybwd36o&amp;dl=0","Click to download SizeChart")</f>
      </c>
      <c r="C1625" s="0" t="inlineStr">
        <is>
          <t>Malone Men's Scrub Top</t>
        </is>
      </c>
      <c r="D1625" s="0" t="inlineStr">
        <is>
          <t>142621</t>
        </is>
      </c>
      <c r="E1625" s="0" t="inlineStr">
        <is>
          <t>BLANK MALONE M BK:142621F-3XL</t>
        </is>
      </c>
      <c r="F1625" s="0" t="inlineStr">
        <is>
          <t>899142621095</t>
        </is>
      </c>
      <c r="G1625" s="0" t="inlineStr">
        <is>
          <t>MENS</t>
        </is>
      </c>
      <c r="H1625" s="0" t="inlineStr">
        <is>
          <t>3XL</t>
        </is>
      </c>
      <c r="I1625" s="0">
        <v>29.99</v>
      </c>
      <c r="J1625" s="0">
        <v>4</v>
      </c>
    </row>
    <row r="1626" spans="1:10" customHeight="0">
      <c r="A1626" s="0">
        <f>HYPERLINK("https://dl.dropboxusercontent.com/scl/fi/10ufr5slwkx1jchsddani/cedar-142624-f.jpg?rlkey=libi0er678a06xwlo7g984dya&amp;dl=0","Click to download Image")</f>
      </c>
      <c r="B1626" s="0">
        <f>HYPERLINK("https://dl.dropboxusercontent.com/scl/fi/bmkq6d5sakemeeqxi1yop/mens-scrubs-size-chartscedar.jpg?rlkey=lxcm070m2yorsq4p6ihb1xj5g&amp;dl=0","Click to download SizeChart")</f>
      </c>
      <c r="C1626" s="0" t="inlineStr">
        <is>
          <t>Cedar Men's Scrub Joggers</t>
        </is>
      </c>
      <c r="D1626" s="0" t="inlineStr">
        <is>
          <t>142623</t>
        </is>
      </c>
      <c r="E1626" s="0" t="inlineStr">
        <is>
          <t>BLANK CEDAR M BK:142623A-S</t>
        </is>
      </c>
      <c r="F1626" s="0" t="inlineStr">
        <is>
          <t>899142623013</t>
        </is>
      </c>
      <c r="G1626" s="0" t="inlineStr">
        <is>
          <t>MENS</t>
        </is>
      </c>
      <c r="H1626" s="0" t="inlineStr">
        <is>
          <t>S</t>
        </is>
      </c>
      <c r="I1626" s="0">
        <v>32.99</v>
      </c>
      <c r="J1626" s="0">
        <v>5</v>
      </c>
    </row>
    <row r="1627" spans="1:10" customHeight="0">
      <c r="A1627" s="0">
        <f>HYPERLINK("https://dl.dropboxusercontent.com/scl/fi/10ufr5slwkx1jchsddani/cedar-142624-f.jpg?rlkey=libi0er678a06xwlo7g984dya&amp;dl=0","Click to download Image")</f>
      </c>
      <c r="B1627" s="0">
        <f>HYPERLINK("https://dl.dropboxusercontent.com/scl/fi/bmkq6d5sakemeeqxi1yop/mens-scrubs-size-chartscedar.jpg?rlkey=lxcm070m2yorsq4p6ihb1xj5g&amp;dl=0","Click to download SizeChart")</f>
      </c>
      <c r="C1627" s="0" t="inlineStr">
        <is>
          <t>Cedar Men's Scrub Joggers</t>
        </is>
      </c>
      <c r="D1627" s="0" t="inlineStr">
        <is>
          <t>142623</t>
        </is>
      </c>
      <c r="E1627" s="0" t="inlineStr">
        <is>
          <t>BLANK CEDAR M BK:142623B-M</t>
        </is>
      </c>
      <c r="F1627" s="0" t="inlineStr">
        <is>
          <t>899142623020</t>
        </is>
      </c>
      <c r="G1627" s="0" t="inlineStr">
        <is>
          <t>MENS</t>
        </is>
      </c>
      <c r="H1627" s="0" t="inlineStr">
        <is>
          <t>M</t>
        </is>
      </c>
      <c r="I1627" s="0">
        <v>32.99</v>
      </c>
      <c r="J1627" s="0">
        <v>0</v>
      </c>
    </row>
    <row r="1628" spans="1:10" customHeight="0">
      <c r="A1628" s="0">
        <f>HYPERLINK("https://dl.dropboxusercontent.com/scl/fi/10ufr5slwkx1jchsddani/cedar-142624-f.jpg?rlkey=libi0er678a06xwlo7g984dya&amp;dl=0","Click to download Image")</f>
      </c>
      <c r="B1628" s="0">
        <f>HYPERLINK("https://dl.dropboxusercontent.com/scl/fi/bmkq6d5sakemeeqxi1yop/mens-scrubs-size-chartscedar.jpg?rlkey=lxcm070m2yorsq4p6ihb1xj5g&amp;dl=0","Click to download SizeChart")</f>
      </c>
      <c r="C1628" s="0" t="inlineStr">
        <is>
          <t>Cedar Men's Scrub Joggers</t>
        </is>
      </c>
      <c r="D1628" s="0" t="inlineStr">
        <is>
          <t>142623</t>
        </is>
      </c>
      <c r="E1628" s="0" t="inlineStr">
        <is>
          <t>BLANK CEDAR M BK:142623C-L</t>
        </is>
      </c>
      <c r="F1628" s="0" t="inlineStr">
        <is>
          <t>899142623037</t>
        </is>
      </c>
      <c r="G1628" s="0" t="inlineStr">
        <is>
          <t>MENS</t>
        </is>
      </c>
      <c r="H1628" s="0" t="inlineStr">
        <is>
          <t>L</t>
        </is>
      </c>
      <c r="I1628" s="0">
        <v>32.99</v>
      </c>
      <c r="J1628" s="0">
        <v>9</v>
      </c>
    </row>
    <row r="1629" spans="1:10" customHeight="0">
      <c r="A1629" s="0">
        <f>HYPERLINK("https://dl.dropboxusercontent.com/scl/fi/10ufr5slwkx1jchsddani/cedar-142624-f.jpg?rlkey=libi0er678a06xwlo7g984dya&amp;dl=0","Click to download Image")</f>
      </c>
      <c r="B1629" s="0">
        <f>HYPERLINK("https://dl.dropboxusercontent.com/scl/fi/bmkq6d5sakemeeqxi1yop/mens-scrubs-size-chartscedar.jpg?rlkey=lxcm070m2yorsq4p6ihb1xj5g&amp;dl=0","Click to download SizeChart")</f>
      </c>
      <c r="C1629" s="0" t="inlineStr">
        <is>
          <t>Cedar Men's Scrub Joggers</t>
        </is>
      </c>
      <c r="D1629" s="0" t="inlineStr">
        <is>
          <t>142623</t>
        </is>
      </c>
      <c r="E1629" s="0" t="inlineStr">
        <is>
          <t>BLANK CEDAR M BK:142623D-XL</t>
        </is>
      </c>
      <c r="F1629" s="0" t="inlineStr">
        <is>
          <t>899142623044</t>
        </is>
      </c>
      <c r="G1629" s="0" t="inlineStr">
        <is>
          <t>MENS</t>
        </is>
      </c>
      <c r="H1629" s="0" t="inlineStr">
        <is>
          <t>XL</t>
        </is>
      </c>
      <c r="I1629" s="0">
        <v>32.99</v>
      </c>
      <c r="J1629" s="0">
        <v>11</v>
      </c>
    </row>
    <row r="1630" spans="1:10" customHeight="0">
      <c r="A1630" s="0">
        <f>HYPERLINK("https://dl.dropboxusercontent.com/scl/fi/10ufr5slwkx1jchsddani/cedar-142624-f.jpg?rlkey=libi0er678a06xwlo7g984dya&amp;dl=0","Click to download Image")</f>
      </c>
      <c r="B1630" s="0">
        <f>HYPERLINK("https://dl.dropboxusercontent.com/scl/fi/bmkq6d5sakemeeqxi1yop/mens-scrubs-size-chartscedar.jpg?rlkey=lxcm070m2yorsq4p6ihb1xj5g&amp;dl=0","Click to download SizeChart")</f>
      </c>
      <c r="C1630" s="0" t="inlineStr">
        <is>
          <t>Cedar Men's Scrub Joggers</t>
        </is>
      </c>
      <c r="D1630" s="0" t="inlineStr">
        <is>
          <t>142623</t>
        </is>
      </c>
      <c r="E1630" s="0" t="inlineStr">
        <is>
          <t>BLANK CEDAR M BK:142623E-2XL</t>
        </is>
      </c>
      <c r="F1630" s="0" t="inlineStr">
        <is>
          <t>899142623051</t>
        </is>
      </c>
      <c r="G1630" s="0" t="inlineStr">
        <is>
          <t>MENS</t>
        </is>
      </c>
      <c r="H1630" s="0" t="inlineStr">
        <is>
          <t>2XL</t>
        </is>
      </c>
      <c r="I1630" s="0">
        <v>32.99</v>
      </c>
      <c r="J1630" s="0">
        <v>8</v>
      </c>
    </row>
    <row r="1631" spans="1:10" customHeight="0">
      <c r="A1631" s="0">
        <f>HYPERLINK("https://dl.dropboxusercontent.com/scl/fi/10ufr5slwkx1jchsddani/cedar-142624-f.jpg?rlkey=libi0er678a06xwlo7g984dya&amp;dl=0","Click to download Image")</f>
      </c>
      <c r="B1631" s="0">
        <f>HYPERLINK("https://dl.dropboxusercontent.com/scl/fi/bmkq6d5sakemeeqxi1yop/mens-scrubs-size-chartscedar.jpg?rlkey=lxcm070m2yorsq4p6ihb1xj5g&amp;dl=0","Click to download SizeChart")</f>
      </c>
      <c r="C1631" s="0" t="inlineStr">
        <is>
          <t>Cedar Men's Scrub Joggers</t>
        </is>
      </c>
      <c r="D1631" s="0" t="inlineStr">
        <is>
          <t>142623</t>
        </is>
      </c>
      <c r="E1631" s="0" t="inlineStr">
        <is>
          <t>BLANK CEDAR M BK:142623F-3XL</t>
        </is>
      </c>
      <c r="F1631" s="0" t="inlineStr">
        <is>
          <t>899142623068</t>
        </is>
      </c>
      <c r="G1631" s="0" t="inlineStr">
        <is>
          <t>MENS</t>
        </is>
      </c>
      <c r="H1631" s="0" t="inlineStr">
        <is>
          <t>3XL</t>
        </is>
      </c>
      <c r="I1631" s="0">
        <v>32.99</v>
      </c>
      <c r="J1631" s="0">
        <v>4</v>
      </c>
    </row>
    <row r="1632" spans="1:10" customHeight="0">
      <c r="A1632" s="0">
        <f>HYPERLINK("https://dl.dropboxusercontent.com/scl/fi/91xyjexsmpbcqjf9slngx/lyon-141532-f.jpg?rlkey=rlsv1d4zo5fez7cumnytq4n8v&amp;dl=0","Click to download Image")</f>
      </c>
      <c r="B1632" s="0">
        <f>HYPERLINK("https://dl.dropboxusercontent.com/scl/fi/wjclg2w32ahxfc9co2k3u/mens-scrubs-size-chartscedar.jpg?rlkey=rkt8rwj3ketvfr7zl24i7ypiv&amp;dl=0","Click to download SizeChart")</f>
      </c>
      <c r="C1632" s="0" t="inlineStr">
        <is>
          <t>Lyon Men's Scrub Jogger</t>
        </is>
      </c>
      <c r="D1632" s="0" t="inlineStr">
        <is>
          <t>141532</t>
        </is>
      </c>
      <c r="E1632" s="0" t="inlineStr">
        <is>
          <t>BLANK LYON M BK:141532A-S</t>
        </is>
      </c>
      <c r="F1632" s="0" t="inlineStr">
        <is>
          <t>899141532019</t>
        </is>
      </c>
      <c r="G1632" s="0" t="inlineStr">
        <is>
          <t>MENS</t>
        </is>
      </c>
      <c r="H1632" s="0" t="inlineStr">
        <is>
          <t>S</t>
        </is>
      </c>
      <c r="I1632" s="0">
        <v>32.99</v>
      </c>
      <c r="J1632" s="0">
        <v>0</v>
      </c>
    </row>
    <row r="1633" spans="1:10" customHeight="0">
      <c r="A1633" s="0">
        <f>HYPERLINK("https://dl.dropboxusercontent.com/scl/fi/91xyjexsmpbcqjf9slngx/lyon-141532-f.jpg?rlkey=rlsv1d4zo5fez7cumnytq4n8v&amp;dl=0","Click to download Image")</f>
      </c>
      <c r="B1633" s="0">
        <f>HYPERLINK("https://dl.dropboxusercontent.com/scl/fi/wjclg2w32ahxfc9co2k3u/mens-scrubs-size-chartscedar.jpg?rlkey=rkt8rwj3ketvfr7zl24i7ypiv&amp;dl=0","Click to download SizeChart")</f>
      </c>
      <c r="C1633" s="0" t="inlineStr">
        <is>
          <t>Lyon Men's Scrub Jogger</t>
        </is>
      </c>
      <c r="D1633" s="0" t="inlineStr">
        <is>
          <t>141532</t>
        </is>
      </c>
      <c r="E1633" s="0" t="inlineStr">
        <is>
          <t>BLANK LYON M BK:141532B-M</t>
        </is>
      </c>
      <c r="F1633" s="0" t="inlineStr">
        <is>
          <t>899141532026</t>
        </is>
      </c>
      <c r="G1633" s="0" t="inlineStr">
        <is>
          <t>MENS</t>
        </is>
      </c>
      <c r="H1633" s="0" t="inlineStr">
        <is>
          <t>M</t>
        </is>
      </c>
      <c r="I1633" s="0">
        <v>32.99</v>
      </c>
      <c r="J1633" s="0">
        <v>7</v>
      </c>
    </row>
    <row r="1634" spans="1:10" customHeight="0">
      <c r="A1634" s="0">
        <f>HYPERLINK("https://dl.dropboxusercontent.com/scl/fi/91xyjexsmpbcqjf9slngx/lyon-141532-f.jpg?rlkey=rlsv1d4zo5fez7cumnytq4n8v&amp;dl=0","Click to download Image")</f>
      </c>
      <c r="B1634" s="0">
        <f>HYPERLINK("https://dl.dropboxusercontent.com/scl/fi/wjclg2w32ahxfc9co2k3u/mens-scrubs-size-chartscedar.jpg?rlkey=rkt8rwj3ketvfr7zl24i7ypiv&amp;dl=0","Click to download SizeChart")</f>
      </c>
      <c r="C1634" s="0" t="inlineStr">
        <is>
          <t>Lyon Men's Scrub Jogger</t>
        </is>
      </c>
      <c r="D1634" s="0" t="inlineStr">
        <is>
          <t>141532</t>
        </is>
      </c>
      <c r="E1634" s="0" t="inlineStr">
        <is>
          <t>BLANK LYON M BK:141532C-L</t>
        </is>
      </c>
      <c r="F1634" s="0" t="inlineStr">
        <is>
          <t>899141532033</t>
        </is>
      </c>
      <c r="G1634" s="0" t="inlineStr">
        <is>
          <t>MENS</t>
        </is>
      </c>
      <c r="H1634" s="0" t="inlineStr">
        <is>
          <t>L</t>
        </is>
      </c>
      <c r="I1634" s="0">
        <v>32.99</v>
      </c>
      <c r="J1634" s="0">
        <v>14</v>
      </c>
    </row>
    <row r="1635" spans="1:10" customHeight="0">
      <c r="A1635" s="0">
        <f>HYPERLINK("https://dl.dropboxusercontent.com/scl/fi/91xyjexsmpbcqjf9slngx/lyon-141532-f.jpg?rlkey=rlsv1d4zo5fez7cumnytq4n8v&amp;dl=0","Click to download Image")</f>
      </c>
      <c r="B1635" s="0">
        <f>HYPERLINK("https://dl.dropboxusercontent.com/scl/fi/wjclg2w32ahxfc9co2k3u/mens-scrubs-size-chartscedar.jpg?rlkey=rkt8rwj3ketvfr7zl24i7ypiv&amp;dl=0","Click to download SizeChart")</f>
      </c>
      <c r="C1635" s="0" t="inlineStr">
        <is>
          <t>Lyon Men's Scrub Jogger</t>
        </is>
      </c>
      <c r="D1635" s="0" t="inlineStr">
        <is>
          <t>141532</t>
        </is>
      </c>
      <c r="E1635" s="0" t="inlineStr">
        <is>
          <t>BLANK LYON M BK:141532D-XL</t>
        </is>
      </c>
      <c r="F1635" s="0" t="inlineStr">
        <is>
          <t>899141532040</t>
        </is>
      </c>
      <c r="G1635" s="0" t="inlineStr">
        <is>
          <t>MENS</t>
        </is>
      </c>
      <c r="H1635" s="0" t="inlineStr">
        <is>
          <t>XL</t>
        </is>
      </c>
      <c r="I1635" s="0">
        <v>32.99</v>
      </c>
      <c r="J1635" s="0">
        <v>17</v>
      </c>
    </row>
    <row r="1636" spans="1:10" customHeight="0">
      <c r="A1636" s="0">
        <f>HYPERLINK("https://dl.dropboxusercontent.com/scl/fi/91xyjexsmpbcqjf9slngx/lyon-141532-f.jpg?rlkey=rlsv1d4zo5fez7cumnytq4n8v&amp;dl=0","Click to download Image")</f>
      </c>
      <c r="B1636" s="0">
        <f>HYPERLINK("https://dl.dropboxusercontent.com/scl/fi/wjclg2w32ahxfc9co2k3u/mens-scrubs-size-chartscedar.jpg?rlkey=rkt8rwj3ketvfr7zl24i7ypiv&amp;dl=0","Click to download SizeChart")</f>
      </c>
      <c r="C1636" s="0" t="inlineStr">
        <is>
          <t>Lyon Men's Scrub Jogger</t>
        </is>
      </c>
      <c r="D1636" s="0" t="inlineStr">
        <is>
          <t>141532</t>
        </is>
      </c>
      <c r="E1636" s="0" t="inlineStr">
        <is>
          <t>BLANK LYON M BK:141532E-2XL</t>
        </is>
      </c>
      <c r="F1636" s="0" t="inlineStr">
        <is>
          <t>899141532057</t>
        </is>
      </c>
      <c r="G1636" s="0" t="inlineStr">
        <is>
          <t>MENS</t>
        </is>
      </c>
      <c r="H1636" s="0" t="inlineStr">
        <is>
          <t>2XL</t>
        </is>
      </c>
      <c r="I1636" s="0">
        <v>32.99</v>
      </c>
      <c r="J1636" s="0">
        <v>12</v>
      </c>
    </row>
    <row r="1637" spans="1:10" customHeight="0">
      <c r="A1637" s="0">
        <f>HYPERLINK("https://dl.dropboxusercontent.com/scl/fi/91xyjexsmpbcqjf9slngx/lyon-141532-f.jpg?rlkey=rlsv1d4zo5fez7cumnytq4n8v&amp;dl=0","Click to download Image")</f>
      </c>
      <c r="B1637" s="0">
        <f>HYPERLINK("https://dl.dropboxusercontent.com/scl/fi/wjclg2w32ahxfc9co2k3u/mens-scrubs-size-chartscedar.jpg?rlkey=rkt8rwj3ketvfr7zl24i7ypiv&amp;dl=0","Click to download SizeChart")</f>
      </c>
      <c r="C1637" s="0" t="inlineStr">
        <is>
          <t>Lyon Men's Scrub Jogger</t>
        </is>
      </c>
      <c r="D1637" s="0" t="inlineStr">
        <is>
          <t>141532</t>
        </is>
      </c>
      <c r="E1637" s="0" t="inlineStr">
        <is>
          <t>BLANK LYON M BK:141532F-3XL</t>
        </is>
      </c>
      <c r="F1637" s="0" t="inlineStr">
        <is>
          <t>899141532064</t>
        </is>
      </c>
      <c r="G1637" s="0" t="inlineStr">
        <is>
          <t>MENS</t>
        </is>
      </c>
      <c r="H1637" s="0" t="inlineStr">
        <is>
          <t>3XL</t>
        </is>
      </c>
      <c r="I1637" s="0">
        <v>32.99</v>
      </c>
      <c r="J1637" s="0">
        <v>4</v>
      </c>
    </row>
    <row r="1638" spans="1:10" customHeight="0">
      <c r="A1638" s="0">
        <f>HYPERLINK("https://dl.dropboxusercontent.com/scl/fi/lpu7fv5755ifijhd4q84b/indigo-142622-f.jpg?rlkey=slbhey5mon8581j1n8xys76zs&amp;dl=0","Click to download Image")</f>
      </c>
      <c r="B1638" s="0">
        <f>HYPERLINK("https://dl.dropboxusercontent.com/scl/fi/kz7tz38nw0iu26vob4cy7/mens-scrubs-size-chartsindigo.jpg?rlkey=17nwkwt7f9o81blyxpo2k8fse&amp;dl=0","Click to download SizeChart")</f>
      </c>
      <c r="C1638" s="0" t="inlineStr">
        <is>
          <t>Indigo Men's Scrub Pants</t>
        </is>
      </c>
      <c r="D1638" s="0" t="inlineStr">
        <is>
          <t>142622</t>
        </is>
      </c>
      <c r="E1638" s="0" t="inlineStr">
        <is>
          <t>BLANK INDIGO M BK:142622A-S</t>
        </is>
      </c>
      <c r="F1638" s="0" t="inlineStr">
        <is>
          <t>899142622016</t>
        </is>
      </c>
      <c r="G1638" s="0" t="inlineStr">
        <is>
          <t>MENS</t>
        </is>
      </c>
      <c r="H1638" s="0" t="inlineStr">
        <is>
          <t>S</t>
        </is>
      </c>
      <c r="I1638" s="0">
        <v>36.99</v>
      </c>
      <c r="J1638" s="0">
        <v>4</v>
      </c>
    </row>
    <row r="1639" spans="1:10" customHeight="0">
      <c r="A1639" s="0">
        <f>HYPERLINK("https://dl.dropboxusercontent.com/scl/fi/lpu7fv5755ifijhd4q84b/indigo-142622-f.jpg?rlkey=slbhey5mon8581j1n8xys76zs&amp;dl=0","Click to download Image")</f>
      </c>
      <c r="B1639" s="0">
        <f>HYPERLINK("https://dl.dropboxusercontent.com/scl/fi/kz7tz38nw0iu26vob4cy7/mens-scrubs-size-chartsindigo.jpg?rlkey=17nwkwt7f9o81blyxpo2k8fse&amp;dl=0","Click to download SizeChart")</f>
      </c>
      <c r="C1639" s="0" t="inlineStr">
        <is>
          <t>Indigo Men's Scrub Pants</t>
        </is>
      </c>
      <c r="D1639" s="0" t="inlineStr">
        <is>
          <t>142622</t>
        </is>
      </c>
      <c r="E1639" s="0" t="inlineStr">
        <is>
          <t>BLANK INDIGO M BK:142622B-M</t>
        </is>
      </c>
      <c r="F1639" s="0" t="inlineStr">
        <is>
          <t>899142622023</t>
        </is>
      </c>
      <c r="G1639" s="0" t="inlineStr">
        <is>
          <t>MENS</t>
        </is>
      </c>
      <c r="H1639" s="0" t="inlineStr">
        <is>
          <t>M</t>
        </is>
      </c>
      <c r="I1639" s="0">
        <v>36.99</v>
      </c>
      <c r="J1639" s="0">
        <v>6</v>
      </c>
    </row>
    <row r="1640" spans="1:10" customHeight="0">
      <c r="A1640" s="0">
        <f>HYPERLINK("https://dl.dropboxusercontent.com/scl/fi/lpu7fv5755ifijhd4q84b/indigo-142622-f.jpg?rlkey=slbhey5mon8581j1n8xys76zs&amp;dl=0","Click to download Image")</f>
      </c>
      <c r="B1640" s="0">
        <f>HYPERLINK("https://dl.dropboxusercontent.com/scl/fi/kz7tz38nw0iu26vob4cy7/mens-scrubs-size-chartsindigo.jpg?rlkey=17nwkwt7f9o81blyxpo2k8fse&amp;dl=0","Click to download SizeChart")</f>
      </c>
      <c r="C1640" s="0" t="inlineStr">
        <is>
          <t>Indigo Men's Scrub Pants</t>
        </is>
      </c>
      <c r="D1640" s="0" t="inlineStr">
        <is>
          <t>142622</t>
        </is>
      </c>
      <c r="E1640" s="0" t="inlineStr">
        <is>
          <t>BLANK INDIGO M BK:142622C-L</t>
        </is>
      </c>
      <c r="F1640" s="0" t="inlineStr">
        <is>
          <t>899142622030</t>
        </is>
      </c>
      <c r="G1640" s="0" t="inlineStr">
        <is>
          <t>MENS</t>
        </is>
      </c>
      <c r="H1640" s="0" t="inlineStr">
        <is>
          <t>L</t>
        </is>
      </c>
      <c r="I1640" s="0">
        <v>36.99</v>
      </c>
      <c r="J1640" s="0">
        <v>9</v>
      </c>
    </row>
    <row r="1641" spans="1:10" customHeight="0">
      <c r="A1641" s="0">
        <f>HYPERLINK("https://dl.dropboxusercontent.com/scl/fi/lpu7fv5755ifijhd4q84b/indigo-142622-f.jpg?rlkey=slbhey5mon8581j1n8xys76zs&amp;dl=0","Click to download Image")</f>
      </c>
      <c r="B1641" s="0">
        <f>HYPERLINK("https://dl.dropboxusercontent.com/scl/fi/kz7tz38nw0iu26vob4cy7/mens-scrubs-size-chartsindigo.jpg?rlkey=17nwkwt7f9o81blyxpo2k8fse&amp;dl=0","Click to download SizeChart")</f>
      </c>
      <c r="C1641" s="0" t="inlineStr">
        <is>
          <t>Indigo Men's Scrub Pants</t>
        </is>
      </c>
      <c r="D1641" s="0" t="inlineStr">
        <is>
          <t>142622</t>
        </is>
      </c>
      <c r="E1641" s="0" t="inlineStr">
        <is>
          <t>BLANK INDIGO M BK:142622D-XL</t>
        </is>
      </c>
      <c r="F1641" s="0" t="inlineStr">
        <is>
          <t>899142622047</t>
        </is>
      </c>
      <c r="G1641" s="0" t="inlineStr">
        <is>
          <t>MENS</t>
        </is>
      </c>
      <c r="H1641" s="0" t="inlineStr">
        <is>
          <t>XL</t>
        </is>
      </c>
      <c r="I1641" s="0">
        <v>36.99</v>
      </c>
      <c r="J1641" s="0">
        <v>11</v>
      </c>
    </row>
    <row r="1642" spans="1:10" customHeight="0">
      <c r="A1642" s="0">
        <f>HYPERLINK("https://dl.dropboxusercontent.com/scl/fi/lpu7fv5755ifijhd4q84b/indigo-142622-f.jpg?rlkey=slbhey5mon8581j1n8xys76zs&amp;dl=0","Click to download Image")</f>
      </c>
      <c r="B1642" s="0">
        <f>HYPERLINK("https://dl.dropboxusercontent.com/scl/fi/kz7tz38nw0iu26vob4cy7/mens-scrubs-size-chartsindigo.jpg?rlkey=17nwkwt7f9o81blyxpo2k8fse&amp;dl=0","Click to download SizeChart")</f>
      </c>
      <c r="C1642" s="0" t="inlineStr">
        <is>
          <t>Indigo Men's Scrub Pants</t>
        </is>
      </c>
      <c r="D1642" s="0" t="inlineStr">
        <is>
          <t>142622</t>
        </is>
      </c>
      <c r="E1642" s="0" t="inlineStr">
        <is>
          <t>BLANK INDIGO M BK:142622E-2XL</t>
        </is>
      </c>
      <c r="F1642" s="0" t="inlineStr">
        <is>
          <t>899142622054</t>
        </is>
      </c>
      <c r="G1642" s="0" t="inlineStr">
        <is>
          <t>MENS</t>
        </is>
      </c>
      <c r="H1642" s="0" t="inlineStr">
        <is>
          <t>2XL</t>
        </is>
      </c>
      <c r="I1642" s="0">
        <v>36.99</v>
      </c>
      <c r="J1642" s="0">
        <v>8</v>
      </c>
    </row>
    <row r="1643" spans="1:10" customHeight="0">
      <c r="A1643" s="0">
        <f>HYPERLINK("https://dl.dropboxusercontent.com/scl/fi/lpu7fv5755ifijhd4q84b/indigo-142622-f.jpg?rlkey=slbhey5mon8581j1n8xys76zs&amp;dl=0","Click to download Image")</f>
      </c>
      <c r="B1643" s="0">
        <f>HYPERLINK("https://dl.dropboxusercontent.com/scl/fi/kz7tz38nw0iu26vob4cy7/mens-scrubs-size-chartsindigo.jpg?rlkey=17nwkwt7f9o81blyxpo2k8fse&amp;dl=0","Click to download SizeChart")</f>
      </c>
      <c r="C1643" s="0" t="inlineStr">
        <is>
          <t>Indigo Men's Scrub Pants</t>
        </is>
      </c>
      <c r="D1643" s="0" t="inlineStr">
        <is>
          <t>142622</t>
        </is>
      </c>
      <c r="E1643" s="0" t="inlineStr">
        <is>
          <t>BLANK INDIGO M BK:142622F-3XL</t>
        </is>
      </c>
      <c r="F1643" s="0" t="inlineStr">
        <is>
          <t>899142622061</t>
        </is>
      </c>
      <c r="G1643" s="0" t="inlineStr">
        <is>
          <t>MENS</t>
        </is>
      </c>
      <c r="H1643" s="0" t="inlineStr">
        <is>
          <t>3XL</t>
        </is>
      </c>
      <c r="I1643" s="0">
        <v>36.99</v>
      </c>
      <c r="J1643" s="0">
        <v>4</v>
      </c>
    </row>
    <row r="1644" spans="1:10" customHeight="0">
      <c r="A1644" s="0">
        <f>HYPERLINK("https://dl.dropboxusercontent.com/scl/fi/evo5uwj838fl2f61jcauy/joss-142620-f.jpg?rlkey=h99mov9v4e5gviq38w5du5nzx&amp;dl=0","Click to download Image")</f>
      </c>
      <c r="B1644" s="0">
        <f>HYPERLINK("https://dl.dropboxusercontent.com/scl/fi/aga8j9byqhrnnvr9ex57u/mens-scrubs-size-chartsjoss.jpg?rlkey=sqpnc0etwtub01tiq4t12sf3u&amp;dl=0","Click to download SizeChart")</f>
      </c>
      <c r="C1644" s="0" t="inlineStr">
        <is>
          <t>Joss Men's Scrub Top</t>
        </is>
      </c>
      <c r="D1644" s="0" t="inlineStr">
        <is>
          <t>142620</t>
        </is>
      </c>
      <c r="E1644" s="0" t="inlineStr">
        <is>
          <t>BLANK JOSS M BK:142620A-S</t>
        </is>
      </c>
      <c r="F1644" s="0" t="inlineStr">
        <is>
          <t>899142620043</t>
        </is>
      </c>
      <c r="G1644" s="0" t="inlineStr">
        <is>
          <t>MENS</t>
        </is>
      </c>
      <c r="H1644" s="0" t="inlineStr">
        <is>
          <t>S</t>
        </is>
      </c>
      <c r="I1644" s="0">
        <v>29.99</v>
      </c>
      <c r="J1644" s="0">
        <v>5</v>
      </c>
    </row>
    <row r="1645" spans="1:10" customHeight="0">
      <c r="A1645" s="0">
        <f>HYPERLINK("https://dl.dropboxusercontent.com/scl/fi/evo5uwj838fl2f61jcauy/joss-142620-f.jpg?rlkey=h99mov9v4e5gviq38w5du5nzx&amp;dl=0","Click to download Image")</f>
      </c>
      <c r="B1645" s="0">
        <f>HYPERLINK("https://dl.dropboxusercontent.com/scl/fi/aga8j9byqhrnnvr9ex57u/mens-scrubs-size-chartsjoss.jpg?rlkey=sqpnc0etwtub01tiq4t12sf3u&amp;dl=0","Click to download SizeChart")</f>
      </c>
      <c r="C1645" s="0" t="inlineStr">
        <is>
          <t>Joss Men's Scrub Top</t>
        </is>
      </c>
      <c r="D1645" s="0" t="inlineStr">
        <is>
          <t>142620</t>
        </is>
      </c>
      <c r="E1645" s="0" t="inlineStr">
        <is>
          <t>BLANK JOSS M BK:142620B-M</t>
        </is>
      </c>
      <c r="F1645" s="0" t="inlineStr">
        <is>
          <t>899142620050</t>
        </is>
      </c>
      <c r="G1645" s="0" t="inlineStr">
        <is>
          <t>MENS</t>
        </is>
      </c>
      <c r="H1645" s="0" t="inlineStr">
        <is>
          <t>M</t>
        </is>
      </c>
      <c r="I1645" s="0">
        <v>29.99</v>
      </c>
      <c r="J1645" s="0">
        <v>9</v>
      </c>
    </row>
    <row r="1646" spans="1:10" customHeight="0">
      <c r="A1646" s="0">
        <f>HYPERLINK("https://dl.dropboxusercontent.com/scl/fi/evo5uwj838fl2f61jcauy/joss-142620-f.jpg?rlkey=h99mov9v4e5gviq38w5du5nzx&amp;dl=0","Click to download Image")</f>
      </c>
      <c r="B1646" s="0">
        <f>HYPERLINK("https://dl.dropboxusercontent.com/scl/fi/aga8j9byqhrnnvr9ex57u/mens-scrubs-size-chartsjoss.jpg?rlkey=sqpnc0etwtub01tiq4t12sf3u&amp;dl=0","Click to download SizeChart")</f>
      </c>
      <c r="C1646" s="0" t="inlineStr">
        <is>
          <t>Joss Men's Scrub Top</t>
        </is>
      </c>
      <c r="D1646" s="0" t="inlineStr">
        <is>
          <t>142620</t>
        </is>
      </c>
      <c r="E1646" s="0" t="inlineStr">
        <is>
          <t>BLANK JOSS M BK:142620C-L</t>
        </is>
      </c>
      <c r="F1646" s="0" t="inlineStr">
        <is>
          <t>899142620067</t>
        </is>
      </c>
      <c r="G1646" s="0" t="inlineStr">
        <is>
          <t>MENS</t>
        </is>
      </c>
      <c r="H1646" s="0" t="inlineStr">
        <is>
          <t>L</t>
        </is>
      </c>
      <c r="I1646" s="0">
        <v>29.99</v>
      </c>
      <c r="J1646" s="0">
        <v>8</v>
      </c>
    </row>
    <row r="1647" spans="1:10" customHeight="0">
      <c r="A1647" s="0">
        <f>HYPERLINK("https://dl.dropboxusercontent.com/scl/fi/evo5uwj838fl2f61jcauy/joss-142620-f.jpg?rlkey=h99mov9v4e5gviq38w5du5nzx&amp;dl=0","Click to download Image")</f>
      </c>
      <c r="B1647" s="0">
        <f>HYPERLINK("https://dl.dropboxusercontent.com/scl/fi/aga8j9byqhrnnvr9ex57u/mens-scrubs-size-chartsjoss.jpg?rlkey=sqpnc0etwtub01tiq4t12sf3u&amp;dl=0","Click to download SizeChart")</f>
      </c>
      <c r="C1647" s="0" t="inlineStr">
        <is>
          <t>Joss Men's Scrub Top</t>
        </is>
      </c>
      <c r="D1647" s="0" t="inlineStr">
        <is>
          <t>142620</t>
        </is>
      </c>
      <c r="E1647" s="0" t="inlineStr">
        <is>
          <t>BLANK JOSS M BK:142620D-XL</t>
        </is>
      </c>
      <c r="F1647" s="0" t="inlineStr">
        <is>
          <t>899142620074</t>
        </is>
      </c>
      <c r="G1647" s="0" t="inlineStr">
        <is>
          <t>MENS</t>
        </is>
      </c>
      <c r="H1647" s="0" t="inlineStr">
        <is>
          <t>XL</t>
        </is>
      </c>
      <c r="I1647" s="0">
        <v>29.99</v>
      </c>
      <c r="J1647" s="0">
        <v>12</v>
      </c>
    </row>
    <row r="1648" spans="1:10" customHeight="0">
      <c r="A1648" s="0">
        <f>HYPERLINK("https://dl.dropboxusercontent.com/scl/fi/evo5uwj838fl2f61jcauy/joss-142620-f.jpg?rlkey=h99mov9v4e5gviq38w5du5nzx&amp;dl=0","Click to download Image")</f>
      </c>
      <c r="B1648" s="0">
        <f>HYPERLINK("https://dl.dropboxusercontent.com/scl/fi/aga8j9byqhrnnvr9ex57u/mens-scrubs-size-chartsjoss.jpg?rlkey=sqpnc0etwtub01tiq4t12sf3u&amp;dl=0","Click to download SizeChart")</f>
      </c>
      <c r="C1648" s="0" t="inlineStr">
        <is>
          <t>Joss Men's Scrub Top</t>
        </is>
      </c>
      <c r="D1648" s="0" t="inlineStr">
        <is>
          <t>142620</t>
        </is>
      </c>
      <c r="E1648" s="0" t="inlineStr">
        <is>
          <t>BLANK JOSS M BK:142620E-2XL</t>
        </is>
      </c>
      <c r="F1648" s="0" t="inlineStr">
        <is>
          <t>899142620081</t>
        </is>
      </c>
      <c r="G1648" s="0" t="inlineStr">
        <is>
          <t>MENS</t>
        </is>
      </c>
      <c r="H1648" s="0" t="inlineStr">
        <is>
          <t>2XL</t>
        </is>
      </c>
      <c r="I1648" s="0">
        <v>29.99</v>
      </c>
      <c r="J1648" s="0">
        <v>8</v>
      </c>
    </row>
    <row r="1649" spans="1:10" customHeight="0">
      <c r="A1649" s="0">
        <f>HYPERLINK("https://dl.dropboxusercontent.com/scl/fi/evo5uwj838fl2f61jcauy/joss-142620-f.jpg?rlkey=h99mov9v4e5gviq38w5du5nzx&amp;dl=0","Click to download Image")</f>
      </c>
      <c r="B1649" s="0">
        <f>HYPERLINK("https://dl.dropboxusercontent.com/scl/fi/aga8j9byqhrnnvr9ex57u/mens-scrubs-size-chartsjoss.jpg?rlkey=sqpnc0etwtub01tiq4t12sf3u&amp;dl=0","Click to download SizeChart")</f>
      </c>
      <c r="C1649" s="0" t="inlineStr">
        <is>
          <t>Joss Men's Scrub Top</t>
        </is>
      </c>
      <c r="D1649" s="0" t="inlineStr">
        <is>
          <t>142620</t>
        </is>
      </c>
      <c r="E1649" s="0" t="inlineStr">
        <is>
          <t>BLANK JOSS M BK:142620F-3XL</t>
        </is>
      </c>
      <c r="F1649" s="0" t="inlineStr">
        <is>
          <t>899142620098</t>
        </is>
      </c>
      <c r="G1649" s="0" t="inlineStr">
        <is>
          <t>MENS</t>
        </is>
      </c>
      <c r="H1649" s="0" t="inlineStr">
        <is>
          <t>3XL</t>
        </is>
      </c>
      <c r="I1649" s="0">
        <v>29.99</v>
      </c>
      <c r="J1649" s="0">
        <v>4</v>
      </c>
    </row>
    <row r="1650" spans="1:10" customHeight="0">
      <c r="A1650" s="0">
        <f>HYPERLINK("https://dl.dropboxusercontent.com/scl/fi/qf4mcxtptlx5onwhpqrm6/114372af.jpg?rlkey=lkn0ro34qx25y3dgjduqtsb61&amp;dl=0","Click to download Image")</f>
      </c>
      <c r="B1650" s="0">
        <f>HYPERLINK("https://dl.dropboxusercontent.com/scl/fi/tzp3icihl6n6zsouvodjy/mens-t-shirt-size-chartsapollo-lander.jpg?rlkey=euggguc67z7hdf0qdpit0dg5s&amp;dl=0","Click to download SizeChart")</f>
      </c>
      <c r="C1650" s="0" t="inlineStr">
        <is>
          <t>Apollo Men's Raglan T-Shirt</t>
        </is>
      </c>
      <c r="D1650" s="0" t="inlineStr">
        <is>
          <t>114372</t>
        </is>
      </c>
      <c r="E1650" s="0" t="inlineStr">
        <is>
          <t>BLANK APOLLO M BLACK:114372A - S</t>
        </is>
      </c>
      <c r="G1650" s="0" t="inlineStr">
        <is>
          <t>MENS</t>
        </is>
      </c>
      <c r="H1650" s="0" t="inlineStr">
        <is>
          <t>S</t>
        </is>
      </c>
      <c r="I1650" s="0">
        <v>19.99</v>
      </c>
      <c r="J1650" s="0">
        <v>0</v>
      </c>
    </row>
    <row r="1651" spans="1:10" customHeight="0">
      <c r="A1651" s="0">
        <f>HYPERLINK("https://dl.dropboxusercontent.com/scl/fi/qf4mcxtptlx5onwhpqrm6/114372af.jpg?rlkey=lkn0ro34qx25y3dgjduqtsb61&amp;dl=0","Click to download Image")</f>
      </c>
      <c r="B1651" s="0">
        <f>HYPERLINK("https://dl.dropboxusercontent.com/scl/fi/tzp3icihl6n6zsouvodjy/mens-t-shirt-size-chartsapollo-lander.jpg?rlkey=euggguc67z7hdf0qdpit0dg5s&amp;dl=0","Click to download SizeChart")</f>
      </c>
      <c r="C1651" s="0" t="inlineStr">
        <is>
          <t>Apollo Men's Raglan T-Shirt</t>
        </is>
      </c>
      <c r="D1651" s="0" t="inlineStr">
        <is>
          <t>114372</t>
        </is>
      </c>
      <c r="E1651" s="0" t="inlineStr">
        <is>
          <t>BLANK APOLLO M BLACK:114372B - M</t>
        </is>
      </c>
      <c r="G1651" s="0" t="inlineStr">
        <is>
          <t>MENS</t>
        </is>
      </c>
      <c r="H1651" s="0" t="inlineStr">
        <is>
          <t>M</t>
        </is>
      </c>
      <c r="I1651" s="0">
        <v>19.99</v>
      </c>
      <c r="J1651" s="0">
        <v>0</v>
      </c>
    </row>
    <row r="1652" spans="1:10" customHeight="0">
      <c r="A1652" s="0">
        <f>HYPERLINK("https://dl.dropboxusercontent.com/scl/fi/qf4mcxtptlx5onwhpqrm6/114372af.jpg?rlkey=lkn0ro34qx25y3dgjduqtsb61&amp;dl=0","Click to download Image")</f>
      </c>
      <c r="B1652" s="0">
        <f>HYPERLINK("https://dl.dropboxusercontent.com/scl/fi/tzp3icihl6n6zsouvodjy/mens-t-shirt-size-chartsapollo-lander.jpg?rlkey=euggguc67z7hdf0qdpit0dg5s&amp;dl=0","Click to download SizeChart")</f>
      </c>
      <c r="C1652" s="0" t="inlineStr">
        <is>
          <t>Apollo Men's Raglan T-Shirt</t>
        </is>
      </c>
      <c r="D1652" s="0" t="inlineStr">
        <is>
          <t>114372</t>
        </is>
      </c>
      <c r="E1652" s="0" t="inlineStr">
        <is>
          <t>BLANK APOLLO M BLACK:114372C - L</t>
        </is>
      </c>
      <c r="G1652" s="0" t="inlineStr">
        <is>
          <t>MENS</t>
        </is>
      </c>
      <c r="H1652" s="0" t="inlineStr">
        <is>
          <t>L</t>
        </is>
      </c>
      <c r="I1652" s="0">
        <v>19.99</v>
      </c>
      <c r="J1652" s="0">
        <v>0</v>
      </c>
    </row>
    <row r="1653" spans="1:10" customHeight="0">
      <c r="A1653" s="0">
        <f>HYPERLINK("https://dl.dropboxusercontent.com/scl/fi/qf4mcxtptlx5onwhpqrm6/114372af.jpg?rlkey=lkn0ro34qx25y3dgjduqtsb61&amp;dl=0","Click to download Image")</f>
      </c>
      <c r="B1653" s="0">
        <f>HYPERLINK("https://dl.dropboxusercontent.com/scl/fi/tzp3icihl6n6zsouvodjy/mens-t-shirt-size-chartsapollo-lander.jpg?rlkey=euggguc67z7hdf0qdpit0dg5s&amp;dl=0","Click to download SizeChart")</f>
      </c>
      <c r="C1653" s="0" t="inlineStr">
        <is>
          <t>Apollo Men's Raglan T-Shirt</t>
        </is>
      </c>
      <c r="D1653" s="0" t="inlineStr">
        <is>
          <t>114372</t>
        </is>
      </c>
      <c r="E1653" s="0" t="inlineStr">
        <is>
          <t>BLANK APOLLO M BLACK:114372D - XL</t>
        </is>
      </c>
      <c r="G1653" s="0" t="inlineStr">
        <is>
          <t>MENS</t>
        </is>
      </c>
      <c r="H1653" s="0" t="inlineStr">
        <is>
          <t>XL</t>
        </is>
      </c>
      <c r="I1653" s="0">
        <v>19.99</v>
      </c>
      <c r="J1653" s="0">
        <v>-44</v>
      </c>
    </row>
    <row r="1654" spans="1:10" customHeight="0">
      <c r="A1654" s="0">
        <f>HYPERLINK("https://dl.dropboxusercontent.com/scl/fi/qf4mcxtptlx5onwhpqrm6/114372af.jpg?rlkey=lkn0ro34qx25y3dgjduqtsb61&amp;dl=0","Click to download Image")</f>
      </c>
      <c r="B1654" s="0">
        <f>HYPERLINK("https://dl.dropboxusercontent.com/scl/fi/tzp3icihl6n6zsouvodjy/mens-t-shirt-size-chartsapollo-lander.jpg?rlkey=euggguc67z7hdf0qdpit0dg5s&amp;dl=0","Click to download SizeChart")</f>
      </c>
      <c r="C1654" s="0" t="inlineStr">
        <is>
          <t>Apollo Men's Raglan T-Shirt</t>
        </is>
      </c>
      <c r="D1654" s="0" t="inlineStr">
        <is>
          <t>114372</t>
        </is>
      </c>
      <c r="E1654" s="0" t="inlineStr">
        <is>
          <t>BLANK APOLLO M BLACK:114372E - 2XL</t>
        </is>
      </c>
      <c r="G1654" s="0" t="inlineStr">
        <is>
          <t>MENS</t>
        </is>
      </c>
      <c r="H1654" s="0" t="inlineStr">
        <is>
          <t>2XL</t>
        </is>
      </c>
      <c r="I1654" s="0">
        <v>19.99</v>
      </c>
      <c r="J1654" s="0">
        <v>0</v>
      </c>
    </row>
    <row r="1655" spans="1:10" customHeight="0">
      <c r="A1655" s="0">
        <f>HYPERLINK("https://dl.dropboxusercontent.com/scl/fi/qf4mcxtptlx5onwhpqrm6/114372af.jpg?rlkey=lkn0ro34qx25y3dgjduqtsb61&amp;dl=0","Click to download Image")</f>
      </c>
      <c r="B1655" s="0">
        <f>HYPERLINK("https://dl.dropboxusercontent.com/scl/fi/tzp3icihl6n6zsouvodjy/mens-t-shirt-size-chartsapollo-lander.jpg?rlkey=euggguc67z7hdf0qdpit0dg5s&amp;dl=0","Click to download SizeChart")</f>
      </c>
      <c r="C1655" s="0" t="inlineStr">
        <is>
          <t>Apollo Men's Raglan T-Shirt</t>
        </is>
      </c>
      <c r="D1655" s="0" t="inlineStr">
        <is>
          <t>114372</t>
        </is>
      </c>
      <c r="E1655" s="0" t="inlineStr">
        <is>
          <t>BLANK APOLLO M BLACK:114372F - 3XL</t>
        </is>
      </c>
      <c r="G1655" s="0" t="inlineStr">
        <is>
          <t>MENS</t>
        </is>
      </c>
      <c r="H1655" s="0" t="inlineStr">
        <is>
          <t>3XL</t>
        </is>
      </c>
      <c r="I1655" s="0">
        <v>19.99</v>
      </c>
      <c r="J1655" s="0">
        <v>47</v>
      </c>
    </row>
    <row r="1656" spans="1:10" customHeight="0">
      <c r="A1656" s="0">
        <f>HYPERLINK("https://dl.dropboxusercontent.com/scl/fi/9ngr2lqwzu5a7u91p50ss/124238af.jpg?rlkey=1knypptsy8uyfwum7hyl8465p&amp;dl=0","Click to download Image")</f>
      </c>
      <c r="B1656" s="0">
        <f>HYPERLINK("https://dl.dropboxusercontent.com/scl/fi/tzp3icihl6n6zsouvodjy/mens-t-shirt-size-chartsapollo-lander.jpg?rlkey=euggguc67z7hdf0qdpit0dg5s&amp;dl=0","Click to download SizeChart")</f>
      </c>
      <c r="C1656" s="0" t="inlineStr">
        <is>
          <t>Apollo Men's Raglan T-Shirt</t>
        </is>
      </c>
      <c r="D1656" s="0" t="inlineStr">
        <is>
          <t>124238</t>
        </is>
      </c>
      <c r="E1656" s="0" t="inlineStr">
        <is>
          <t>BLANK APOLLO M DY:124238A-S</t>
        </is>
      </c>
      <c r="F1656" s="0" t="inlineStr">
        <is>
          <t>899124238044</t>
        </is>
      </c>
      <c r="G1656" s="0" t="inlineStr">
        <is>
          <t>MENS</t>
        </is>
      </c>
      <c r="H1656" s="0" t="inlineStr">
        <is>
          <t>S</t>
        </is>
      </c>
      <c r="I1656" s="0">
        <v>19.99</v>
      </c>
      <c r="J1656" s="0">
        <v>48</v>
      </c>
    </row>
    <row r="1657" spans="1:10" customHeight="0">
      <c r="A1657" s="0">
        <f>HYPERLINK("https://dl.dropboxusercontent.com/scl/fi/9ngr2lqwzu5a7u91p50ss/124238af.jpg?rlkey=1knypptsy8uyfwum7hyl8465p&amp;dl=0","Click to download Image")</f>
      </c>
      <c r="B1657" s="0">
        <f>HYPERLINK("https://dl.dropboxusercontent.com/scl/fi/tzp3icihl6n6zsouvodjy/mens-t-shirt-size-chartsapollo-lander.jpg?rlkey=euggguc67z7hdf0qdpit0dg5s&amp;dl=0","Click to download SizeChart")</f>
      </c>
      <c r="C1657" s="0" t="inlineStr">
        <is>
          <t>Apollo Men's Raglan T-Shirt</t>
        </is>
      </c>
      <c r="D1657" s="0" t="inlineStr">
        <is>
          <t>124238</t>
        </is>
      </c>
      <c r="E1657" s="0" t="inlineStr">
        <is>
          <t>BLANK APOLLO M DY:124238B-M</t>
        </is>
      </c>
      <c r="F1657" s="0" t="inlineStr">
        <is>
          <t>899124238051</t>
        </is>
      </c>
      <c r="G1657" s="0" t="inlineStr">
        <is>
          <t>MENS</t>
        </is>
      </c>
      <c r="H1657" s="0" t="inlineStr">
        <is>
          <t>M</t>
        </is>
      </c>
      <c r="I1657" s="0">
        <v>19.99</v>
      </c>
      <c r="J1657" s="0">
        <v>96</v>
      </c>
    </row>
    <row r="1658" spans="1:10" customHeight="0">
      <c r="A1658" s="0">
        <f>HYPERLINK("https://dl.dropboxusercontent.com/scl/fi/9ngr2lqwzu5a7u91p50ss/124238af.jpg?rlkey=1knypptsy8uyfwum7hyl8465p&amp;dl=0","Click to download Image")</f>
      </c>
      <c r="B1658" s="0">
        <f>HYPERLINK("https://dl.dropboxusercontent.com/scl/fi/tzp3icihl6n6zsouvodjy/mens-t-shirt-size-chartsapollo-lander.jpg?rlkey=euggguc67z7hdf0qdpit0dg5s&amp;dl=0","Click to download SizeChart")</f>
      </c>
      <c r="C1658" s="0" t="inlineStr">
        <is>
          <t>Apollo Men's Raglan T-Shirt</t>
        </is>
      </c>
      <c r="D1658" s="0" t="inlineStr">
        <is>
          <t>124238</t>
        </is>
      </c>
      <c r="E1658" s="0" t="inlineStr">
        <is>
          <t>BLANK APOLLO M DY:124238C-L</t>
        </is>
      </c>
      <c r="F1658" s="0" t="inlineStr">
        <is>
          <t>899124238068</t>
        </is>
      </c>
      <c r="G1658" s="0" t="inlineStr">
        <is>
          <t>MENS</t>
        </is>
      </c>
      <c r="H1658" s="0" t="inlineStr">
        <is>
          <t>L</t>
        </is>
      </c>
      <c r="I1658" s="0">
        <v>19.99</v>
      </c>
      <c r="J1658" s="0">
        <v>140</v>
      </c>
    </row>
    <row r="1659" spans="1:10" customHeight="0">
      <c r="A1659" s="0">
        <f>HYPERLINK("https://dl.dropboxusercontent.com/scl/fi/9ngr2lqwzu5a7u91p50ss/124238af.jpg?rlkey=1knypptsy8uyfwum7hyl8465p&amp;dl=0","Click to download Image")</f>
      </c>
      <c r="B1659" s="0">
        <f>HYPERLINK("https://dl.dropboxusercontent.com/scl/fi/tzp3icihl6n6zsouvodjy/mens-t-shirt-size-chartsapollo-lander.jpg?rlkey=euggguc67z7hdf0qdpit0dg5s&amp;dl=0","Click to download SizeChart")</f>
      </c>
      <c r="C1659" s="0" t="inlineStr">
        <is>
          <t>Apollo Men's Raglan T-Shirt</t>
        </is>
      </c>
      <c r="D1659" s="0" t="inlineStr">
        <is>
          <t>124238</t>
        </is>
      </c>
      <c r="E1659" s="0" t="inlineStr">
        <is>
          <t>BLANK APOLLO M DY:124238D-XL</t>
        </is>
      </c>
      <c r="F1659" s="0" t="inlineStr">
        <is>
          <t>899124238075</t>
        </is>
      </c>
      <c r="G1659" s="0" t="inlineStr">
        <is>
          <t>MENS</t>
        </is>
      </c>
      <c r="H1659" s="0" t="inlineStr">
        <is>
          <t>XL</t>
        </is>
      </c>
      <c r="I1659" s="0">
        <v>19.99</v>
      </c>
      <c r="J1659" s="0">
        <v>144</v>
      </c>
    </row>
    <row r="1660" spans="1:10" customHeight="0">
      <c r="A1660" s="0">
        <f>HYPERLINK("https://dl.dropboxusercontent.com/scl/fi/9ngr2lqwzu5a7u91p50ss/124238af.jpg?rlkey=1knypptsy8uyfwum7hyl8465p&amp;dl=0","Click to download Image")</f>
      </c>
      <c r="B1660" s="0">
        <f>HYPERLINK("https://dl.dropboxusercontent.com/scl/fi/tzp3icihl6n6zsouvodjy/mens-t-shirt-size-chartsapollo-lander.jpg?rlkey=euggguc67z7hdf0qdpit0dg5s&amp;dl=0","Click to download SizeChart")</f>
      </c>
      <c r="C1660" s="0" t="inlineStr">
        <is>
          <t>Apollo Men's Raglan T-Shirt</t>
        </is>
      </c>
      <c r="D1660" s="0" t="inlineStr">
        <is>
          <t>124238</t>
        </is>
      </c>
      <c r="E1660" s="0" t="inlineStr">
        <is>
          <t>BLANK APOLLO M DY:124238E-2XL</t>
        </is>
      </c>
      <c r="F1660" s="0" t="inlineStr">
        <is>
          <t>899124238082</t>
        </is>
      </c>
      <c r="G1660" s="0" t="inlineStr">
        <is>
          <t>MENS</t>
        </is>
      </c>
      <c r="H1660" s="0" t="inlineStr">
        <is>
          <t>2XL</t>
        </is>
      </c>
      <c r="I1660" s="0">
        <v>19.99</v>
      </c>
      <c r="J1660" s="0">
        <v>96</v>
      </c>
    </row>
    <row r="1661" spans="1:10" customHeight="0">
      <c r="A1661" s="0">
        <f>HYPERLINK("https://dl.dropboxusercontent.com/scl/fi/9ngr2lqwzu5a7u91p50ss/124238af.jpg?rlkey=1knypptsy8uyfwum7hyl8465p&amp;dl=0","Click to download Image")</f>
      </c>
      <c r="B1661" s="0">
        <f>HYPERLINK("https://dl.dropboxusercontent.com/scl/fi/tzp3icihl6n6zsouvodjy/mens-t-shirt-size-chartsapollo-lander.jpg?rlkey=euggguc67z7hdf0qdpit0dg5s&amp;dl=0","Click to download SizeChart")</f>
      </c>
      <c r="C1661" s="0" t="inlineStr">
        <is>
          <t>Apollo Men's Raglan T-Shirt</t>
        </is>
      </c>
      <c r="D1661" s="0" t="inlineStr">
        <is>
          <t>124238</t>
        </is>
      </c>
      <c r="E1661" s="0" t="inlineStr">
        <is>
          <t>BLANK APOLLO M DY:124238F-3XL</t>
        </is>
      </c>
      <c r="F1661" s="0" t="inlineStr">
        <is>
          <t>899124238099</t>
        </is>
      </c>
      <c r="G1661" s="0" t="inlineStr">
        <is>
          <t>MENS</t>
        </is>
      </c>
      <c r="H1661" s="0" t="inlineStr">
        <is>
          <t>3XL</t>
        </is>
      </c>
      <c r="I1661" s="0">
        <v>19.99</v>
      </c>
      <c r="J1661" s="0">
        <v>48</v>
      </c>
    </row>
    <row r="1662" spans="1:10" customHeight="0">
      <c r="A1662" s="0">
        <f>HYPERLINK("https://dl.dropboxusercontent.com/scl/fi/nf68ulizlxw4jwp1yx5sw/apollo-124239-af.jpg?rlkey=ojrrdaeiy556ht7fy1nfkzcgq&amp;dl=0","Click to download Image")</f>
      </c>
      <c r="B1662" s="0">
        <f>HYPERLINK("https://dl.dropboxusercontent.com/scl/fi/tzp3icihl6n6zsouvodjy/mens-t-shirt-size-chartsapollo-lander.jpg?rlkey=euggguc67z7hdf0qdpit0dg5s&amp;dl=0","Click to download SizeChart")</f>
      </c>
      <c r="C1662" s="0" t="inlineStr">
        <is>
          <t>Apollo Men's Raglan T-Shirt</t>
        </is>
      </c>
      <c r="D1662" s="0" t="inlineStr">
        <is>
          <t>124239</t>
        </is>
      </c>
      <c r="E1662" s="0" t="inlineStr">
        <is>
          <t>BLANK APOLLO M GY:124239A-S</t>
        </is>
      </c>
      <c r="F1662" s="0" t="inlineStr">
        <is>
          <t>899124239041</t>
        </is>
      </c>
      <c r="G1662" s="0" t="inlineStr">
        <is>
          <t>MENS</t>
        </is>
      </c>
      <c r="H1662" s="0" t="inlineStr">
        <is>
          <t>S</t>
        </is>
      </c>
      <c r="I1662" s="0">
        <v>19.99</v>
      </c>
      <c r="J1662" s="0">
        <v>48</v>
      </c>
    </row>
    <row r="1663" spans="1:10" customHeight="0">
      <c r="A1663" s="0">
        <f>HYPERLINK("https://dl.dropboxusercontent.com/scl/fi/nf68ulizlxw4jwp1yx5sw/apollo-124239-af.jpg?rlkey=ojrrdaeiy556ht7fy1nfkzcgq&amp;dl=0","Click to download Image")</f>
      </c>
      <c r="B1663" s="0">
        <f>HYPERLINK("https://dl.dropboxusercontent.com/scl/fi/tzp3icihl6n6zsouvodjy/mens-t-shirt-size-chartsapollo-lander.jpg?rlkey=euggguc67z7hdf0qdpit0dg5s&amp;dl=0","Click to download SizeChart")</f>
      </c>
      <c r="C1663" s="0" t="inlineStr">
        <is>
          <t>Apollo Men's Raglan T-Shirt</t>
        </is>
      </c>
      <c r="D1663" s="0" t="inlineStr">
        <is>
          <t>124239</t>
        </is>
      </c>
      <c r="E1663" s="0" t="inlineStr">
        <is>
          <t>BLANK APOLLO M GY:124239B-M</t>
        </is>
      </c>
      <c r="F1663" s="0" t="inlineStr">
        <is>
          <t>899124239058</t>
        </is>
      </c>
      <c r="G1663" s="0" t="inlineStr">
        <is>
          <t>MENS</t>
        </is>
      </c>
      <c r="H1663" s="0" t="inlineStr">
        <is>
          <t>M</t>
        </is>
      </c>
      <c r="I1663" s="0">
        <v>19.99</v>
      </c>
      <c r="J1663" s="0">
        <v>96</v>
      </c>
    </row>
    <row r="1664" spans="1:10" customHeight="0">
      <c r="A1664" s="0">
        <f>HYPERLINK("https://dl.dropboxusercontent.com/scl/fi/nf68ulizlxw4jwp1yx5sw/apollo-124239-af.jpg?rlkey=ojrrdaeiy556ht7fy1nfkzcgq&amp;dl=0","Click to download Image")</f>
      </c>
      <c r="B1664" s="0">
        <f>HYPERLINK("https://dl.dropboxusercontent.com/scl/fi/tzp3icihl6n6zsouvodjy/mens-t-shirt-size-chartsapollo-lander.jpg?rlkey=euggguc67z7hdf0qdpit0dg5s&amp;dl=0","Click to download SizeChart")</f>
      </c>
      <c r="C1664" s="0" t="inlineStr">
        <is>
          <t>Apollo Men's Raglan T-Shirt</t>
        </is>
      </c>
      <c r="D1664" s="0" t="inlineStr">
        <is>
          <t>124239</t>
        </is>
      </c>
      <c r="E1664" s="0" t="inlineStr">
        <is>
          <t>BLANK APOLLO M GY:124239C-L</t>
        </is>
      </c>
      <c r="F1664" s="0" t="inlineStr">
        <is>
          <t>899124239065</t>
        </is>
      </c>
      <c r="G1664" s="0" t="inlineStr">
        <is>
          <t>MENS</t>
        </is>
      </c>
      <c r="H1664" s="0" t="inlineStr">
        <is>
          <t>L</t>
        </is>
      </c>
      <c r="I1664" s="0">
        <v>19.99</v>
      </c>
      <c r="J1664" s="0">
        <v>142</v>
      </c>
    </row>
    <row r="1665" spans="1:10" customHeight="0">
      <c r="A1665" s="0">
        <f>HYPERLINK("https://dl.dropboxusercontent.com/scl/fi/nf68ulizlxw4jwp1yx5sw/apollo-124239-af.jpg?rlkey=ojrrdaeiy556ht7fy1nfkzcgq&amp;dl=0","Click to download Image")</f>
      </c>
      <c r="B1665" s="0">
        <f>HYPERLINK("https://dl.dropboxusercontent.com/scl/fi/tzp3icihl6n6zsouvodjy/mens-t-shirt-size-chartsapollo-lander.jpg?rlkey=euggguc67z7hdf0qdpit0dg5s&amp;dl=0","Click to download SizeChart")</f>
      </c>
      <c r="C1665" s="0" t="inlineStr">
        <is>
          <t>Apollo Men's Raglan T-Shirt</t>
        </is>
      </c>
      <c r="D1665" s="0" t="inlineStr">
        <is>
          <t>124239</t>
        </is>
      </c>
      <c r="E1665" s="0" t="inlineStr">
        <is>
          <t>BLANK APOLLO M GY:124239D-XL</t>
        </is>
      </c>
      <c r="F1665" s="0" t="inlineStr">
        <is>
          <t>899124239072</t>
        </is>
      </c>
      <c r="G1665" s="0" t="inlineStr">
        <is>
          <t>MENS</t>
        </is>
      </c>
      <c r="H1665" s="0" t="inlineStr">
        <is>
          <t>XL</t>
        </is>
      </c>
      <c r="I1665" s="0">
        <v>19.99</v>
      </c>
      <c r="J1665" s="0">
        <v>144</v>
      </c>
    </row>
    <row r="1666" spans="1:10" customHeight="0">
      <c r="A1666" s="0">
        <f>HYPERLINK("https://dl.dropboxusercontent.com/scl/fi/nf68ulizlxw4jwp1yx5sw/apollo-124239-af.jpg?rlkey=ojrrdaeiy556ht7fy1nfkzcgq&amp;dl=0","Click to download Image")</f>
      </c>
      <c r="B1666" s="0">
        <f>HYPERLINK("https://dl.dropboxusercontent.com/scl/fi/tzp3icihl6n6zsouvodjy/mens-t-shirt-size-chartsapollo-lander.jpg?rlkey=euggguc67z7hdf0qdpit0dg5s&amp;dl=0","Click to download SizeChart")</f>
      </c>
      <c r="C1666" s="0" t="inlineStr">
        <is>
          <t>Apollo Men's Raglan T-Shirt</t>
        </is>
      </c>
      <c r="D1666" s="0" t="inlineStr">
        <is>
          <t>124239</t>
        </is>
      </c>
      <c r="E1666" s="0" t="inlineStr">
        <is>
          <t>BLANK APOLLO M GY:124239E-2XL</t>
        </is>
      </c>
      <c r="F1666" s="0" t="inlineStr">
        <is>
          <t>899124239089</t>
        </is>
      </c>
      <c r="G1666" s="0" t="inlineStr">
        <is>
          <t>MENS</t>
        </is>
      </c>
      <c r="H1666" s="0" t="inlineStr">
        <is>
          <t>2XL</t>
        </is>
      </c>
      <c r="I1666" s="0">
        <v>19.99</v>
      </c>
      <c r="J1666" s="0">
        <v>96</v>
      </c>
    </row>
    <row r="1667" spans="1:10" customHeight="0">
      <c r="A1667" s="0">
        <f>HYPERLINK("https://dl.dropboxusercontent.com/scl/fi/nf68ulizlxw4jwp1yx5sw/apollo-124239-af.jpg?rlkey=ojrrdaeiy556ht7fy1nfkzcgq&amp;dl=0","Click to download Image")</f>
      </c>
      <c r="B1667" s="0">
        <f>HYPERLINK("https://dl.dropboxusercontent.com/scl/fi/tzp3icihl6n6zsouvodjy/mens-t-shirt-size-chartsapollo-lander.jpg?rlkey=euggguc67z7hdf0qdpit0dg5s&amp;dl=0","Click to download SizeChart")</f>
      </c>
      <c r="C1667" s="0" t="inlineStr">
        <is>
          <t>Apollo Men's Raglan T-Shirt</t>
        </is>
      </c>
      <c r="D1667" s="0" t="inlineStr">
        <is>
          <t>124239</t>
        </is>
      </c>
      <c r="E1667" s="0" t="inlineStr">
        <is>
          <t>BLANK APOLLO M GY:124239F-3XL</t>
        </is>
      </c>
      <c r="F1667" s="0" t="inlineStr">
        <is>
          <t>899124239096</t>
        </is>
      </c>
      <c r="G1667" s="0" t="inlineStr">
        <is>
          <t>MENS</t>
        </is>
      </c>
      <c r="H1667" s="0" t="inlineStr">
        <is>
          <t>3XL</t>
        </is>
      </c>
      <c r="I1667" s="0">
        <v>19.99</v>
      </c>
      <c r="J1667" s="0">
        <v>48</v>
      </c>
    </row>
    <row r="1668" spans="1:10" customHeight="0">
      <c r="A1668" s="0">
        <f>HYPERLINK("https://dl.dropboxusercontent.com/scl/fi/lchdqzrubbvdswq6kqole/apollo-114373-af.jpg?rlkey=8szngjyxrc0hw6ja06rw5obnc&amp;dl=0","Click to download Image")</f>
      </c>
      <c r="B1668" s="0">
        <f>HYPERLINK("https://dl.dropboxusercontent.com/scl/fi/tzp3icihl6n6zsouvodjy/mens-t-shirt-size-chartsapollo-lander.jpg?rlkey=euggguc67z7hdf0qdpit0dg5s&amp;dl=0","Click to download SizeChart")</f>
      </c>
      <c r="C1668" s="0" t="inlineStr">
        <is>
          <t>Apollo Men's Raglan T-Shirt</t>
        </is>
      </c>
      <c r="D1668" s="0" t="inlineStr">
        <is>
          <t>114373</t>
        </is>
      </c>
      <c r="E1668" s="0" t="inlineStr">
        <is>
          <t>BLANK APOLLO M CARDINAL:114373A - S</t>
        </is>
      </c>
      <c r="G1668" s="0" t="inlineStr">
        <is>
          <t>MENS</t>
        </is>
      </c>
      <c r="H1668" s="0" t="inlineStr">
        <is>
          <t>S</t>
        </is>
      </c>
      <c r="I1668" s="0">
        <v>19.99</v>
      </c>
      <c r="J1668" s="0">
        <v>23</v>
      </c>
    </row>
    <row r="1669" spans="1:10" customHeight="0">
      <c r="A1669" s="0">
        <f>HYPERLINK("https://dl.dropboxusercontent.com/scl/fi/lchdqzrubbvdswq6kqole/apollo-114373-af.jpg?rlkey=8szngjyxrc0hw6ja06rw5obnc&amp;dl=0","Click to download Image")</f>
      </c>
      <c r="B1669" s="0">
        <f>HYPERLINK("https://dl.dropboxusercontent.com/scl/fi/tzp3icihl6n6zsouvodjy/mens-t-shirt-size-chartsapollo-lander.jpg?rlkey=euggguc67z7hdf0qdpit0dg5s&amp;dl=0","Click to download SizeChart")</f>
      </c>
      <c r="C1669" s="0" t="inlineStr">
        <is>
          <t>Apollo Men's Raglan T-Shirt</t>
        </is>
      </c>
      <c r="D1669" s="0" t="inlineStr">
        <is>
          <t>114373</t>
        </is>
      </c>
      <c r="E1669" s="0" t="inlineStr">
        <is>
          <t>BLANK APOLLO M CARDINAL:114373B - M</t>
        </is>
      </c>
      <c r="G1669" s="0" t="inlineStr">
        <is>
          <t>MENS</t>
        </is>
      </c>
      <c r="H1669" s="0" t="inlineStr">
        <is>
          <t>M</t>
        </is>
      </c>
      <c r="I1669" s="0">
        <v>19.99</v>
      </c>
      <c r="J1669" s="0">
        <v>43</v>
      </c>
    </row>
    <row r="1670" spans="1:10" customHeight="0">
      <c r="A1670" s="0">
        <f>HYPERLINK("https://dl.dropboxusercontent.com/scl/fi/lchdqzrubbvdswq6kqole/apollo-114373-af.jpg?rlkey=8szngjyxrc0hw6ja06rw5obnc&amp;dl=0","Click to download Image")</f>
      </c>
      <c r="B1670" s="0">
        <f>HYPERLINK("https://dl.dropboxusercontent.com/scl/fi/tzp3icihl6n6zsouvodjy/mens-t-shirt-size-chartsapollo-lander.jpg?rlkey=euggguc67z7hdf0qdpit0dg5s&amp;dl=0","Click to download SizeChart")</f>
      </c>
      <c r="C1670" s="0" t="inlineStr">
        <is>
          <t>Apollo Men's Raglan T-Shirt</t>
        </is>
      </c>
      <c r="D1670" s="0" t="inlineStr">
        <is>
          <t>114373</t>
        </is>
      </c>
      <c r="E1670" s="0" t="inlineStr">
        <is>
          <t>BLANK APOLLO M CARDINAL:114373C - L</t>
        </is>
      </c>
      <c r="G1670" s="0" t="inlineStr">
        <is>
          <t>MENS</t>
        </is>
      </c>
      <c r="H1670" s="0" t="inlineStr">
        <is>
          <t>L</t>
        </is>
      </c>
      <c r="I1670" s="0">
        <v>19.99</v>
      </c>
      <c r="J1670" s="0">
        <v>64</v>
      </c>
    </row>
    <row r="1671" spans="1:10" customHeight="0">
      <c r="A1671" s="0">
        <f>HYPERLINK("https://dl.dropboxusercontent.com/scl/fi/lchdqzrubbvdswq6kqole/apollo-114373-af.jpg?rlkey=8szngjyxrc0hw6ja06rw5obnc&amp;dl=0","Click to download Image")</f>
      </c>
      <c r="B1671" s="0">
        <f>HYPERLINK("https://dl.dropboxusercontent.com/scl/fi/tzp3icihl6n6zsouvodjy/mens-t-shirt-size-chartsapollo-lander.jpg?rlkey=euggguc67z7hdf0qdpit0dg5s&amp;dl=0","Click to download SizeChart")</f>
      </c>
      <c r="C1671" s="0" t="inlineStr">
        <is>
          <t>Apollo Men's Raglan T-Shirt</t>
        </is>
      </c>
      <c r="D1671" s="0" t="inlineStr">
        <is>
          <t>114373</t>
        </is>
      </c>
      <c r="E1671" s="0" t="inlineStr">
        <is>
          <t>BLANK APOLLO M CARDINAL:114373D - XL</t>
        </is>
      </c>
      <c r="G1671" s="0" t="inlineStr">
        <is>
          <t>MENS</t>
        </is>
      </c>
      <c r="H1671" s="0" t="inlineStr">
        <is>
          <t>XL</t>
        </is>
      </c>
      <c r="I1671" s="0">
        <v>19.99</v>
      </c>
      <c r="J1671" s="0">
        <v>44</v>
      </c>
    </row>
    <row r="1672" spans="1:10" customHeight="0">
      <c r="A1672" s="0">
        <f>HYPERLINK("https://dl.dropboxusercontent.com/scl/fi/lchdqzrubbvdswq6kqole/apollo-114373-af.jpg?rlkey=8szngjyxrc0hw6ja06rw5obnc&amp;dl=0","Click to download Image")</f>
      </c>
      <c r="B1672" s="0">
        <f>HYPERLINK("https://dl.dropboxusercontent.com/scl/fi/tzp3icihl6n6zsouvodjy/mens-t-shirt-size-chartsapollo-lander.jpg?rlkey=euggguc67z7hdf0qdpit0dg5s&amp;dl=0","Click to download SizeChart")</f>
      </c>
      <c r="C1672" s="0" t="inlineStr">
        <is>
          <t>Apollo Men's Raglan T-Shirt</t>
        </is>
      </c>
      <c r="D1672" s="0" t="inlineStr">
        <is>
          <t>114373</t>
        </is>
      </c>
      <c r="E1672" s="0" t="inlineStr">
        <is>
          <t>BLANK APOLLO M CARDINAL:114373E - 2XL</t>
        </is>
      </c>
      <c r="G1672" s="0" t="inlineStr">
        <is>
          <t>MENS</t>
        </is>
      </c>
      <c r="H1672" s="0" t="inlineStr">
        <is>
          <t>2XL</t>
        </is>
      </c>
      <c r="I1672" s="0">
        <v>19.99</v>
      </c>
      <c r="J1672" s="0">
        <v>43</v>
      </c>
    </row>
    <row r="1673" spans="1:10" customHeight="0">
      <c r="A1673" s="0">
        <f>HYPERLINK("https://dl.dropboxusercontent.com/scl/fi/lchdqzrubbvdswq6kqole/apollo-114373-af.jpg?rlkey=8szngjyxrc0hw6ja06rw5obnc&amp;dl=0","Click to download Image")</f>
      </c>
      <c r="B1673" s="0">
        <f>HYPERLINK("https://dl.dropboxusercontent.com/scl/fi/tzp3icihl6n6zsouvodjy/mens-t-shirt-size-chartsapollo-lander.jpg?rlkey=euggguc67z7hdf0qdpit0dg5s&amp;dl=0","Click to download SizeChart")</f>
      </c>
      <c r="C1673" s="0" t="inlineStr">
        <is>
          <t>Apollo Men's Raglan T-Shirt</t>
        </is>
      </c>
      <c r="D1673" s="0" t="inlineStr">
        <is>
          <t>114373</t>
        </is>
      </c>
      <c r="E1673" s="0" t="inlineStr">
        <is>
          <t>BLANK APOLLO M CARDINAL:114373F - 3XL</t>
        </is>
      </c>
      <c r="G1673" s="0" t="inlineStr">
        <is>
          <t>MENS</t>
        </is>
      </c>
      <c r="H1673" s="0" t="inlineStr">
        <is>
          <t>3XL</t>
        </is>
      </c>
      <c r="I1673" s="0">
        <v>19.99</v>
      </c>
      <c r="J1673" s="0">
        <v>21</v>
      </c>
    </row>
    <row r="1674" spans="1:10" customHeight="0">
      <c r="A1674" s="0">
        <f>HYPERLINK("https://dl.dropboxusercontent.com/scl/fi/wjlnqfb3p2mge25kce6lp/apollo-124243-af.jpg?rlkey=84up5ytuo3e0l0clsgee5vbln&amp;dl=0","Click to download Image")</f>
      </c>
      <c r="B1674" s="0">
        <f>HYPERLINK("https://dl.dropboxusercontent.com/scl/fi/tzp3icihl6n6zsouvodjy/mens-t-shirt-size-chartsapollo-lander.jpg?rlkey=euggguc67z7hdf0qdpit0dg5s&amp;dl=0","Click to download SizeChart")</f>
      </c>
      <c r="C1674" s="0" t="inlineStr">
        <is>
          <t>Apollo Men's Raglan T-Shirt</t>
        </is>
      </c>
      <c r="D1674" s="0" t="inlineStr">
        <is>
          <t>124243</t>
        </is>
      </c>
      <c r="E1674" s="0" t="inlineStr">
        <is>
          <t>BLANK APOLLO M RD:124243A-S</t>
        </is>
      </c>
      <c r="F1674" s="0" t="inlineStr">
        <is>
          <t>899124243048</t>
        </is>
      </c>
      <c r="G1674" s="0" t="inlineStr">
        <is>
          <t>MENS</t>
        </is>
      </c>
      <c r="H1674" s="0" t="inlineStr">
        <is>
          <t>S</t>
        </is>
      </c>
      <c r="I1674" s="0">
        <v>19.99</v>
      </c>
      <c r="J1674" s="0">
        <v>24</v>
      </c>
    </row>
    <row r="1675" spans="1:10" customHeight="0">
      <c r="A1675" s="0">
        <f>HYPERLINK("https://dl.dropboxusercontent.com/scl/fi/wjlnqfb3p2mge25kce6lp/apollo-124243-af.jpg?rlkey=84up5ytuo3e0l0clsgee5vbln&amp;dl=0","Click to download Image")</f>
      </c>
      <c r="B1675" s="0">
        <f>HYPERLINK("https://dl.dropboxusercontent.com/scl/fi/tzp3icihl6n6zsouvodjy/mens-t-shirt-size-chartsapollo-lander.jpg?rlkey=euggguc67z7hdf0qdpit0dg5s&amp;dl=0","Click to download SizeChart")</f>
      </c>
      <c r="C1675" s="0" t="inlineStr">
        <is>
          <t>Apollo Men's Raglan T-Shirt</t>
        </is>
      </c>
      <c r="D1675" s="0" t="inlineStr">
        <is>
          <t>124243</t>
        </is>
      </c>
      <c r="E1675" s="0" t="inlineStr">
        <is>
          <t>BLANK APOLLO M RD:124243B-M</t>
        </is>
      </c>
      <c r="F1675" s="0" t="inlineStr">
        <is>
          <t>899124243055</t>
        </is>
      </c>
      <c r="G1675" s="0" t="inlineStr">
        <is>
          <t>MENS</t>
        </is>
      </c>
      <c r="H1675" s="0" t="inlineStr">
        <is>
          <t>M</t>
        </is>
      </c>
      <c r="I1675" s="0">
        <v>19.99</v>
      </c>
      <c r="J1675" s="0">
        <v>48</v>
      </c>
    </row>
    <row r="1676" spans="1:10" customHeight="0">
      <c r="A1676" s="0">
        <f>HYPERLINK("https://dl.dropboxusercontent.com/scl/fi/wjlnqfb3p2mge25kce6lp/apollo-124243-af.jpg?rlkey=84up5ytuo3e0l0clsgee5vbln&amp;dl=0","Click to download Image")</f>
      </c>
      <c r="B1676" s="0">
        <f>HYPERLINK("https://dl.dropboxusercontent.com/scl/fi/tzp3icihl6n6zsouvodjy/mens-t-shirt-size-chartsapollo-lander.jpg?rlkey=euggguc67z7hdf0qdpit0dg5s&amp;dl=0","Click to download SizeChart")</f>
      </c>
      <c r="C1676" s="0" t="inlineStr">
        <is>
          <t>Apollo Men's Raglan T-Shirt</t>
        </is>
      </c>
      <c r="D1676" s="0" t="inlineStr">
        <is>
          <t>124243</t>
        </is>
      </c>
      <c r="E1676" s="0" t="inlineStr">
        <is>
          <t>BLANK APOLLO M RD:124243C-L</t>
        </is>
      </c>
      <c r="F1676" s="0" t="inlineStr">
        <is>
          <t>899124243062</t>
        </is>
      </c>
      <c r="G1676" s="0" t="inlineStr">
        <is>
          <t>MENS</t>
        </is>
      </c>
      <c r="H1676" s="0" t="inlineStr">
        <is>
          <t>L</t>
        </is>
      </c>
      <c r="I1676" s="0">
        <v>19.99</v>
      </c>
      <c r="J1676" s="0">
        <v>73</v>
      </c>
    </row>
    <row r="1677" spans="1:10" customHeight="0">
      <c r="A1677" s="0">
        <f>HYPERLINK("https://dl.dropboxusercontent.com/scl/fi/wjlnqfb3p2mge25kce6lp/apollo-124243-af.jpg?rlkey=84up5ytuo3e0l0clsgee5vbln&amp;dl=0","Click to download Image")</f>
      </c>
      <c r="B1677" s="0">
        <f>HYPERLINK("https://dl.dropboxusercontent.com/scl/fi/tzp3icihl6n6zsouvodjy/mens-t-shirt-size-chartsapollo-lander.jpg?rlkey=euggguc67z7hdf0qdpit0dg5s&amp;dl=0","Click to download SizeChart")</f>
      </c>
      <c r="C1677" s="0" t="inlineStr">
        <is>
          <t>Apollo Men's Raglan T-Shirt</t>
        </is>
      </c>
      <c r="D1677" s="0" t="inlineStr">
        <is>
          <t>124243</t>
        </is>
      </c>
      <c r="E1677" s="0" t="inlineStr">
        <is>
          <t>BLANK APOLLO M RD:124243D-XL</t>
        </is>
      </c>
      <c r="F1677" s="0" t="inlineStr">
        <is>
          <t>899124243079</t>
        </is>
      </c>
      <c r="G1677" s="0" t="inlineStr">
        <is>
          <t>MENS</t>
        </is>
      </c>
      <c r="H1677" s="0" t="inlineStr">
        <is>
          <t>XL</t>
        </is>
      </c>
      <c r="I1677" s="0">
        <v>19.99</v>
      </c>
      <c r="J1677" s="0">
        <v>72</v>
      </c>
    </row>
    <row r="1678" spans="1:10" customHeight="0">
      <c r="A1678" s="0">
        <f>HYPERLINK("https://dl.dropboxusercontent.com/scl/fi/wjlnqfb3p2mge25kce6lp/apollo-124243-af.jpg?rlkey=84up5ytuo3e0l0clsgee5vbln&amp;dl=0","Click to download Image")</f>
      </c>
      <c r="B1678" s="0">
        <f>HYPERLINK("https://dl.dropboxusercontent.com/scl/fi/tzp3icihl6n6zsouvodjy/mens-t-shirt-size-chartsapollo-lander.jpg?rlkey=euggguc67z7hdf0qdpit0dg5s&amp;dl=0","Click to download SizeChart")</f>
      </c>
      <c r="C1678" s="0" t="inlineStr">
        <is>
          <t>Apollo Men's Raglan T-Shirt</t>
        </is>
      </c>
      <c r="D1678" s="0" t="inlineStr">
        <is>
          <t>124243</t>
        </is>
      </c>
      <c r="E1678" s="0" t="inlineStr">
        <is>
          <t>BLANK APOLLO M RD:124243E-2XL</t>
        </is>
      </c>
      <c r="F1678" s="0" t="inlineStr">
        <is>
          <t>899124243086</t>
        </is>
      </c>
      <c r="G1678" s="0" t="inlineStr">
        <is>
          <t>MENS</t>
        </is>
      </c>
      <c r="H1678" s="0" t="inlineStr">
        <is>
          <t>2XL</t>
        </is>
      </c>
      <c r="I1678" s="0">
        <v>19.99</v>
      </c>
      <c r="J1678" s="0">
        <v>48</v>
      </c>
    </row>
    <row r="1679" spans="1:10" customHeight="0">
      <c r="A1679" s="0">
        <f>HYPERLINK("https://dl.dropboxusercontent.com/scl/fi/wjlnqfb3p2mge25kce6lp/apollo-124243-af.jpg?rlkey=84up5ytuo3e0l0clsgee5vbln&amp;dl=0","Click to download Image")</f>
      </c>
      <c r="B1679" s="0">
        <f>HYPERLINK("https://dl.dropboxusercontent.com/scl/fi/tzp3icihl6n6zsouvodjy/mens-t-shirt-size-chartsapollo-lander.jpg?rlkey=euggguc67z7hdf0qdpit0dg5s&amp;dl=0","Click to download SizeChart")</f>
      </c>
      <c r="C1679" s="0" t="inlineStr">
        <is>
          <t>Apollo Men's Raglan T-Shirt</t>
        </is>
      </c>
      <c r="D1679" s="0" t="inlineStr">
        <is>
          <t>124243</t>
        </is>
      </c>
      <c r="E1679" s="0" t="inlineStr">
        <is>
          <t>BLANK APOLLO M RD:124243F-3XL</t>
        </is>
      </c>
      <c r="F1679" s="0" t="inlineStr">
        <is>
          <t>899124243093</t>
        </is>
      </c>
      <c r="G1679" s="0" t="inlineStr">
        <is>
          <t>MENS</t>
        </is>
      </c>
      <c r="H1679" s="0" t="inlineStr">
        <is>
          <t>3XL</t>
        </is>
      </c>
      <c r="I1679" s="0">
        <v>19.99</v>
      </c>
      <c r="J1679" s="0">
        <v>24</v>
      </c>
    </row>
    <row r="1680" spans="1:10" customHeight="0">
      <c r="A1680" s="0">
        <f>HYPERLINK("https://dl.dropboxusercontent.com/scl/fi/sqc4hddeg3anlscpcv63i/apollo-124242-af.jpg?rlkey=eb6cybkja2jtixddwihsjknnz&amp;dl=0","Click to download Image")</f>
      </c>
      <c r="B1680" s="0">
        <f>HYPERLINK("https://dl.dropboxusercontent.com/scl/fi/tzp3icihl6n6zsouvodjy/mens-t-shirt-size-chartsapollo-lander.jpg?rlkey=euggguc67z7hdf0qdpit0dg5s&amp;dl=0","Click to download SizeChart")</f>
      </c>
      <c r="C1680" s="0" t="inlineStr">
        <is>
          <t>Apollo Men's Raglan T-Shirt</t>
        </is>
      </c>
      <c r="D1680" s="0" t="inlineStr">
        <is>
          <t>124242</t>
        </is>
      </c>
      <c r="E1680" s="0" t="inlineStr">
        <is>
          <t>BLANK APOLLO M GN:124242A-S</t>
        </is>
      </c>
      <c r="F1680" s="0" t="inlineStr">
        <is>
          <t>899124242041</t>
        </is>
      </c>
      <c r="G1680" s="0" t="inlineStr">
        <is>
          <t>MENS</t>
        </is>
      </c>
      <c r="H1680" s="0" t="inlineStr">
        <is>
          <t>S</t>
        </is>
      </c>
      <c r="I1680" s="0">
        <v>19.99</v>
      </c>
      <c r="J1680" s="0">
        <v>24</v>
      </c>
    </row>
    <row r="1681" spans="1:10" customHeight="0">
      <c r="A1681" s="0">
        <f>HYPERLINK("https://dl.dropboxusercontent.com/scl/fi/sqc4hddeg3anlscpcv63i/apollo-124242-af.jpg?rlkey=eb6cybkja2jtixddwihsjknnz&amp;dl=0","Click to download Image")</f>
      </c>
      <c r="B1681" s="0">
        <f>HYPERLINK("https://dl.dropboxusercontent.com/scl/fi/tzp3icihl6n6zsouvodjy/mens-t-shirt-size-chartsapollo-lander.jpg?rlkey=euggguc67z7hdf0qdpit0dg5s&amp;dl=0","Click to download SizeChart")</f>
      </c>
      <c r="C1681" s="0" t="inlineStr">
        <is>
          <t>Apollo Men's Raglan T-Shirt</t>
        </is>
      </c>
      <c r="D1681" s="0" t="inlineStr">
        <is>
          <t>124242</t>
        </is>
      </c>
      <c r="E1681" s="0" t="inlineStr">
        <is>
          <t>BLANK APOLLO M GN:124242B-M</t>
        </is>
      </c>
      <c r="F1681" s="0" t="inlineStr">
        <is>
          <t>899124242058</t>
        </is>
      </c>
      <c r="G1681" s="0" t="inlineStr">
        <is>
          <t>MENS</t>
        </is>
      </c>
      <c r="H1681" s="0" t="inlineStr">
        <is>
          <t>M</t>
        </is>
      </c>
      <c r="I1681" s="0">
        <v>19.99</v>
      </c>
      <c r="J1681" s="0">
        <v>48</v>
      </c>
    </row>
    <row r="1682" spans="1:10" customHeight="0">
      <c r="A1682" s="0">
        <f>HYPERLINK("https://dl.dropboxusercontent.com/scl/fi/sqc4hddeg3anlscpcv63i/apollo-124242-af.jpg?rlkey=eb6cybkja2jtixddwihsjknnz&amp;dl=0","Click to download Image")</f>
      </c>
      <c r="B1682" s="0">
        <f>HYPERLINK("https://dl.dropboxusercontent.com/scl/fi/tzp3icihl6n6zsouvodjy/mens-t-shirt-size-chartsapollo-lander.jpg?rlkey=euggguc67z7hdf0qdpit0dg5s&amp;dl=0","Click to download SizeChart")</f>
      </c>
      <c r="C1682" s="0" t="inlineStr">
        <is>
          <t>Apollo Men's Raglan T-Shirt</t>
        </is>
      </c>
      <c r="D1682" s="0" t="inlineStr">
        <is>
          <t>124242</t>
        </is>
      </c>
      <c r="E1682" s="0" t="inlineStr">
        <is>
          <t>BLANK APOLLO M GN:124242C-L</t>
        </is>
      </c>
      <c r="F1682" s="0" t="inlineStr">
        <is>
          <t>899124242065</t>
        </is>
      </c>
      <c r="G1682" s="0" t="inlineStr">
        <is>
          <t>MENS</t>
        </is>
      </c>
      <c r="H1682" s="0" t="inlineStr">
        <is>
          <t>L</t>
        </is>
      </c>
      <c r="I1682" s="0">
        <v>19.99</v>
      </c>
      <c r="J1682" s="0">
        <v>71</v>
      </c>
    </row>
    <row r="1683" spans="1:10" customHeight="0">
      <c r="A1683" s="0">
        <f>HYPERLINK("https://dl.dropboxusercontent.com/scl/fi/sqc4hddeg3anlscpcv63i/apollo-124242-af.jpg?rlkey=eb6cybkja2jtixddwihsjknnz&amp;dl=0","Click to download Image")</f>
      </c>
      <c r="B1683" s="0">
        <f>HYPERLINK("https://dl.dropboxusercontent.com/scl/fi/tzp3icihl6n6zsouvodjy/mens-t-shirt-size-chartsapollo-lander.jpg?rlkey=euggguc67z7hdf0qdpit0dg5s&amp;dl=0","Click to download SizeChart")</f>
      </c>
      <c r="C1683" s="0" t="inlineStr">
        <is>
          <t>Apollo Men's Raglan T-Shirt</t>
        </is>
      </c>
      <c r="D1683" s="0" t="inlineStr">
        <is>
          <t>124242</t>
        </is>
      </c>
      <c r="E1683" s="0" t="inlineStr">
        <is>
          <t>BLANK APOLLO M GN:124242D-XL</t>
        </is>
      </c>
      <c r="F1683" s="0" t="inlineStr">
        <is>
          <t>899124242072</t>
        </is>
      </c>
      <c r="G1683" s="0" t="inlineStr">
        <is>
          <t>MENS</t>
        </is>
      </c>
      <c r="H1683" s="0" t="inlineStr">
        <is>
          <t>XL</t>
        </is>
      </c>
      <c r="I1683" s="0">
        <v>19.99</v>
      </c>
      <c r="J1683" s="0">
        <v>72</v>
      </c>
    </row>
    <row r="1684" spans="1:10" customHeight="0">
      <c r="A1684" s="0">
        <f>HYPERLINK("https://dl.dropboxusercontent.com/scl/fi/sqc4hddeg3anlscpcv63i/apollo-124242-af.jpg?rlkey=eb6cybkja2jtixddwihsjknnz&amp;dl=0","Click to download Image")</f>
      </c>
      <c r="B1684" s="0">
        <f>HYPERLINK("https://dl.dropboxusercontent.com/scl/fi/tzp3icihl6n6zsouvodjy/mens-t-shirt-size-chartsapollo-lander.jpg?rlkey=euggguc67z7hdf0qdpit0dg5s&amp;dl=0","Click to download SizeChart")</f>
      </c>
      <c r="C1684" s="0" t="inlineStr">
        <is>
          <t>Apollo Men's Raglan T-Shirt</t>
        </is>
      </c>
      <c r="D1684" s="0" t="inlineStr">
        <is>
          <t>124242</t>
        </is>
      </c>
      <c r="E1684" s="0" t="inlineStr">
        <is>
          <t>BLANK APOLLO M GN:124242E-2XL</t>
        </is>
      </c>
      <c r="F1684" s="0" t="inlineStr">
        <is>
          <t>899124242089</t>
        </is>
      </c>
      <c r="G1684" s="0" t="inlineStr">
        <is>
          <t>MENS</t>
        </is>
      </c>
      <c r="H1684" s="0" t="inlineStr">
        <is>
          <t>2XL</t>
        </is>
      </c>
      <c r="I1684" s="0">
        <v>19.99</v>
      </c>
      <c r="J1684" s="0">
        <v>48</v>
      </c>
    </row>
    <row r="1685" spans="1:10" customHeight="0">
      <c r="A1685" s="0">
        <f>HYPERLINK("https://dl.dropboxusercontent.com/scl/fi/sqc4hddeg3anlscpcv63i/apollo-124242-af.jpg?rlkey=eb6cybkja2jtixddwihsjknnz&amp;dl=0","Click to download Image")</f>
      </c>
      <c r="B1685" s="0">
        <f>HYPERLINK("https://dl.dropboxusercontent.com/scl/fi/tzp3icihl6n6zsouvodjy/mens-t-shirt-size-chartsapollo-lander.jpg?rlkey=euggguc67z7hdf0qdpit0dg5s&amp;dl=0","Click to download SizeChart")</f>
      </c>
      <c r="C1685" s="0" t="inlineStr">
        <is>
          <t>Apollo Men's Raglan T-Shirt</t>
        </is>
      </c>
      <c r="D1685" s="0" t="inlineStr">
        <is>
          <t>124242</t>
        </is>
      </c>
      <c r="E1685" s="0" t="inlineStr">
        <is>
          <t>BLANK APOLLO M GN:124242F-3XL</t>
        </is>
      </c>
      <c r="F1685" s="0" t="inlineStr">
        <is>
          <t>899124242096</t>
        </is>
      </c>
      <c r="G1685" s="0" t="inlineStr">
        <is>
          <t>MENS</t>
        </is>
      </c>
      <c r="H1685" s="0" t="inlineStr">
        <is>
          <t>3XL</t>
        </is>
      </c>
      <c r="I1685" s="0">
        <v>19.99</v>
      </c>
      <c r="J1685" s="0">
        <v>24</v>
      </c>
    </row>
    <row r="1686" spans="1:10" customHeight="0">
      <c r="A1686" s="0">
        <f>HYPERLINK("https://dl.dropboxusercontent.com/scl/fi/bccay0ahg33k7dzcu6hky/apollo-124244-af.jpg?rlkey=hgpcibohof4y8yjaclpohzxj5&amp;dl=0","Click to download Image")</f>
      </c>
      <c r="B1686" s="0">
        <f>HYPERLINK("https://dl.dropboxusercontent.com/scl/fi/tzp3icihl6n6zsouvodjy/mens-t-shirt-size-chartsapollo-lander.jpg?rlkey=euggguc67z7hdf0qdpit0dg5s&amp;dl=0","Click to download SizeChart")</f>
      </c>
      <c r="C1686" s="0" t="inlineStr">
        <is>
          <t>Apollo Men's Raglan T-Shirt</t>
        </is>
      </c>
      <c r="D1686" s="0" t="inlineStr">
        <is>
          <t>124244</t>
        </is>
      </c>
      <c r="E1686" s="0" t="inlineStr">
        <is>
          <t>BLANK APOLLO M RL:124244A-S</t>
        </is>
      </c>
      <c r="F1686" s="0" t="inlineStr">
        <is>
          <t>899124244045</t>
        </is>
      </c>
      <c r="G1686" s="0" t="inlineStr">
        <is>
          <t>MENS</t>
        </is>
      </c>
      <c r="H1686" s="0" t="inlineStr">
        <is>
          <t>S</t>
        </is>
      </c>
      <c r="I1686" s="0">
        <v>19.99</v>
      </c>
      <c r="J1686" s="0">
        <v>0</v>
      </c>
    </row>
    <row r="1687" spans="1:10" customHeight="0">
      <c r="A1687" s="0">
        <f>HYPERLINK("https://dl.dropboxusercontent.com/scl/fi/bccay0ahg33k7dzcu6hky/apollo-124244-af.jpg?rlkey=hgpcibohof4y8yjaclpohzxj5&amp;dl=0","Click to download Image")</f>
      </c>
      <c r="B1687" s="0">
        <f>HYPERLINK("https://dl.dropboxusercontent.com/scl/fi/tzp3icihl6n6zsouvodjy/mens-t-shirt-size-chartsapollo-lander.jpg?rlkey=euggguc67z7hdf0qdpit0dg5s&amp;dl=0","Click to download SizeChart")</f>
      </c>
      <c r="C1687" s="0" t="inlineStr">
        <is>
          <t>Apollo Men's Raglan T-Shirt</t>
        </is>
      </c>
      <c r="D1687" s="0" t="inlineStr">
        <is>
          <t>124244</t>
        </is>
      </c>
      <c r="E1687" s="0" t="inlineStr">
        <is>
          <t>BLANK APOLLO M RL:124244B-M</t>
        </is>
      </c>
      <c r="F1687" s="0" t="inlineStr">
        <is>
          <t>899124244052</t>
        </is>
      </c>
      <c r="G1687" s="0" t="inlineStr">
        <is>
          <t>MENS</t>
        </is>
      </c>
      <c r="H1687" s="0" t="inlineStr">
        <is>
          <t>M</t>
        </is>
      </c>
      <c r="I1687" s="0">
        <v>19.99</v>
      </c>
      <c r="J1687" s="0">
        <v>0</v>
      </c>
    </row>
    <row r="1688" spans="1:10" customHeight="0">
      <c r="A1688" s="0">
        <f>HYPERLINK("https://dl.dropboxusercontent.com/scl/fi/bccay0ahg33k7dzcu6hky/apollo-124244-af.jpg?rlkey=hgpcibohof4y8yjaclpohzxj5&amp;dl=0","Click to download Image")</f>
      </c>
      <c r="B1688" s="0">
        <f>HYPERLINK("https://dl.dropboxusercontent.com/scl/fi/tzp3icihl6n6zsouvodjy/mens-t-shirt-size-chartsapollo-lander.jpg?rlkey=euggguc67z7hdf0qdpit0dg5s&amp;dl=0","Click to download SizeChart")</f>
      </c>
      <c r="C1688" s="0" t="inlineStr">
        <is>
          <t>Apollo Men's Raglan T-Shirt</t>
        </is>
      </c>
      <c r="D1688" s="0" t="inlineStr">
        <is>
          <t>124244</t>
        </is>
      </c>
      <c r="E1688" s="0" t="inlineStr">
        <is>
          <t>BLANK APOLLO M RL:124244B-M</t>
        </is>
      </c>
      <c r="F1688" s="0" t="inlineStr">
        <is>
          <t>899124244052</t>
        </is>
      </c>
      <c r="G1688" s="0" t="inlineStr">
        <is>
          <t>MENS</t>
        </is>
      </c>
      <c r="H1688" s="0" t="inlineStr">
        <is>
          <t>L</t>
        </is>
      </c>
      <c r="I1688" s="0">
        <v>19.99</v>
      </c>
      <c r="J1688" s="0">
        <v>0</v>
      </c>
    </row>
    <row r="1689" spans="1:10" customHeight="0">
      <c r="A1689" s="0">
        <f>HYPERLINK("https://dl.dropboxusercontent.com/scl/fi/bccay0ahg33k7dzcu6hky/apollo-124244-af.jpg?rlkey=hgpcibohof4y8yjaclpohzxj5&amp;dl=0","Click to download Image")</f>
      </c>
      <c r="B1689" s="0">
        <f>HYPERLINK("https://dl.dropboxusercontent.com/scl/fi/tzp3icihl6n6zsouvodjy/mens-t-shirt-size-chartsapollo-lander.jpg?rlkey=euggguc67z7hdf0qdpit0dg5s&amp;dl=0","Click to download SizeChart")</f>
      </c>
      <c r="C1689" s="0" t="inlineStr">
        <is>
          <t>Apollo Men's Raglan T-Shirt</t>
        </is>
      </c>
      <c r="D1689" s="0" t="inlineStr">
        <is>
          <t>124244</t>
        </is>
      </c>
      <c r="E1689" s="0" t="inlineStr">
        <is>
          <t>BLANK APOLLO M RL:124244C-L</t>
        </is>
      </c>
      <c r="F1689" s="0" t="inlineStr">
        <is>
          <t>899124244069</t>
        </is>
      </c>
      <c r="G1689" s="0" t="inlineStr">
        <is>
          <t>MENS</t>
        </is>
      </c>
      <c r="H1689" s="0" t="inlineStr">
        <is>
          <t>XL</t>
        </is>
      </c>
      <c r="I1689" s="0">
        <v>19.99</v>
      </c>
      <c r="J1689" s="0">
        <v>8</v>
      </c>
    </row>
    <row r="1690" spans="1:10" customHeight="0">
      <c r="A1690" s="0">
        <f>HYPERLINK("https://dl.dropboxusercontent.com/scl/fi/bccay0ahg33k7dzcu6hky/apollo-124244-af.jpg?rlkey=hgpcibohof4y8yjaclpohzxj5&amp;dl=0","Click to download Image")</f>
      </c>
      <c r="B1690" s="0">
        <f>HYPERLINK("https://dl.dropboxusercontent.com/scl/fi/tzp3icihl6n6zsouvodjy/mens-t-shirt-size-chartsapollo-lander.jpg?rlkey=euggguc67z7hdf0qdpit0dg5s&amp;dl=0","Click to download SizeChart")</f>
      </c>
      <c r="C1690" s="0" t="inlineStr">
        <is>
          <t>Apollo Men's Raglan T-Shirt</t>
        </is>
      </c>
      <c r="D1690" s="0" t="inlineStr">
        <is>
          <t>124244</t>
        </is>
      </c>
      <c r="E1690" s="0" t="inlineStr">
        <is>
          <t>BLANK APOLLO M RL:124244D-XL</t>
        </is>
      </c>
      <c r="F1690" s="0" t="inlineStr">
        <is>
          <t>899124244076</t>
        </is>
      </c>
      <c r="G1690" s="0" t="inlineStr">
        <is>
          <t>MENS</t>
        </is>
      </c>
      <c r="H1690" s="0" t="inlineStr">
        <is>
          <t>2XL</t>
        </is>
      </c>
      <c r="I1690" s="0">
        <v>19.99</v>
      </c>
      <c r="J1690" s="0">
        <v>38</v>
      </c>
    </row>
    <row r="1691" spans="1:10" customHeight="0">
      <c r="A1691" s="0">
        <f>HYPERLINK("https://dl.dropboxusercontent.com/scl/fi/bccay0ahg33k7dzcu6hky/apollo-124244-af.jpg?rlkey=hgpcibohof4y8yjaclpohzxj5&amp;dl=0","Click to download Image")</f>
      </c>
      <c r="B1691" s="0">
        <f>HYPERLINK("https://dl.dropboxusercontent.com/scl/fi/tzp3icihl6n6zsouvodjy/mens-t-shirt-size-chartsapollo-lander.jpg?rlkey=euggguc67z7hdf0qdpit0dg5s&amp;dl=0","Click to download SizeChart")</f>
      </c>
      <c r="C1691" s="0" t="inlineStr">
        <is>
          <t>Apollo Men's Raglan T-Shirt</t>
        </is>
      </c>
      <c r="D1691" s="0" t="inlineStr">
        <is>
          <t>124244</t>
        </is>
      </c>
      <c r="E1691" s="0" t="inlineStr">
        <is>
          <t>BLANK APOLLO M RL:124244F-3XL</t>
        </is>
      </c>
      <c r="F1691" s="0" t="inlineStr">
        <is>
          <t>899124244090</t>
        </is>
      </c>
      <c r="G1691" s="0" t="inlineStr">
        <is>
          <t>MENS</t>
        </is>
      </c>
      <c r="H1691" s="0" t="inlineStr">
        <is>
          <t>2XL</t>
        </is>
      </c>
      <c r="I1691" s="0">
        <v>19.99</v>
      </c>
      <c r="J1691" s="0">
        <v>16</v>
      </c>
    </row>
    <row r="1692" spans="1:10" customHeight="0">
      <c r="A1692" s="0">
        <f>HYPERLINK("https://dl.dropboxusercontent.com/scl/fi/skwhldy38jc2rttg9fp1w/114374-af.jpg?rlkey=hl5fam0um46omqdm5xp3mgdb4&amp;dl=0","Click to download Image")</f>
      </c>
      <c r="B1692" s="0">
        <f>HYPERLINK("https://dl.dropboxusercontent.com/scl/fi/tzp3icihl6n6zsouvodjy/mens-t-shirt-size-chartsapollo-lander.jpg?rlkey=euggguc67z7hdf0qdpit0dg5s&amp;dl=0","Click to download SizeChart")</f>
      </c>
      <c r="C1692" s="0" t="inlineStr">
        <is>
          <t>Apollo Men's Raglan T-Shirt</t>
        </is>
      </c>
      <c r="D1692" s="0" t="inlineStr">
        <is>
          <t>114374</t>
        </is>
      </c>
      <c r="E1692" s="0" t="inlineStr">
        <is>
          <t>BLANK APOLLO M PURPLE:114374A - S</t>
        </is>
      </c>
      <c r="G1692" s="0" t="inlineStr">
        <is>
          <t>MENS</t>
        </is>
      </c>
      <c r="H1692" s="0" t="inlineStr">
        <is>
          <t>S</t>
        </is>
      </c>
      <c r="I1692" s="0">
        <v>19.99</v>
      </c>
      <c r="J1692" s="0">
        <v>23</v>
      </c>
    </row>
    <row r="1693" spans="1:10" customHeight="0">
      <c r="A1693" s="0">
        <f>HYPERLINK("https://dl.dropboxusercontent.com/scl/fi/skwhldy38jc2rttg9fp1w/114374-af.jpg?rlkey=hl5fam0um46omqdm5xp3mgdb4&amp;dl=0","Click to download Image")</f>
      </c>
      <c r="B1693" s="0">
        <f>HYPERLINK("https://dl.dropboxusercontent.com/scl/fi/tzp3icihl6n6zsouvodjy/mens-t-shirt-size-chartsapollo-lander.jpg?rlkey=euggguc67z7hdf0qdpit0dg5s&amp;dl=0","Click to download SizeChart")</f>
      </c>
      <c r="C1693" s="0" t="inlineStr">
        <is>
          <t>Apollo Men's Raglan T-Shirt</t>
        </is>
      </c>
      <c r="D1693" s="0" t="inlineStr">
        <is>
          <t>114374</t>
        </is>
      </c>
      <c r="E1693" s="0" t="inlineStr">
        <is>
          <t>BLANK APOLLO M PURPLE:114374B - M</t>
        </is>
      </c>
      <c r="G1693" s="0" t="inlineStr">
        <is>
          <t>MENS</t>
        </is>
      </c>
      <c r="H1693" s="0" t="inlineStr">
        <is>
          <t>M</t>
        </is>
      </c>
      <c r="I1693" s="0">
        <v>19.99</v>
      </c>
      <c r="J1693" s="0">
        <v>45</v>
      </c>
    </row>
    <row r="1694" spans="1:10" customHeight="0">
      <c r="A1694" s="0">
        <f>HYPERLINK("https://dl.dropboxusercontent.com/scl/fi/skwhldy38jc2rttg9fp1w/114374-af.jpg?rlkey=hl5fam0um46omqdm5xp3mgdb4&amp;dl=0","Click to download Image")</f>
      </c>
      <c r="B1694" s="0">
        <f>HYPERLINK("https://dl.dropboxusercontent.com/scl/fi/tzp3icihl6n6zsouvodjy/mens-t-shirt-size-chartsapollo-lander.jpg?rlkey=euggguc67z7hdf0qdpit0dg5s&amp;dl=0","Click to download SizeChart")</f>
      </c>
      <c r="C1694" s="0" t="inlineStr">
        <is>
          <t>Apollo Men's Raglan T-Shirt</t>
        </is>
      </c>
      <c r="D1694" s="0" t="inlineStr">
        <is>
          <t>114374</t>
        </is>
      </c>
      <c r="E1694" s="0" t="inlineStr">
        <is>
          <t>BLANK APOLLO M PURPLE:114374C - L</t>
        </is>
      </c>
      <c r="G1694" s="0" t="inlineStr">
        <is>
          <t>MENS</t>
        </is>
      </c>
      <c r="H1694" s="0" t="inlineStr">
        <is>
          <t>L</t>
        </is>
      </c>
      <c r="I1694" s="0">
        <v>19.99</v>
      </c>
      <c r="J1694" s="0">
        <v>49</v>
      </c>
    </row>
    <row r="1695" spans="1:10" customHeight="0">
      <c r="A1695" s="0">
        <f>HYPERLINK("https://dl.dropboxusercontent.com/scl/fi/skwhldy38jc2rttg9fp1w/114374-af.jpg?rlkey=hl5fam0um46omqdm5xp3mgdb4&amp;dl=0","Click to download Image")</f>
      </c>
      <c r="B1695" s="0">
        <f>HYPERLINK("https://dl.dropboxusercontent.com/scl/fi/tzp3icihl6n6zsouvodjy/mens-t-shirt-size-chartsapollo-lander.jpg?rlkey=euggguc67z7hdf0qdpit0dg5s&amp;dl=0","Click to download SizeChart")</f>
      </c>
      <c r="C1695" s="0" t="inlineStr">
        <is>
          <t>Apollo Men's Raglan T-Shirt</t>
        </is>
      </c>
      <c r="D1695" s="0" t="inlineStr">
        <is>
          <t>114374</t>
        </is>
      </c>
      <c r="E1695" s="0" t="inlineStr">
        <is>
          <t>BLANK APOLLO M PURPLE:114374D - XL</t>
        </is>
      </c>
      <c r="G1695" s="0" t="inlineStr">
        <is>
          <t>MENS</t>
        </is>
      </c>
      <c r="H1695" s="0" t="inlineStr">
        <is>
          <t>XL</t>
        </is>
      </c>
      <c r="I1695" s="0">
        <v>19.99</v>
      </c>
      <c r="J1695" s="0">
        <v>37</v>
      </c>
    </row>
    <row r="1696" spans="1:10" customHeight="0">
      <c r="A1696" s="0">
        <f>HYPERLINK("https://dl.dropboxusercontent.com/scl/fi/skwhldy38jc2rttg9fp1w/114374-af.jpg?rlkey=hl5fam0um46omqdm5xp3mgdb4&amp;dl=0","Click to download Image")</f>
      </c>
      <c r="B1696" s="0">
        <f>HYPERLINK("https://dl.dropboxusercontent.com/scl/fi/tzp3icihl6n6zsouvodjy/mens-t-shirt-size-chartsapollo-lander.jpg?rlkey=euggguc67z7hdf0qdpit0dg5s&amp;dl=0","Click to download SizeChart")</f>
      </c>
      <c r="C1696" s="0" t="inlineStr">
        <is>
          <t>Apollo Men's Raglan T-Shirt</t>
        </is>
      </c>
      <c r="D1696" s="0" t="inlineStr">
        <is>
          <t>114374</t>
        </is>
      </c>
      <c r="E1696" s="0" t="inlineStr">
        <is>
          <t>BLANK APOLLO M PURPLE:114374E - 2XL</t>
        </is>
      </c>
      <c r="G1696" s="0" t="inlineStr">
        <is>
          <t>MENS</t>
        </is>
      </c>
      <c r="H1696" s="0" t="inlineStr">
        <is>
          <t>2XL</t>
        </is>
      </c>
      <c r="I1696" s="0">
        <v>19.99</v>
      </c>
      <c r="J1696" s="0">
        <v>48</v>
      </c>
    </row>
    <row r="1697" spans="1:10" customHeight="0">
      <c r="A1697" s="0">
        <f>HYPERLINK("https://dl.dropboxusercontent.com/scl/fi/skwhldy38jc2rttg9fp1w/114374-af.jpg?rlkey=hl5fam0um46omqdm5xp3mgdb4&amp;dl=0","Click to download Image")</f>
      </c>
      <c r="B1697" s="0">
        <f>HYPERLINK("https://dl.dropboxusercontent.com/scl/fi/tzp3icihl6n6zsouvodjy/mens-t-shirt-size-chartsapollo-lander.jpg?rlkey=euggguc67z7hdf0qdpit0dg5s&amp;dl=0","Click to download SizeChart")</f>
      </c>
      <c r="C1697" s="0" t="inlineStr">
        <is>
          <t>Apollo Men's Raglan T-Shirt</t>
        </is>
      </c>
      <c r="D1697" s="0" t="inlineStr">
        <is>
          <t>114374</t>
        </is>
      </c>
      <c r="E1697" s="0" t="inlineStr">
        <is>
          <t>BLANK APOLLO M PURPLE:114374F - 3XL</t>
        </is>
      </c>
      <c r="G1697" s="0" t="inlineStr">
        <is>
          <t>MENS</t>
        </is>
      </c>
      <c r="H1697" s="0" t="inlineStr">
        <is>
          <t>3XL</t>
        </is>
      </c>
      <c r="I1697" s="0">
        <v>19.99</v>
      </c>
      <c r="J1697" s="0">
        <v>24</v>
      </c>
    </row>
    <row r="1698" spans="1:10" customHeight="0">
      <c r="A1698" s="0">
        <f>HYPERLINK("https://dl.dropboxusercontent.com/scl/fi/tkee0xjqbu4hn2nbjd2ai/apollo-124237-af.jpg?rlkey=ziizkuuehnomzvqzjgolj95c2&amp;dl=0","Click to download Image")</f>
      </c>
      <c r="B1698" s="0">
        <f>HYPERLINK("https://dl.dropboxusercontent.com/scl/fi/tzp3icihl6n6zsouvodjy/mens-t-shirt-size-chartsapollo-lander.jpg?rlkey=euggguc67z7hdf0qdpit0dg5s&amp;dl=0","Click to download SizeChart")</f>
      </c>
      <c r="C1698" s="0" t="inlineStr">
        <is>
          <t>Apollo Men's Raglan T-Shirt</t>
        </is>
      </c>
      <c r="D1698" s="0" t="inlineStr">
        <is>
          <t>124237</t>
        </is>
      </c>
      <c r="E1698" s="0" t="inlineStr">
        <is>
          <t>BLANK APOLLO M WE:124237A-S</t>
        </is>
      </c>
      <c r="F1698" s="0" t="inlineStr">
        <is>
          <t>899124237047</t>
        </is>
      </c>
      <c r="G1698" s="0" t="inlineStr">
        <is>
          <t>MENS</t>
        </is>
      </c>
      <c r="H1698" s="0" t="inlineStr">
        <is>
          <t>S</t>
        </is>
      </c>
      <c r="I1698" s="0">
        <v>19.99</v>
      </c>
      <c r="J1698" s="0">
        <v>48</v>
      </c>
    </row>
    <row r="1699" spans="1:10" customHeight="0">
      <c r="A1699" s="0">
        <f>HYPERLINK("https://dl.dropboxusercontent.com/scl/fi/tkee0xjqbu4hn2nbjd2ai/apollo-124237-af.jpg?rlkey=ziizkuuehnomzvqzjgolj95c2&amp;dl=0","Click to download Image")</f>
      </c>
      <c r="B1699" s="0">
        <f>HYPERLINK("https://dl.dropboxusercontent.com/scl/fi/tzp3icihl6n6zsouvodjy/mens-t-shirt-size-chartsapollo-lander.jpg?rlkey=euggguc67z7hdf0qdpit0dg5s&amp;dl=0","Click to download SizeChart")</f>
      </c>
      <c r="C1699" s="0" t="inlineStr">
        <is>
          <t>Apollo Men's Raglan T-Shirt</t>
        </is>
      </c>
      <c r="D1699" s="0" t="inlineStr">
        <is>
          <t>124237</t>
        </is>
      </c>
      <c r="E1699" s="0" t="inlineStr">
        <is>
          <t>BLANK APOLLO M WE:124237B-M</t>
        </is>
      </c>
      <c r="F1699" s="0" t="inlineStr">
        <is>
          <t>899124237054</t>
        </is>
      </c>
      <c r="G1699" s="0" t="inlineStr">
        <is>
          <t>MENS</t>
        </is>
      </c>
      <c r="H1699" s="0" t="inlineStr">
        <is>
          <t>M</t>
        </is>
      </c>
      <c r="I1699" s="0">
        <v>19.99</v>
      </c>
      <c r="J1699" s="0">
        <v>95</v>
      </c>
    </row>
    <row r="1700" spans="1:10" customHeight="0">
      <c r="A1700" s="0">
        <f>HYPERLINK("https://dl.dropboxusercontent.com/scl/fi/tkee0xjqbu4hn2nbjd2ai/apollo-124237-af.jpg?rlkey=ziizkuuehnomzvqzjgolj95c2&amp;dl=0","Click to download Image")</f>
      </c>
      <c r="B1700" s="0">
        <f>HYPERLINK("https://dl.dropboxusercontent.com/scl/fi/tzp3icihl6n6zsouvodjy/mens-t-shirt-size-chartsapollo-lander.jpg?rlkey=euggguc67z7hdf0qdpit0dg5s&amp;dl=0","Click to download SizeChart")</f>
      </c>
      <c r="C1700" s="0" t="inlineStr">
        <is>
          <t>Apollo Men's Raglan T-Shirt</t>
        </is>
      </c>
      <c r="D1700" s="0" t="inlineStr">
        <is>
          <t>124237</t>
        </is>
      </c>
      <c r="E1700" s="0" t="inlineStr">
        <is>
          <t>BLANK APOLLO M WE:124237C-L</t>
        </is>
      </c>
      <c r="F1700" s="0" t="inlineStr">
        <is>
          <t>899124237061</t>
        </is>
      </c>
      <c r="G1700" s="0" t="inlineStr">
        <is>
          <t>MENS</t>
        </is>
      </c>
      <c r="H1700" s="0" t="inlineStr">
        <is>
          <t>L</t>
        </is>
      </c>
      <c r="I1700" s="0">
        <v>19.99</v>
      </c>
      <c r="J1700" s="0">
        <v>140</v>
      </c>
    </row>
    <row r="1701" spans="1:10" customHeight="0">
      <c r="A1701" s="0">
        <f>HYPERLINK("https://dl.dropboxusercontent.com/scl/fi/tkee0xjqbu4hn2nbjd2ai/apollo-124237-af.jpg?rlkey=ziizkuuehnomzvqzjgolj95c2&amp;dl=0","Click to download Image")</f>
      </c>
      <c r="B1701" s="0">
        <f>HYPERLINK("https://dl.dropboxusercontent.com/scl/fi/tzp3icihl6n6zsouvodjy/mens-t-shirt-size-chartsapollo-lander.jpg?rlkey=euggguc67z7hdf0qdpit0dg5s&amp;dl=0","Click to download SizeChart")</f>
      </c>
      <c r="C1701" s="0" t="inlineStr">
        <is>
          <t>Apollo Men's Raglan T-Shirt</t>
        </is>
      </c>
      <c r="D1701" s="0" t="inlineStr">
        <is>
          <t>124237</t>
        </is>
      </c>
      <c r="E1701" s="0" t="inlineStr">
        <is>
          <t>BLANK APOLLO M WE:124237D-XL</t>
        </is>
      </c>
      <c r="F1701" s="0" t="inlineStr">
        <is>
          <t>899124237078</t>
        </is>
      </c>
      <c r="G1701" s="0" t="inlineStr">
        <is>
          <t>MENS</t>
        </is>
      </c>
      <c r="H1701" s="0" t="inlineStr">
        <is>
          <t>XL</t>
        </is>
      </c>
      <c r="I1701" s="0">
        <v>19.99</v>
      </c>
      <c r="J1701" s="0">
        <v>144</v>
      </c>
    </row>
    <row r="1702" spans="1:10" customHeight="0">
      <c r="A1702" s="0">
        <f>HYPERLINK("https://dl.dropboxusercontent.com/scl/fi/tkee0xjqbu4hn2nbjd2ai/apollo-124237-af.jpg?rlkey=ziizkuuehnomzvqzjgolj95c2&amp;dl=0","Click to download Image")</f>
      </c>
      <c r="B1702" s="0">
        <f>HYPERLINK("https://dl.dropboxusercontent.com/scl/fi/tzp3icihl6n6zsouvodjy/mens-t-shirt-size-chartsapollo-lander.jpg?rlkey=euggguc67z7hdf0qdpit0dg5s&amp;dl=0","Click to download SizeChart")</f>
      </c>
      <c r="C1702" s="0" t="inlineStr">
        <is>
          <t>Apollo Men's Raglan T-Shirt</t>
        </is>
      </c>
      <c r="D1702" s="0" t="inlineStr">
        <is>
          <t>124237</t>
        </is>
      </c>
      <c r="E1702" s="0" t="inlineStr">
        <is>
          <t>BLANK APOLLO M WE:124237E-2XL</t>
        </is>
      </c>
      <c r="F1702" s="0" t="inlineStr">
        <is>
          <t>899124237085</t>
        </is>
      </c>
      <c r="G1702" s="0" t="inlineStr">
        <is>
          <t>MENS</t>
        </is>
      </c>
      <c r="H1702" s="0" t="inlineStr">
        <is>
          <t>2XL</t>
        </is>
      </c>
      <c r="I1702" s="0">
        <v>19.99</v>
      </c>
      <c r="J1702" s="0">
        <v>96</v>
      </c>
    </row>
    <row r="1703" spans="1:10" customHeight="0">
      <c r="A1703" s="0">
        <f>HYPERLINK("https://dl.dropboxusercontent.com/scl/fi/tkee0xjqbu4hn2nbjd2ai/apollo-124237-af.jpg?rlkey=ziizkuuehnomzvqzjgolj95c2&amp;dl=0","Click to download Image")</f>
      </c>
      <c r="B1703" s="0">
        <f>HYPERLINK("https://dl.dropboxusercontent.com/scl/fi/tzp3icihl6n6zsouvodjy/mens-t-shirt-size-chartsapollo-lander.jpg?rlkey=euggguc67z7hdf0qdpit0dg5s&amp;dl=0","Click to download SizeChart")</f>
      </c>
      <c r="C1703" s="0" t="inlineStr">
        <is>
          <t>Apollo Men's Raglan T-Shirt</t>
        </is>
      </c>
      <c r="D1703" s="0" t="inlineStr">
        <is>
          <t>124237</t>
        </is>
      </c>
      <c r="E1703" s="0" t="inlineStr">
        <is>
          <t>BLANK APOLLO M WE:124237F-3XL</t>
        </is>
      </c>
      <c r="F1703" s="0" t="inlineStr">
        <is>
          <t>899124237092</t>
        </is>
      </c>
      <c r="G1703" s="0" t="inlineStr">
        <is>
          <t>MENS</t>
        </is>
      </c>
      <c r="H1703" s="0" t="inlineStr">
        <is>
          <t>3XL</t>
        </is>
      </c>
      <c r="I1703" s="0">
        <v>19.99</v>
      </c>
      <c r="J1703" s="0">
        <v>48</v>
      </c>
    </row>
    <row r="1704" spans="1:10" customHeight="0">
      <c r="A1704" s="0">
        <f>HYPERLINK("https://dl.dropboxusercontent.com/scl/fi/lzcjn0iqd3n1ghv61ap6j/beau-144860-f.jpg?rlkey=hpdoqridz8yxu2exgqd8szwfs&amp;dl=0","Click to download Image")</f>
      </c>
      <c r="B1704" s="0">
        <f>HYPERLINK("https://dl.dropboxusercontent.com/scl/fi/alxgh8s4ggyu81hfh5ve1/mens-bottoms-size-chartsbeau.jpg?rlkey=w96hr4n6r35v2t39qa5xxy5ep&amp;dl=0","Click to download SizeChart")</f>
      </c>
      <c r="C1704" s="0" t="inlineStr">
        <is>
          <t>Beau Men's Interlock Shorts</t>
        </is>
      </c>
      <c r="D1704" s="0" t="inlineStr">
        <is>
          <t>144860</t>
        </is>
      </c>
      <c r="E1704" s="0" t="inlineStr">
        <is>
          <t>BLANK BEAU M BK:144860A-S</t>
        </is>
      </c>
      <c r="F1704" s="0" t="inlineStr">
        <is>
          <t>899144860010</t>
        </is>
      </c>
      <c r="G1704" s="0" t="inlineStr">
        <is>
          <t>MENS</t>
        </is>
      </c>
      <c r="H1704" s="0" t="inlineStr">
        <is>
          <t>S</t>
        </is>
      </c>
      <c r="I1704" s="0">
        <v>29.99</v>
      </c>
      <c r="J1704" s="0">
        <v>8</v>
      </c>
    </row>
    <row r="1705" spans="1:10" customHeight="0">
      <c r="A1705" s="0">
        <f>HYPERLINK("https://dl.dropboxusercontent.com/scl/fi/lzcjn0iqd3n1ghv61ap6j/beau-144860-f.jpg?rlkey=hpdoqridz8yxu2exgqd8szwfs&amp;dl=0","Click to download Image")</f>
      </c>
      <c r="B1705" s="0">
        <f>HYPERLINK("https://dl.dropboxusercontent.com/scl/fi/alxgh8s4ggyu81hfh5ve1/mens-bottoms-size-chartsbeau.jpg?rlkey=w96hr4n6r35v2t39qa5xxy5ep&amp;dl=0","Click to download SizeChart")</f>
      </c>
      <c r="C1705" s="0" t="inlineStr">
        <is>
          <t>Beau Men's Interlock Shorts</t>
        </is>
      </c>
      <c r="D1705" s="0" t="inlineStr">
        <is>
          <t>144860</t>
        </is>
      </c>
      <c r="E1705" s="0" t="inlineStr">
        <is>
          <t>BLANK BEAU M BK:144860B-M</t>
        </is>
      </c>
      <c r="F1705" s="0" t="inlineStr">
        <is>
          <t>899144860027</t>
        </is>
      </c>
      <c r="G1705" s="0" t="inlineStr">
        <is>
          <t>MENS</t>
        </is>
      </c>
      <c r="H1705" s="0" t="inlineStr">
        <is>
          <t>M</t>
        </is>
      </c>
      <c r="I1705" s="0">
        <v>29.99</v>
      </c>
      <c r="J1705" s="0">
        <v>2</v>
      </c>
    </row>
    <row r="1706" spans="1:10" customHeight="0">
      <c r="A1706" s="0">
        <f>HYPERLINK("https://dl.dropboxusercontent.com/scl/fi/lzcjn0iqd3n1ghv61ap6j/beau-144860-f.jpg?rlkey=hpdoqridz8yxu2exgqd8szwfs&amp;dl=0","Click to download Image")</f>
      </c>
      <c r="B1706" s="0">
        <f>HYPERLINK("https://dl.dropboxusercontent.com/scl/fi/alxgh8s4ggyu81hfh5ve1/mens-bottoms-size-chartsbeau.jpg?rlkey=w96hr4n6r35v2t39qa5xxy5ep&amp;dl=0","Click to download SizeChart")</f>
      </c>
      <c r="C1706" s="0" t="inlineStr">
        <is>
          <t>Beau Men's Interlock Shorts</t>
        </is>
      </c>
      <c r="D1706" s="0" t="inlineStr">
        <is>
          <t>144860</t>
        </is>
      </c>
      <c r="E1706" s="0" t="inlineStr">
        <is>
          <t>BLANK BEAU M BK:144860C-L</t>
        </is>
      </c>
      <c r="F1706" s="0" t="inlineStr">
        <is>
          <t>899144860034</t>
        </is>
      </c>
      <c r="G1706" s="0" t="inlineStr">
        <is>
          <t>MENS</t>
        </is>
      </c>
      <c r="H1706" s="0" t="inlineStr">
        <is>
          <t>L</t>
        </is>
      </c>
      <c r="I1706" s="0">
        <v>29.99</v>
      </c>
      <c r="J1706" s="0">
        <v>0</v>
      </c>
    </row>
    <row r="1707" spans="1:10" customHeight="0">
      <c r="A1707" s="0">
        <f>HYPERLINK("https://dl.dropboxusercontent.com/scl/fi/lzcjn0iqd3n1ghv61ap6j/beau-144860-f.jpg?rlkey=hpdoqridz8yxu2exgqd8szwfs&amp;dl=0","Click to download Image")</f>
      </c>
      <c r="B1707" s="0">
        <f>HYPERLINK("https://dl.dropboxusercontent.com/scl/fi/alxgh8s4ggyu81hfh5ve1/mens-bottoms-size-chartsbeau.jpg?rlkey=w96hr4n6r35v2t39qa5xxy5ep&amp;dl=0","Click to download SizeChart")</f>
      </c>
      <c r="C1707" s="0" t="inlineStr">
        <is>
          <t>Beau Men's Interlock Shorts</t>
        </is>
      </c>
      <c r="D1707" s="0" t="inlineStr">
        <is>
          <t>144860</t>
        </is>
      </c>
      <c r="E1707" s="0" t="inlineStr">
        <is>
          <t>BLANK BEAU M BK:144860D-XL</t>
        </is>
      </c>
      <c r="F1707" s="0" t="inlineStr">
        <is>
          <t>899144860041</t>
        </is>
      </c>
      <c r="G1707" s="0" t="inlineStr">
        <is>
          <t>MENS</t>
        </is>
      </c>
      <c r="H1707" s="0" t="inlineStr">
        <is>
          <t>XL</t>
        </is>
      </c>
      <c r="I1707" s="0">
        <v>29.99</v>
      </c>
      <c r="J1707" s="0">
        <v>10</v>
      </c>
    </row>
    <row r="1708" spans="1:10" customHeight="0">
      <c r="A1708" s="0">
        <f>HYPERLINK("https://dl.dropboxusercontent.com/scl/fi/lzcjn0iqd3n1ghv61ap6j/beau-144860-f.jpg?rlkey=hpdoqridz8yxu2exgqd8szwfs&amp;dl=0","Click to download Image")</f>
      </c>
      <c r="B1708" s="0">
        <f>HYPERLINK("https://dl.dropboxusercontent.com/scl/fi/alxgh8s4ggyu81hfh5ve1/mens-bottoms-size-chartsbeau.jpg?rlkey=w96hr4n6r35v2t39qa5xxy5ep&amp;dl=0","Click to download SizeChart")</f>
      </c>
      <c r="C1708" s="0" t="inlineStr">
        <is>
          <t>Beau Men's Interlock Shorts</t>
        </is>
      </c>
      <c r="D1708" s="0" t="inlineStr">
        <is>
          <t>144860</t>
        </is>
      </c>
      <c r="E1708" s="0" t="inlineStr">
        <is>
          <t>BLANK BEAU M BK:144860E-2XL</t>
        </is>
      </c>
      <c r="F1708" s="0" t="inlineStr">
        <is>
          <t>899144860058</t>
        </is>
      </c>
      <c r="G1708" s="0" t="inlineStr">
        <is>
          <t>MENS</t>
        </is>
      </c>
      <c r="H1708" s="0" t="inlineStr">
        <is>
          <t>2XL</t>
        </is>
      </c>
      <c r="I1708" s="0">
        <v>29.99</v>
      </c>
      <c r="J1708" s="0">
        <v>9</v>
      </c>
    </row>
    <row r="1709" spans="1:10" customHeight="0">
      <c r="A1709" s="0">
        <f>HYPERLINK("https://dl.dropboxusercontent.com/scl/fi/lzcjn0iqd3n1ghv61ap6j/beau-144860-f.jpg?rlkey=hpdoqridz8yxu2exgqd8szwfs&amp;dl=0","Click to download Image")</f>
      </c>
      <c r="B1709" s="0">
        <f>HYPERLINK("https://dl.dropboxusercontent.com/scl/fi/alxgh8s4ggyu81hfh5ve1/mens-bottoms-size-chartsbeau.jpg?rlkey=w96hr4n6r35v2t39qa5xxy5ep&amp;dl=0","Click to download SizeChart")</f>
      </c>
      <c r="C1709" s="0" t="inlineStr">
        <is>
          <t>Beau Men's Interlock Shorts</t>
        </is>
      </c>
      <c r="D1709" s="0" t="inlineStr">
        <is>
          <t>144860</t>
        </is>
      </c>
      <c r="E1709" s="0" t="inlineStr">
        <is>
          <t>BLANK BEAU M BK:144860F-3XL</t>
        </is>
      </c>
      <c r="F1709" s="0" t="inlineStr">
        <is>
          <t>899144860065</t>
        </is>
      </c>
      <c r="G1709" s="0" t="inlineStr">
        <is>
          <t>MENS</t>
        </is>
      </c>
      <c r="H1709" s="0" t="inlineStr">
        <is>
          <t>3XL</t>
        </is>
      </c>
      <c r="I1709" s="0">
        <v>29.99</v>
      </c>
      <c r="J1709" s="0">
        <v>0</v>
      </c>
    </row>
    <row r="1710" spans="1:10" customHeight="0">
      <c r="A1710" s="0">
        <f>HYPERLINK("https://dl.dropboxusercontent.com/scl/fi/lzcjn0iqd3n1ghv61ap6j/beau-144860-f.jpg?rlkey=hpdoqridz8yxu2exgqd8szwfs&amp;dl=0","Click to download Image")</f>
      </c>
      <c r="B1710" s="0">
        <f>HYPERLINK("https://dl.dropboxusercontent.com/scl/fi/alxgh8s4ggyu81hfh5ve1/mens-bottoms-size-chartsbeau.jpg?rlkey=w96hr4n6r35v2t39qa5xxy5ep&amp;dl=0","Click to download SizeChart")</f>
      </c>
      <c r="C1710" s="0" t="inlineStr">
        <is>
          <t>Beau Men's Interlock Shorts</t>
        </is>
      </c>
      <c r="D1710" s="0" t="inlineStr">
        <is>
          <t>144860</t>
        </is>
      </c>
      <c r="E1710" s="0" t="inlineStr">
        <is>
          <t>BLANK BEAU M BK:144860G-4XL</t>
        </is>
      </c>
      <c r="F1710" s="0" t="inlineStr">
        <is>
          <t>899144860072</t>
        </is>
      </c>
      <c r="G1710" s="0" t="inlineStr">
        <is>
          <t>MENS</t>
        </is>
      </c>
      <c r="H1710" s="0" t="inlineStr">
        <is>
          <t>4XL</t>
        </is>
      </c>
      <c r="I1710" s="0">
        <v>29.99</v>
      </c>
      <c r="J1710" s="0">
        <v>0</v>
      </c>
    </row>
    <row r="1711" spans="1:10" customHeight="0">
      <c r="A1711" s="0">
        <f>HYPERLINK("https://dl.dropboxusercontent.com/scl/fi/lzcjn0iqd3n1ghv61ap6j/beau-144860-f.jpg?rlkey=hpdoqridz8yxu2exgqd8szwfs&amp;dl=0","Click to download Image")</f>
      </c>
      <c r="B1711" s="0">
        <f>HYPERLINK("https://dl.dropboxusercontent.com/scl/fi/alxgh8s4ggyu81hfh5ve1/mens-bottoms-size-chartsbeau.jpg?rlkey=w96hr4n6r35v2t39qa5xxy5ep&amp;dl=0","Click to download SizeChart")</f>
      </c>
      <c r="C1711" s="0" t="inlineStr">
        <is>
          <t>Beau Men's Interlock Shorts</t>
        </is>
      </c>
      <c r="D1711" s="0" t="inlineStr">
        <is>
          <t>144860</t>
        </is>
      </c>
      <c r="E1711" s="0" t="inlineStr">
        <is>
          <t>BLANK BEAU M BK:144860H-5XL</t>
        </is>
      </c>
      <c r="F1711" s="0" t="inlineStr">
        <is>
          <t>899144860089</t>
        </is>
      </c>
      <c r="G1711" s="0" t="inlineStr">
        <is>
          <t>MENS</t>
        </is>
      </c>
      <c r="H1711" s="0" t="inlineStr">
        <is>
          <t>5XL</t>
        </is>
      </c>
      <c r="I1711" s="0">
        <v>29.99</v>
      </c>
      <c r="J1711" s="0">
        <v>5</v>
      </c>
    </row>
    <row r="1712" spans="1:10" customHeight="0">
      <c r="A1712" s="0">
        <f>HYPERLINK("https://dl.dropboxusercontent.com/scl/fi/zh5sv6mbps34snn922p7r/114606-f.jpg?rlkey=vgwuoq4g6140qknkpxd41p5d3&amp;dl=0","Click to download Image")</f>
      </c>
      <c r="B1712" s="0">
        <f>HYPERLINK("https://dl.dropboxusercontent.com/scl/fi/00lm30apcbfyij72qq9vt/mens-pullover-size-chartshamilton.jpg?rlkey=v7l6laiddrhb8jghen2va6g50&amp;dl=0","Click to download SizeChart")</f>
      </c>
      <c r="C1712" s="0" t="inlineStr">
        <is>
          <t>Hamilton Men's French Terry Pullover</t>
        </is>
      </c>
      <c r="D1712" s="0" t="inlineStr">
        <is>
          <t>114606</t>
        </is>
      </c>
      <c r="E1712" s="0" t="inlineStr">
        <is>
          <t>BLANK HAMILTON M BLACK:114606A – S</t>
        </is>
      </c>
      <c r="G1712" s="0" t="inlineStr">
        <is>
          <t>MENS</t>
        </is>
      </c>
      <c r="H1712" s="0" t="inlineStr">
        <is>
          <t>S</t>
        </is>
      </c>
      <c r="I1712" s="0">
        <v>39.99</v>
      </c>
      <c r="J1712" s="0">
        <v>0</v>
      </c>
    </row>
    <row r="1713" spans="1:10" customHeight="0">
      <c r="A1713" s="0">
        <f>HYPERLINK("https://dl.dropboxusercontent.com/scl/fi/zh5sv6mbps34snn922p7r/114606-f.jpg?rlkey=vgwuoq4g6140qknkpxd41p5d3&amp;dl=0","Click to download Image")</f>
      </c>
      <c r="B1713" s="0">
        <f>HYPERLINK("https://dl.dropboxusercontent.com/scl/fi/00lm30apcbfyij72qq9vt/mens-pullover-size-chartshamilton.jpg?rlkey=v7l6laiddrhb8jghen2va6g50&amp;dl=0","Click to download SizeChart")</f>
      </c>
      <c r="C1713" s="0" t="inlineStr">
        <is>
          <t>Hamilton Men's French Terry Pullover</t>
        </is>
      </c>
      <c r="D1713" s="0" t="inlineStr">
        <is>
          <t>114606</t>
        </is>
      </c>
      <c r="E1713" s="0" t="inlineStr">
        <is>
          <t>BLANK HAMILTON M BLACK:114606B – M</t>
        </is>
      </c>
      <c r="G1713" s="0" t="inlineStr">
        <is>
          <t>MENS</t>
        </is>
      </c>
      <c r="H1713" s="0" t="inlineStr">
        <is>
          <t>M</t>
        </is>
      </c>
      <c r="I1713" s="0">
        <v>39.99</v>
      </c>
      <c r="J1713" s="0">
        <v>0</v>
      </c>
    </row>
    <row r="1714" spans="1:10" customHeight="0">
      <c r="A1714" s="0">
        <f>HYPERLINK("https://dl.dropboxusercontent.com/scl/fi/zh5sv6mbps34snn922p7r/114606-f.jpg?rlkey=vgwuoq4g6140qknkpxd41p5d3&amp;dl=0","Click to download Image")</f>
      </c>
      <c r="B1714" s="0">
        <f>HYPERLINK("https://dl.dropboxusercontent.com/scl/fi/00lm30apcbfyij72qq9vt/mens-pullover-size-chartshamilton.jpg?rlkey=v7l6laiddrhb8jghen2va6g50&amp;dl=0","Click to download SizeChart")</f>
      </c>
      <c r="C1714" s="0" t="inlineStr">
        <is>
          <t>Hamilton Men's French Terry Pullover</t>
        </is>
      </c>
      <c r="D1714" s="0" t="inlineStr">
        <is>
          <t>114606</t>
        </is>
      </c>
      <c r="E1714" s="0" t="inlineStr">
        <is>
          <t>BLANK HAMILTON M BLACK:114606C – L</t>
        </is>
      </c>
      <c r="G1714" s="0" t="inlineStr">
        <is>
          <t>MENS</t>
        </is>
      </c>
      <c r="H1714" s="0" t="inlineStr">
        <is>
          <t>L</t>
        </is>
      </c>
      <c r="I1714" s="0">
        <v>39.99</v>
      </c>
      <c r="J1714" s="0">
        <v>0</v>
      </c>
    </row>
    <row r="1715" spans="1:10" customHeight="0">
      <c r="A1715" s="0">
        <f>HYPERLINK("https://dl.dropboxusercontent.com/scl/fi/zh5sv6mbps34snn922p7r/114606-f.jpg?rlkey=vgwuoq4g6140qknkpxd41p5d3&amp;dl=0","Click to download Image")</f>
      </c>
      <c r="B1715" s="0">
        <f>HYPERLINK("https://dl.dropboxusercontent.com/scl/fi/00lm30apcbfyij72qq9vt/mens-pullover-size-chartshamilton.jpg?rlkey=v7l6laiddrhb8jghen2va6g50&amp;dl=0","Click to download SizeChart")</f>
      </c>
      <c r="C1715" s="0" t="inlineStr">
        <is>
          <t>Hamilton Men's French Terry Pullover</t>
        </is>
      </c>
      <c r="D1715" s="0" t="inlineStr">
        <is>
          <t>114606</t>
        </is>
      </c>
      <c r="E1715" s="0" t="inlineStr">
        <is>
          <t>BLANK HAMILTON M BLACK:114606D – XL</t>
        </is>
      </c>
      <c r="G1715" s="0" t="inlineStr">
        <is>
          <t>MENS</t>
        </is>
      </c>
      <c r="H1715" s="0" t="inlineStr">
        <is>
          <t>XL</t>
        </is>
      </c>
      <c r="I1715" s="0">
        <v>39.99</v>
      </c>
      <c r="J1715" s="0">
        <v>0</v>
      </c>
    </row>
    <row r="1716" spans="1:10" customHeight="0">
      <c r="A1716" s="0">
        <f>HYPERLINK("https://dl.dropboxusercontent.com/scl/fi/zh5sv6mbps34snn922p7r/114606-f.jpg?rlkey=vgwuoq4g6140qknkpxd41p5d3&amp;dl=0","Click to download Image")</f>
      </c>
      <c r="B1716" s="0">
        <f>HYPERLINK("https://dl.dropboxusercontent.com/scl/fi/00lm30apcbfyij72qq9vt/mens-pullover-size-chartshamilton.jpg?rlkey=v7l6laiddrhb8jghen2va6g50&amp;dl=0","Click to download SizeChart")</f>
      </c>
      <c r="C1716" s="0" t="inlineStr">
        <is>
          <t>Hamilton Men's French Terry Pullover</t>
        </is>
      </c>
      <c r="D1716" s="0" t="inlineStr">
        <is>
          <t>114606</t>
        </is>
      </c>
      <c r="E1716" s="0" t="inlineStr">
        <is>
          <t>BLANK HAMILTON M BLACK:114606E - 2XL</t>
        </is>
      </c>
      <c r="G1716" s="0" t="inlineStr">
        <is>
          <t>MENS</t>
        </is>
      </c>
      <c r="H1716" s="0" t="inlineStr">
        <is>
          <t>2XL</t>
        </is>
      </c>
      <c r="I1716" s="0">
        <v>39.99</v>
      </c>
      <c r="J1716" s="0">
        <v>33</v>
      </c>
    </row>
    <row r="1717" spans="1:10" customHeight="0">
      <c r="A1717" s="0">
        <f>HYPERLINK("https://dl.dropboxusercontent.com/scl/fi/zh5sv6mbps34snn922p7r/114606-f.jpg?rlkey=vgwuoq4g6140qknkpxd41p5d3&amp;dl=0","Click to download Image")</f>
      </c>
      <c r="B1717" s="0">
        <f>HYPERLINK("https://dl.dropboxusercontent.com/scl/fi/00lm30apcbfyij72qq9vt/mens-pullover-size-chartshamilton.jpg?rlkey=v7l6laiddrhb8jghen2va6g50&amp;dl=0","Click to download SizeChart")</f>
      </c>
      <c r="C1717" s="0" t="inlineStr">
        <is>
          <t>Hamilton Men's French Terry Pullover</t>
        </is>
      </c>
      <c r="D1717" s="0" t="inlineStr">
        <is>
          <t>114606</t>
        </is>
      </c>
      <c r="E1717" s="0" t="inlineStr">
        <is>
          <t>BLANK HAMILTON M BLACK:114606F - 3XL</t>
        </is>
      </c>
      <c r="G1717" s="0" t="inlineStr">
        <is>
          <t>MENS</t>
        </is>
      </c>
      <c r="H1717" s="0" t="inlineStr">
        <is>
          <t>3XL</t>
        </is>
      </c>
      <c r="I1717" s="0">
        <v>39.99</v>
      </c>
      <c r="J1717" s="0">
        <v>21</v>
      </c>
    </row>
    <row r="1718" spans="1:10" customHeight="0">
      <c r="A1718" s="0">
        <f>HYPERLINK("https://dl.dropboxusercontent.com/scl/fi/f8s4ozvnvhp81pp3m4mgs/116538-f.jpg?rlkey=025zbpqbro9zk2l5sedeorwgm&amp;dl=0","Click to download Image")</f>
      </c>
      <c r="B1718" s="0">
        <f>HYPERLINK("https://dl.dropboxusercontent.com/scl/fi/00lm30apcbfyij72qq9vt/mens-pullover-size-chartshamilton.jpg?rlkey=v7l6laiddrhb8jghen2va6g50&amp;dl=0","Click to download SizeChart")</f>
      </c>
      <c r="C1718" s="0" t="inlineStr">
        <is>
          <t>Hamilton Men's French Terry Pullover</t>
        </is>
      </c>
      <c r="D1718" s="0" t="inlineStr">
        <is>
          <t>116534</t>
        </is>
      </c>
      <c r="E1718" s="0" t="inlineStr">
        <is>
          <t>BLANK HAMILTON M GREY:116534A - S</t>
        </is>
      </c>
      <c r="F1718" s="0" t="inlineStr">
        <is>
          <t>899116534048</t>
        </is>
      </c>
      <c r="G1718" s="0" t="inlineStr">
        <is>
          <t>MENS</t>
        </is>
      </c>
      <c r="H1718" s="0" t="inlineStr">
        <is>
          <t>S</t>
        </is>
      </c>
      <c r="I1718" s="0">
        <v>39.99</v>
      </c>
      <c r="J1718" s="0">
        <v>24</v>
      </c>
    </row>
    <row r="1719" spans="1:10" customHeight="0">
      <c r="A1719" s="0">
        <f>HYPERLINK("https://dl.dropboxusercontent.com/scl/fi/f8s4ozvnvhp81pp3m4mgs/116538-f.jpg?rlkey=025zbpqbro9zk2l5sedeorwgm&amp;dl=0","Click to download Image")</f>
      </c>
      <c r="B1719" s="0">
        <f>HYPERLINK("https://dl.dropboxusercontent.com/scl/fi/00lm30apcbfyij72qq9vt/mens-pullover-size-chartshamilton.jpg?rlkey=v7l6laiddrhb8jghen2va6g50&amp;dl=0","Click to download SizeChart")</f>
      </c>
      <c r="C1719" s="0" t="inlineStr">
        <is>
          <t>Hamilton Men's French Terry Pullover</t>
        </is>
      </c>
      <c r="D1719" s="0" t="inlineStr">
        <is>
          <t>116534</t>
        </is>
      </c>
      <c r="E1719" s="0" t="inlineStr">
        <is>
          <t>BLANK HAMILTON M GREY:116534B - M</t>
        </is>
      </c>
      <c r="F1719" s="0" t="inlineStr">
        <is>
          <t>899116534055</t>
        </is>
      </c>
      <c r="G1719" s="0" t="inlineStr">
        <is>
          <t>MENS</t>
        </is>
      </c>
      <c r="H1719" s="0" t="inlineStr">
        <is>
          <t>M</t>
        </is>
      </c>
      <c r="I1719" s="0">
        <v>39.99</v>
      </c>
      <c r="J1719" s="0">
        <v>48</v>
      </c>
    </row>
    <row r="1720" spans="1:10" customHeight="0">
      <c r="A1720" s="0">
        <f>HYPERLINK("https://dl.dropboxusercontent.com/scl/fi/f8s4ozvnvhp81pp3m4mgs/116538-f.jpg?rlkey=025zbpqbro9zk2l5sedeorwgm&amp;dl=0","Click to download Image")</f>
      </c>
      <c r="B1720" s="0">
        <f>HYPERLINK("https://dl.dropboxusercontent.com/scl/fi/00lm30apcbfyij72qq9vt/mens-pullover-size-chartshamilton.jpg?rlkey=v7l6laiddrhb8jghen2va6g50&amp;dl=0","Click to download SizeChart")</f>
      </c>
      <c r="C1720" s="0" t="inlineStr">
        <is>
          <t>Hamilton Men's French Terry Pullover</t>
        </is>
      </c>
      <c r="D1720" s="0" t="inlineStr">
        <is>
          <t>116534</t>
        </is>
      </c>
      <c r="E1720" s="0" t="inlineStr">
        <is>
          <t>BLANK HAMILTON M GREY:116534C - L</t>
        </is>
      </c>
      <c r="F1720" s="0" t="inlineStr">
        <is>
          <t>899116534062</t>
        </is>
      </c>
      <c r="G1720" s="0" t="inlineStr">
        <is>
          <t>MENS</t>
        </is>
      </c>
      <c r="H1720" s="0" t="inlineStr">
        <is>
          <t>L</t>
        </is>
      </c>
      <c r="I1720" s="0">
        <v>39.99</v>
      </c>
      <c r="J1720" s="0">
        <v>69</v>
      </c>
    </row>
    <row r="1721" spans="1:10" customHeight="0">
      <c r="A1721" s="0">
        <f>HYPERLINK("https://dl.dropboxusercontent.com/scl/fi/f8s4ozvnvhp81pp3m4mgs/116538-f.jpg?rlkey=025zbpqbro9zk2l5sedeorwgm&amp;dl=0","Click to download Image")</f>
      </c>
      <c r="B1721" s="0">
        <f>HYPERLINK("https://dl.dropboxusercontent.com/scl/fi/00lm30apcbfyij72qq9vt/mens-pullover-size-chartshamilton.jpg?rlkey=v7l6laiddrhb8jghen2va6g50&amp;dl=0","Click to download SizeChart")</f>
      </c>
      <c r="C1721" s="0" t="inlineStr">
        <is>
          <t>Hamilton Men's French Terry Pullover</t>
        </is>
      </c>
      <c r="D1721" s="0" t="inlineStr">
        <is>
          <t>116534</t>
        </is>
      </c>
      <c r="E1721" s="0" t="inlineStr">
        <is>
          <t>BLANK HAMILTON M GREY:116534D - XL</t>
        </is>
      </c>
      <c r="F1721" s="0" t="inlineStr">
        <is>
          <t>899116534079</t>
        </is>
      </c>
      <c r="G1721" s="0" t="inlineStr">
        <is>
          <t>MENS</t>
        </is>
      </c>
      <c r="H1721" s="0" t="inlineStr">
        <is>
          <t>XL</t>
        </is>
      </c>
      <c r="I1721" s="0">
        <v>39.99</v>
      </c>
      <c r="J1721" s="0">
        <v>72</v>
      </c>
    </row>
    <row r="1722" spans="1:10" customHeight="0">
      <c r="A1722" s="0">
        <f>HYPERLINK("https://dl.dropboxusercontent.com/scl/fi/f8s4ozvnvhp81pp3m4mgs/116538-f.jpg?rlkey=025zbpqbro9zk2l5sedeorwgm&amp;dl=0","Click to download Image")</f>
      </c>
      <c r="B1722" s="0">
        <f>HYPERLINK("https://dl.dropboxusercontent.com/scl/fi/00lm30apcbfyij72qq9vt/mens-pullover-size-chartshamilton.jpg?rlkey=v7l6laiddrhb8jghen2va6g50&amp;dl=0","Click to download SizeChart")</f>
      </c>
      <c r="C1722" s="0" t="inlineStr">
        <is>
          <t>Hamilton Men's French Terry Pullover</t>
        </is>
      </c>
      <c r="D1722" s="0" t="inlineStr">
        <is>
          <t>116534</t>
        </is>
      </c>
      <c r="E1722" s="0" t="inlineStr">
        <is>
          <t>BLANK HAMILTON M GREY:116534E - 2XL</t>
        </is>
      </c>
      <c r="F1722" s="0" t="inlineStr">
        <is>
          <t>899116534086</t>
        </is>
      </c>
      <c r="G1722" s="0" t="inlineStr">
        <is>
          <t>MENS</t>
        </is>
      </c>
      <c r="H1722" s="0" t="inlineStr">
        <is>
          <t>2XL</t>
        </is>
      </c>
      <c r="I1722" s="0">
        <v>39.99</v>
      </c>
      <c r="J1722" s="0">
        <v>48</v>
      </c>
    </row>
    <row r="1723" spans="1:10" customHeight="0">
      <c r="A1723" s="0">
        <f>HYPERLINK("https://dl.dropboxusercontent.com/scl/fi/f8s4ozvnvhp81pp3m4mgs/116538-f.jpg?rlkey=025zbpqbro9zk2l5sedeorwgm&amp;dl=0","Click to download Image")</f>
      </c>
      <c r="B1723" s="0">
        <f>HYPERLINK("https://dl.dropboxusercontent.com/scl/fi/00lm30apcbfyij72qq9vt/mens-pullover-size-chartshamilton.jpg?rlkey=v7l6laiddrhb8jghen2va6g50&amp;dl=0","Click to download SizeChart")</f>
      </c>
      <c r="C1723" s="0" t="inlineStr">
        <is>
          <t>Hamilton Men's French Terry Pullover</t>
        </is>
      </c>
      <c r="D1723" s="0" t="inlineStr">
        <is>
          <t>116534</t>
        </is>
      </c>
      <c r="E1723" s="0" t="inlineStr">
        <is>
          <t>BLANK HAMILTON M GREY:116534F - 3XL</t>
        </is>
      </c>
      <c r="F1723" s="0" t="inlineStr">
        <is>
          <t>899116534093</t>
        </is>
      </c>
      <c r="G1723" s="0" t="inlineStr">
        <is>
          <t>MENS</t>
        </is>
      </c>
      <c r="H1723" s="0" t="inlineStr">
        <is>
          <t>3XL</t>
        </is>
      </c>
      <c r="I1723" s="0">
        <v>39.99</v>
      </c>
      <c r="J1723" s="0">
        <v>24</v>
      </c>
    </row>
    <row r="1724" spans="1:10" customHeight="0">
      <c r="A1724" s="0">
        <f>HYPERLINK("https://dl.dropboxusercontent.com/scl/fi/qzllihis9upxh6iaz2877/114397-f.jpg?rlkey=6m00v4a2dd6hvz3xqi2907bne&amp;dl=0","Click to download Image")</f>
      </c>
      <c r="B1724" s="0">
        <f>HYPERLINK("https://dl.dropboxusercontent.com/scl/fi/bp18mwmjslgwiw6jli62g/mens-polo-size-chartsbruce.jpg?rlkey=v3i5y44oge5zlyut68lv4q6le&amp;dl=0","Click to download SizeChart")</f>
      </c>
      <c r="C1724" s="0" t="inlineStr">
        <is>
          <t>Bellamy Men's Moisture Wicking Polo</t>
        </is>
      </c>
      <c r="D1724" s="0" t="inlineStr">
        <is>
          <t>114397</t>
        </is>
      </c>
      <c r="E1724" s="0" t="inlineStr">
        <is>
          <t>BLANK BELLAMY M BLACK:114397A - S</t>
        </is>
      </c>
      <c r="G1724" s="0" t="inlineStr">
        <is>
          <t>MENS</t>
        </is>
      </c>
      <c r="H1724" s="0" t="inlineStr">
        <is>
          <t>S</t>
        </is>
      </c>
      <c r="I1724" s="0">
        <v>29.99</v>
      </c>
      <c r="J1724" s="0">
        <v>20</v>
      </c>
    </row>
    <row r="1725" spans="1:10" customHeight="0">
      <c r="A1725" s="0">
        <f>HYPERLINK("https://dl.dropboxusercontent.com/scl/fi/qzllihis9upxh6iaz2877/114397-f.jpg?rlkey=6m00v4a2dd6hvz3xqi2907bne&amp;dl=0","Click to download Image")</f>
      </c>
      <c r="B1725" s="0">
        <f>HYPERLINK("https://dl.dropboxusercontent.com/scl/fi/bp18mwmjslgwiw6jli62g/mens-polo-size-chartsbruce.jpg?rlkey=v3i5y44oge5zlyut68lv4q6le&amp;dl=0","Click to download SizeChart")</f>
      </c>
      <c r="C1725" s="0" t="inlineStr">
        <is>
          <t>Bellamy Men's Moisture Wicking Polo</t>
        </is>
      </c>
      <c r="D1725" s="0" t="inlineStr">
        <is>
          <t>114397</t>
        </is>
      </c>
      <c r="E1725" s="0" t="inlineStr">
        <is>
          <t>BLANK BELLAMY M BLACK:114397B - M</t>
        </is>
      </c>
      <c r="G1725" s="0" t="inlineStr">
        <is>
          <t>MENS</t>
        </is>
      </c>
      <c r="H1725" s="0" t="inlineStr">
        <is>
          <t>M</t>
        </is>
      </c>
      <c r="I1725" s="0">
        <v>29.99</v>
      </c>
      <c r="J1725" s="0">
        <v>36</v>
      </c>
    </row>
    <row r="1726" spans="1:10" customHeight="0">
      <c r="A1726" s="0">
        <f>HYPERLINK("https://dl.dropboxusercontent.com/scl/fi/qzllihis9upxh6iaz2877/114397-f.jpg?rlkey=6m00v4a2dd6hvz3xqi2907bne&amp;dl=0","Click to download Image")</f>
      </c>
      <c r="B1726" s="0">
        <f>HYPERLINK("https://dl.dropboxusercontent.com/scl/fi/bp18mwmjslgwiw6jli62g/mens-polo-size-chartsbruce.jpg?rlkey=v3i5y44oge5zlyut68lv4q6le&amp;dl=0","Click to download SizeChart")</f>
      </c>
      <c r="C1726" s="0" t="inlineStr">
        <is>
          <t>Bellamy Men's Moisture Wicking Polo</t>
        </is>
      </c>
      <c r="D1726" s="0" t="inlineStr">
        <is>
          <t>114397</t>
        </is>
      </c>
      <c r="E1726" s="0" t="inlineStr">
        <is>
          <t>BLANK BELLAMY M BLACK:114397C - L</t>
        </is>
      </c>
      <c r="G1726" s="0" t="inlineStr">
        <is>
          <t>MENS</t>
        </is>
      </c>
      <c r="H1726" s="0" t="inlineStr">
        <is>
          <t>L</t>
        </is>
      </c>
      <c r="I1726" s="0">
        <v>29.99</v>
      </c>
      <c r="J1726" s="0">
        <v>53</v>
      </c>
    </row>
    <row r="1727" spans="1:10" customHeight="0">
      <c r="A1727" s="0">
        <f>HYPERLINK("https://dl.dropboxusercontent.com/scl/fi/qzllihis9upxh6iaz2877/114397-f.jpg?rlkey=6m00v4a2dd6hvz3xqi2907bne&amp;dl=0","Click to download Image")</f>
      </c>
      <c r="B1727" s="0">
        <f>HYPERLINK("https://dl.dropboxusercontent.com/scl/fi/bp18mwmjslgwiw6jli62g/mens-polo-size-chartsbruce.jpg?rlkey=v3i5y44oge5zlyut68lv4q6le&amp;dl=0","Click to download SizeChart")</f>
      </c>
      <c r="C1727" s="0" t="inlineStr">
        <is>
          <t>Bellamy Men's Moisture Wicking Polo</t>
        </is>
      </c>
      <c r="D1727" s="0" t="inlineStr">
        <is>
          <t>114397</t>
        </is>
      </c>
      <c r="E1727" s="0" t="inlineStr">
        <is>
          <t>BLANK BELLAMY M BLACK:114397D - XL</t>
        </is>
      </c>
      <c r="G1727" s="0" t="inlineStr">
        <is>
          <t>MENS</t>
        </is>
      </c>
      <c r="H1727" s="0" t="inlineStr">
        <is>
          <t>XL</t>
        </is>
      </c>
      <c r="I1727" s="0">
        <v>29.99</v>
      </c>
      <c r="J1727" s="0">
        <v>59</v>
      </c>
    </row>
    <row r="1728" spans="1:10" customHeight="0">
      <c r="A1728" s="0">
        <f>HYPERLINK("https://dl.dropboxusercontent.com/scl/fi/qzllihis9upxh6iaz2877/114397-f.jpg?rlkey=6m00v4a2dd6hvz3xqi2907bne&amp;dl=0","Click to download Image")</f>
      </c>
      <c r="B1728" s="0">
        <f>HYPERLINK("https://dl.dropboxusercontent.com/scl/fi/bp18mwmjslgwiw6jli62g/mens-polo-size-chartsbruce.jpg?rlkey=v3i5y44oge5zlyut68lv4q6le&amp;dl=0","Click to download SizeChart")</f>
      </c>
      <c r="C1728" s="0" t="inlineStr">
        <is>
          <t>Bellamy Men's Moisture Wicking Polo</t>
        </is>
      </c>
      <c r="D1728" s="0" t="inlineStr">
        <is>
          <t>114397</t>
        </is>
      </c>
      <c r="E1728" s="0" t="inlineStr">
        <is>
          <t>BLANK BELLAMY M BLACK:114397E - 2XL</t>
        </is>
      </c>
      <c r="G1728" s="0" t="inlineStr">
        <is>
          <t>MENS</t>
        </is>
      </c>
      <c r="H1728" s="0" t="inlineStr">
        <is>
          <t>2XL</t>
        </is>
      </c>
      <c r="I1728" s="0">
        <v>29.99</v>
      </c>
      <c r="J1728" s="0">
        <v>33</v>
      </c>
    </row>
    <row r="1729" spans="1:10" customHeight="0">
      <c r="A1729" s="0">
        <f>HYPERLINK("https://dl.dropboxusercontent.com/scl/fi/qzllihis9upxh6iaz2877/114397-f.jpg?rlkey=6m00v4a2dd6hvz3xqi2907bne&amp;dl=0","Click to download Image")</f>
      </c>
      <c r="B1729" s="0">
        <f>HYPERLINK("https://dl.dropboxusercontent.com/scl/fi/bp18mwmjslgwiw6jli62g/mens-polo-size-chartsbruce.jpg?rlkey=v3i5y44oge5zlyut68lv4q6le&amp;dl=0","Click to download SizeChart")</f>
      </c>
      <c r="C1729" s="0" t="inlineStr">
        <is>
          <t>Bellamy Men's Moisture Wicking Polo</t>
        </is>
      </c>
      <c r="D1729" s="0" t="inlineStr">
        <is>
          <t>114397</t>
        </is>
      </c>
      <c r="E1729" s="0" t="inlineStr">
        <is>
          <t>BLANK BELLAMY M BLACK:114397F - 3XL</t>
        </is>
      </c>
      <c r="G1729" s="0" t="inlineStr">
        <is>
          <t>MENS</t>
        </is>
      </c>
      <c r="H1729" s="0" t="inlineStr">
        <is>
          <t>3XL</t>
        </is>
      </c>
      <c r="I1729" s="0">
        <v>29.99</v>
      </c>
      <c r="J1729" s="0">
        <v>20</v>
      </c>
    </row>
    <row r="1730" spans="1:10" customHeight="0">
      <c r="A1730" s="0">
        <f>HYPERLINK("https://dl.dropboxusercontent.com/scl/fi/uli3xw96yb41nhcxlvodw/114398-f.jpg?rlkey=xfte5bs2gagxhy1a3e4v47wza&amp;dl=0","Click to download Image")</f>
      </c>
      <c r="B1730" s="0">
        <f>HYPERLINK("https://dl.dropboxusercontent.com/scl/fi/bp18mwmjslgwiw6jli62g/mens-polo-size-chartsbruce.jpg?rlkey=v3i5y44oge5zlyut68lv4q6le&amp;dl=0","Click to download SizeChart")</f>
      </c>
      <c r="C1730" s="0" t="inlineStr">
        <is>
          <t>Bellamy Men's Moisture Wicking Polo</t>
        </is>
      </c>
      <c r="D1730" s="0" t="inlineStr">
        <is>
          <t>114398</t>
        </is>
      </c>
      <c r="E1730" s="0" t="inlineStr">
        <is>
          <t>BLANK BELLAMY M CARDINAL:114398A - S</t>
        </is>
      </c>
      <c r="G1730" s="0" t="inlineStr">
        <is>
          <t>MENS</t>
        </is>
      </c>
      <c r="H1730" s="0" t="inlineStr">
        <is>
          <t>S</t>
        </is>
      </c>
      <c r="I1730" s="0">
        <v>29.99</v>
      </c>
      <c r="J1730" s="0">
        <v>10</v>
      </c>
    </row>
    <row r="1731" spans="1:10" customHeight="0">
      <c r="A1731" s="0">
        <f>HYPERLINK("https://dl.dropboxusercontent.com/scl/fi/uli3xw96yb41nhcxlvodw/114398-f.jpg?rlkey=xfte5bs2gagxhy1a3e4v47wza&amp;dl=0","Click to download Image")</f>
      </c>
      <c r="B1731" s="0">
        <f>HYPERLINK("https://dl.dropboxusercontent.com/scl/fi/bp18mwmjslgwiw6jli62g/mens-polo-size-chartsbruce.jpg?rlkey=v3i5y44oge5zlyut68lv4q6le&amp;dl=0","Click to download SizeChart")</f>
      </c>
      <c r="C1731" s="0" t="inlineStr">
        <is>
          <t>Bellamy Men's Moisture Wicking Polo</t>
        </is>
      </c>
      <c r="D1731" s="0" t="inlineStr">
        <is>
          <t>114398</t>
        </is>
      </c>
      <c r="E1731" s="0" t="inlineStr">
        <is>
          <t>BLANK BELLAMY M CARDINAL:114398B - M</t>
        </is>
      </c>
      <c r="G1731" s="0" t="inlineStr">
        <is>
          <t>MENS</t>
        </is>
      </c>
      <c r="H1731" s="0" t="inlineStr">
        <is>
          <t>M</t>
        </is>
      </c>
      <c r="I1731" s="0">
        <v>29.99</v>
      </c>
      <c r="J1731" s="0">
        <v>20</v>
      </c>
    </row>
    <row r="1732" spans="1:10" customHeight="0">
      <c r="A1732" s="0">
        <f>HYPERLINK("https://dl.dropboxusercontent.com/scl/fi/uli3xw96yb41nhcxlvodw/114398-f.jpg?rlkey=xfte5bs2gagxhy1a3e4v47wza&amp;dl=0","Click to download Image")</f>
      </c>
      <c r="B1732" s="0">
        <f>HYPERLINK("https://dl.dropboxusercontent.com/scl/fi/bp18mwmjslgwiw6jli62g/mens-polo-size-chartsbruce.jpg?rlkey=v3i5y44oge5zlyut68lv4q6le&amp;dl=0","Click to download SizeChart")</f>
      </c>
      <c r="C1732" s="0" t="inlineStr">
        <is>
          <t>Bellamy Men's Moisture Wicking Polo</t>
        </is>
      </c>
      <c r="D1732" s="0" t="inlineStr">
        <is>
          <t>114398</t>
        </is>
      </c>
      <c r="E1732" s="0" t="inlineStr">
        <is>
          <t>BLANK BELLAMY M CARDINAL:114398C - L</t>
        </is>
      </c>
      <c r="G1732" s="0" t="inlineStr">
        <is>
          <t>MENS</t>
        </is>
      </c>
      <c r="H1732" s="0" t="inlineStr">
        <is>
          <t>L</t>
        </is>
      </c>
      <c r="I1732" s="0">
        <v>29.99</v>
      </c>
      <c r="J1732" s="0">
        <v>29</v>
      </c>
    </row>
    <row r="1733" spans="1:10" customHeight="0">
      <c r="A1733" s="0">
        <f>HYPERLINK("https://dl.dropboxusercontent.com/scl/fi/uli3xw96yb41nhcxlvodw/114398-f.jpg?rlkey=xfte5bs2gagxhy1a3e4v47wza&amp;dl=0","Click to download Image")</f>
      </c>
      <c r="B1733" s="0">
        <f>HYPERLINK("https://dl.dropboxusercontent.com/scl/fi/bp18mwmjslgwiw6jli62g/mens-polo-size-chartsbruce.jpg?rlkey=v3i5y44oge5zlyut68lv4q6le&amp;dl=0","Click to download SizeChart")</f>
      </c>
      <c r="C1733" s="0" t="inlineStr">
        <is>
          <t>Bellamy Men's Moisture Wicking Polo</t>
        </is>
      </c>
      <c r="D1733" s="0" t="inlineStr">
        <is>
          <t>114398</t>
        </is>
      </c>
      <c r="E1733" s="0" t="inlineStr">
        <is>
          <t>BLANK BELLAMY M CARDINAL:114398D - XL</t>
        </is>
      </c>
      <c r="G1733" s="0" t="inlineStr">
        <is>
          <t>MENS</t>
        </is>
      </c>
      <c r="H1733" s="0" t="inlineStr">
        <is>
          <t>XL</t>
        </is>
      </c>
      <c r="I1733" s="0">
        <v>29.99</v>
      </c>
      <c r="J1733" s="0">
        <v>30</v>
      </c>
    </row>
    <row r="1734" spans="1:10" customHeight="0">
      <c r="A1734" s="0">
        <f>HYPERLINK("https://dl.dropboxusercontent.com/scl/fi/uli3xw96yb41nhcxlvodw/114398-f.jpg?rlkey=xfte5bs2gagxhy1a3e4v47wza&amp;dl=0","Click to download Image")</f>
      </c>
      <c r="B1734" s="0">
        <f>HYPERLINK("https://dl.dropboxusercontent.com/scl/fi/bp18mwmjslgwiw6jli62g/mens-polo-size-chartsbruce.jpg?rlkey=v3i5y44oge5zlyut68lv4q6le&amp;dl=0","Click to download SizeChart")</f>
      </c>
      <c r="C1734" s="0" t="inlineStr">
        <is>
          <t>Bellamy Men's Moisture Wicking Polo</t>
        </is>
      </c>
      <c r="D1734" s="0" t="inlineStr">
        <is>
          <t>114398</t>
        </is>
      </c>
      <c r="E1734" s="0" t="inlineStr">
        <is>
          <t>BLANK BELLAMY M CARDINAL:114398E - 2XL</t>
        </is>
      </c>
      <c r="G1734" s="0" t="inlineStr">
        <is>
          <t>MENS</t>
        </is>
      </c>
      <c r="H1734" s="0" t="inlineStr">
        <is>
          <t>2XL</t>
        </is>
      </c>
      <c r="I1734" s="0">
        <v>29.99</v>
      </c>
      <c r="J1734" s="0">
        <v>20</v>
      </c>
    </row>
    <row r="1735" spans="1:10" customHeight="0">
      <c r="A1735" s="0">
        <f>HYPERLINK("https://dl.dropboxusercontent.com/scl/fi/uli3xw96yb41nhcxlvodw/114398-f.jpg?rlkey=xfte5bs2gagxhy1a3e4v47wza&amp;dl=0","Click to download Image")</f>
      </c>
      <c r="B1735" s="0">
        <f>HYPERLINK("https://dl.dropboxusercontent.com/scl/fi/bp18mwmjslgwiw6jli62g/mens-polo-size-chartsbruce.jpg?rlkey=v3i5y44oge5zlyut68lv4q6le&amp;dl=0","Click to download SizeChart")</f>
      </c>
      <c r="C1735" s="0" t="inlineStr">
        <is>
          <t>Bellamy Men's Moisture Wicking Polo</t>
        </is>
      </c>
      <c r="D1735" s="0" t="inlineStr">
        <is>
          <t>114398</t>
        </is>
      </c>
      <c r="E1735" s="0" t="inlineStr">
        <is>
          <t>BLANK BELLAMY M CARDINAL:114398F - 3XL</t>
        </is>
      </c>
      <c r="G1735" s="0" t="inlineStr">
        <is>
          <t>MENS</t>
        </is>
      </c>
      <c r="H1735" s="0" t="inlineStr">
        <is>
          <t>3XL</t>
        </is>
      </c>
      <c r="I1735" s="0">
        <v>29.99</v>
      </c>
      <c r="J1735" s="0">
        <v>9</v>
      </c>
    </row>
    <row r="1736" spans="1:10" customHeight="0">
      <c r="A1736" s="0">
        <f>HYPERLINK("https://dl.dropboxusercontent.com/scl/fi/tgz2rn73qo87ydkxbc9tt/123690-f.jpg?rlkey=vfvdva7yytbnoeytdb560fdea&amp;dl=0","Click to download Image")</f>
      </c>
      <c r="B1736" s="0">
        <f>HYPERLINK("https://dl.dropboxusercontent.com/scl/fi/bp18mwmjslgwiw6jli62g/mens-polo-size-chartsbruce.jpg?rlkey=v3i5y44oge5zlyut68lv4q6le&amp;dl=0","Click to download SizeChart")</f>
      </c>
      <c r="C1736" s="0" t="inlineStr">
        <is>
          <t>Bellamy Men's Moisture Wicking Polo</t>
        </is>
      </c>
      <c r="D1736" s="0" t="inlineStr">
        <is>
          <t>123690</t>
        </is>
      </c>
      <c r="E1736" s="0" t="inlineStr">
        <is>
          <t>BLANK BELLAM M NY:123690A-S</t>
        </is>
      </c>
      <c r="F1736" s="0" t="inlineStr">
        <is>
          <t>899123690041</t>
        </is>
      </c>
      <c r="G1736" s="0" t="inlineStr">
        <is>
          <t>MENS</t>
        </is>
      </c>
      <c r="H1736" s="0" t="inlineStr">
        <is>
          <t>S</t>
        </is>
      </c>
      <c r="I1736" s="0">
        <v>29.99</v>
      </c>
      <c r="J1736" s="0">
        <v>24</v>
      </c>
    </row>
    <row r="1737" spans="1:10" customHeight="0">
      <c r="A1737" s="0">
        <f>HYPERLINK("https://dl.dropboxusercontent.com/scl/fi/tgz2rn73qo87ydkxbc9tt/123690-f.jpg?rlkey=vfvdva7yytbnoeytdb560fdea&amp;dl=0","Click to download Image")</f>
      </c>
      <c r="B1737" s="0">
        <f>HYPERLINK("https://dl.dropboxusercontent.com/scl/fi/bp18mwmjslgwiw6jli62g/mens-polo-size-chartsbruce.jpg?rlkey=v3i5y44oge5zlyut68lv4q6le&amp;dl=0","Click to download SizeChart")</f>
      </c>
      <c r="C1737" s="0" t="inlineStr">
        <is>
          <t>Bellamy Men's Moisture Wicking Polo</t>
        </is>
      </c>
      <c r="D1737" s="0" t="inlineStr">
        <is>
          <t>123690</t>
        </is>
      </c>
      <c r="E1737" s="0" t="inlineStr">
        <is>
          <t>BLANK BELLAM M NY:123690B-M</t>
        </is>
      </c>
      <c r="F1737" s="0" t="inlineStr">
        <is>
          <t>899123690058</t>
        </is>
      </c>
      <c r="G1737" s="0" t="inlineStr">
        <is>
          <t>MENS</t>
        </is>
      </c>
      <c r="H1737" s="0" t="inlineStr">
        <is>
          <t>M</t>
        </is>
      </c>
      <c r="I1737" s="0">
        <v>29.99</v>
      </c>
      <c r="J1737" s="0">
        <v>47</v>
      </c>
    </row>
    <row r="1738" spans="1:10" customHeight="0">
      <c r="A1738" s="0">
        <f>HYPERLINK("https://dl.dropboxusercontent.com/scl/fi/tgz2rn73qo87ydkxbc9tt/123690-f.jpg?rlkey=vfvdva7yytbnoeytdb560fdea&amp;dl=0","Click to download Image")</f>
      </c>
      <c r="B1738" s="0">
        <f>HYPERLINK("https://dl.dropboxusercontent.com/scl/fi/bp18mwmjslgwiw6jli62g/mens-polo-size-chartsbruce.jpg?rlkey=v3i5y44oge5zlyut68lv4q6le&amp;dl=0","Click to download SizeChart")</f>
      </c>
      <c r="C1738" s="0" t="inlineStr">
        <is>
          <t>Bellamy Men's Moisture Wicking Polo</t>
        </is>
      </c>
      <c r="D1738" s="0" t="inlineStr">
        <is>
          <t>123690</t>
        </is>
      </c>
      <c r="E1738" s="0" t="inlineStr">
        <is>
          <t>BLANK BELLAM M NY:123690C-L</t>
        </is>
      </c>
      <c r="F1738" s="0" t="inlineStr">
        <is>
          <t>899123690065</t>
        </is>
      </c>
      <c r="G1738" s="0" t="inlineStr">
        <is>
          <t>MENS</t>
        </is>
      </c>
      <c r="H1738" s="0" t="inlineStr">
        <is>
          <t>L</t>
        </is>
      </c>
      <c r="I1738" s="0">
        <v>29.99</v>
      </c>
      <c r="J1738" s="0">
        <v>63</v>
      </c>
    </row>
    <row r="1739" spans="1:10" customHeight="0">
      <c r="A1739" s="0">
        <f>HYPERLINK("https://dl.dropboxusercontent.com/scl/fi/tgz2rn73qo87ydkxbc9tt/123690-f.jpg?rlkey=vfvdva7yytbnoeytdb560fdea&amp;dl=0","Click to download Image")</f>
      </c>
      <c r="B1739" s="0">
        <f>HYPERLINK("https://dl.dropboxusercontent.com/scl/fi/bp18mwmjslgwiw6jli62g/mens-polo-size-chartsbruce.jpg?rlkey=v3i5y44oge5zlyut68lv4q6le&amp;dl=0","Click to download SizeChart")</f>
      </c>
      <c r="C1739" s="0" t="inlineStr">
        <is>
          <t>Bellamy Men's Moisture Wicking Polo</t>
        </is>
      </c>
      <c r="D1739" s="0" t="inlineStr">
        <is>
          <t>123690</t>
        </is>
      </c>
      <c r="E1739" s="0" t="inlineStr">
        <is>
          <t>BLANK BELLAM M NY:123690D-XL</t>
        </is>
      </c>
      <c r="F1739" s="0" t="inlineStr">
        <is>
          <t>899123690072</t>
        </is>
      </c>
      <c r="G1739" s="0" t="inlineStr">
        <is>
          <t>MENS</t>
        </is>
      </c>
      <c r="H1739" s="0" t="inlineStr">
        <is>
          <t>XL</t>
        </is>
      </c>
      <c r="I1739" s="0">
        <v>29.99</v>
      </c>
      <c r="J1739" s="0">
        <v>72</v>
      </c>
    </row>
    <row r="1740" spans="1:10" customHeight="0">
      <c r="A1740" s="0">
        <f>HYPERLINK("https://dl.dropboxusercontent.com/scl/fi/tgz2rn73qo87ydkxbc9tt/123690-f.jpg?rlkey=vfvdva7yytbnoeytdb560fdea&amp;dl=0","Click to download Image")</f>
      </c>
      <c r="B1740" s="0">
        <f>HYPERLINK("https://dl.dropboxusercontent.com/scl/fi/bp18mwmjslgwiw6jli62g/mens-polo-size-chartsbruce.jpg?rlkey=v3i5y44oge5zlyut68lv4q6le&amp;dl=0","Click to download SizeChart")</f>
      </c>
      <c r="C1740" s="0" t="inlineStr">
        <is>
          <t>Bellamy Men's Moisture Wicking Polo</t>
        </is>
      </c>
      <c r="D1740" s="0" t="inlineStr">
        <is>
          <t>123690</t>
        </is>
      </c>
      <c r="E1740" s="0" t="inlineStr">
        <is>
          <t>BLANK BELLAM M NY:123690E-2XL</t>
        </is>
      </c>
      <c r="F1740" s="0" t="inlineStr">
        <is>
          <t>899123690089</t>
        </is>
      </c>
      <c r="G1740" s="0" t="inlineStr">
        <is>
          <t>MENS</t>
        </is>
      </c>
      <c r="H1740" s="0" t="inlineStr">
        <is>
          <t>2XL</t>
        </is>
      </c>
      <c r="I1740" s="0">
        <v>29.99</v>
      </c>
      <c r="J1740" s="0">
        <v>41</v>
      </c>
    </row>
    <row r="1741" spans="1:10" customHeight="0">
      <c r="A1741" s="0">
        <f>HYPERLINK("https://dl.dropboxusercontent.com/scl/fi/tgz2rn73qo87ydkxbc9tt/123690-f.jpg?rlkey=vfvdva7yytbnoeytdb560fdea&amp;dl=0","Click to download Image")</f>
      </c>
      <c r="B1741" s="0">
        <f>HYPERLINK("https://dl.dropboxusercontent.com/scl/fi/bp18mwmjslgwiw6jli62g/mens-polo-size-chartsbruce.jpg?rlkey=v3i5y44oge5zlyut68lv4q6le&amp;dl=0","Click to download SizeChart")</f>
      </c>
      <c r="C1741" s="0" t="inlineStr">
        <is>
          <t>Bellamy Men's Moisture Wicking Polo</t>
        </is>
      </c>
      <c r="D1741" s="0" t="inlineStr">
        <is>
          <t>123690</t>
        </is>
      </c>
      <c r="E1741" s="0" t="inlineStr">
        <is>
          <t>BLANK BELLAM M NY:123690F-3XL</t>
        </is>
      </c>
      <c r="F1741" s="0" t="inlineStr">
        <is>
          <t>899123690096</t>
        </is>
      </c>
      <c r="G1741" s="0" t="inlineStr">
        <is>
          <t>MENS</t>
        </is>
      </c>
      <c r="H1741" s="0" t="inlineStr">
        <is>
          <t>3XL</t>
        </is>
      </c>
      <c r="I1741" s="0">
        <v>29.99</v>
      </c>
      <c r="J1741" s="0">
        <v>24</v>
      </c>
    </row>
    <row r="1742" spans="1:10" customHeight="0">
      <c r="A1742" s="0">
        <f>HYPERLINK("https://dl.dropboxusercontent.com/scl/fi/fr9xx3qh0yq5d990g8wh4/108126-f.jpg?rlkey=z8tcjv3t6b3jjt7smeuyvf4yb&amp;dl=0","Click to download Image")</f>
      </c>
      <c r="B1742" s="0">
        <f>HYPERLINK("https://dl.dropboxusercontent.com/scl/fi/gykjeyruak2keeaffnty6/mens-polo-size-chartsblank.jpg?rlkey=027k2sg6qd75lhn5ars6wsg9n&amp;dl=0","Click to download SizeChart")</f>
      </c>
      <c r="C1742" s="0" t="inlineStr">
        <is>
          <t>Classic Men's Polo</t>
        </is>
      </c>
      <c r="D1742" s="0" t="inlineStr">
        <is>
          <t>108126</t>
        </is>
      </c>
      <c r="E1742" s="0" t="inlineStr">
        <is>
          <t>POLO - LT GREY:108126A - S</t>
        </is>
      </c>
      <c r="G1742" s="0" t="inlineStr">
        <is>
          <t>MENS</t>
        </is>
      </c>
      <c r="H1742" s="0" t="inlineStr">
        <is>
          <t>S</t>
        </is>
      </c>
      <c r="I1742" s="0">
        <v>24.99</v>
      </c>
      <c r="J1742" s="0">
        <v>73</v>
      </c>
    </row>
    <row r="1743" spans="1:10" customHeight="0">
      <c r="A1743" s="0">
        <f>HYPERLINK("https://dl.dropboxusercontent.com/scl/fi/fr9xx3qh0yq5d990g8wh4/108126-f.jpg?rlkey=z8tcjv3t6b3jjt7smeuyvf4yb&amp;dl=0","Click to download Image")</f>
      </c>
      <c r="B1743" s="0">
        <f>HYPERLINK("https://dl.dropboxusercontent.com/scl/fi/gykjeyruak2keeaffnty6/mens-polo-size-chartsblank.jpg?rlkey=027k2sg6qd75lhn5ars6wsg9n&amp;dl=0","Click to download SizeChart")</f>
      </c>
      <c r="C1743" s="0" t="inlineStr">
        <is>
          <t>Classic Men's Polo</t>
        </is>
      </c>
      <c r="D1743" s="0" t="inlineStr">
        <is>
          <t>108126</t>
        </is>
      </c>
      <c r="E1743" s="0" t="inlineStr">
        <is>
          <t>POLO - LT GREY:108126B - M</t>
        </is>
      </c>
      <c r="G1743" s="0" t="inlineStr">
        <is>
          <t>MENS</t>
        </is>
      </c>
      <c r="H1743" s="0" t="inlineStr">
        <is>
          <t>M</t>
        </is>
      </c>
      <c r="I1743" s="0">
        <v>24.99</v>
      </c>
      <c r="J1743" s="0">
        <v>72</v>
      </c>
    </row>
    <row r="1744" spans="1:10" customHeight="0">
      <c r="A1744" s="0">
        <f>HYPERLINK("https://dl.dropboxusercontent.com/scl/fi/fr9xx3qh0yq5d990g8wh4/108126-f.jpg?rlkey=z8tcjv3t6b3jjt7smeuyvf4yb&amp;dl=0","Click to download Image")</f>
      </c>
      <c r="B1744" s="0">
        <f>HYPERLINK("https://dl.dropboxusercontent.com/scl/fi/gykjeyruak2keeaffnty6/mens-polo-size-chartsblank.jpg?rlkey=027k2sg6qd75lhn5ars6wsg9n&amp;dl=0","Click to download SizeChart")</f>
      </c>
      <c r="C1744" s="0" t="inlineStr">
        <is>
          <t>Classic Men's Polo</t>
        </is>
      </c>
      <c r="D1744" s="0" t="inlineStr">
        <is>
          <t>108126</t>
        </is>
      </c>
      <c r="E1744" s="0" t="inlineStr">
        <is>
          <t>POLO - LT GREY:108126C - L</t>
        </is>
      </c>
      <c r="G1744" s="0" t="inlineStr">
        <is>
          <t>MENS</t>
        </is>
      </c>
      <c r="H1744" s="0" t="inlineStr">
        <is>
          <t>L</t>
        </is>
      </c>
      <c r="I1744" s="0">
        <v>24.99</v>
      </c>
      <c r="J1744" s="0">
        <v>53</v>
      </c>
    </row>
    <row r="1745" spans="1:10" customHeight="0">
      <c r="A1745" s="0">
        <f>HYPERLINK("https://dl.dropboxusercontent.com/scl/fi/fr9xx3qh0yq5d990g8wh4/108126-f.jpg?rlkey=z8tcjv3t6b3jjt7smeuyvf4yb&amp;dl=0","Click to download Image")</f>
      </c>
      <c r="B1745" s="0">
        <f>HYPERLINK("https://dl.dropboxusercontent.com/scl/fi/gykjeyruak2keeaffnty6/mens-polo-size-chartsblank.jpg?rlkey=027k2sg6qd75lhn5ars6wsg9n&amp;dl=0","Click to download SizeChart")</f>
      </c>
      <c r="C1745" s="0" t="inlineStr">
        <is>
          <t>Classic Men's Polo</t>
        </is>
      </c>
      <c r="D1745" s="0" t="inlineStr">
        <is>
          <t>108126</t>
        </is>
      </c>
      <c r="E1745" s="0" t="inlineStr">
        <is>
          <t>POLO - LT GREY:108126D - XL</t>
        </is>
      </c>
      <c r="G1745" s="0" t="inlineStr">
        <is>
          <t>MENS</t>
        </is>
      </c>
      <c r="H1745" s="0" t="inlineStr">
        <is>
          <t>XL</t>
        </is>
      </c>
      <c r="I1745" s="0">
        <v>24.99</v>
      </c>
      <c r="J1745" s="0">
        <v>57</v>
      </c>
    </row>
    <row r="1746" spans="1:10" customHeight="0">
      <c r="A1746" s="0">
        <f>HYPERLINK("https://dl.dropboxusercontent.com/scl/fi/fr9xx3qh0yq5d990g8wh4/108126-f.jpg?rlkey=z8tcjv3t6b3jjt7smeuyvf4yb&amp;dl=0","Click to download Image")</f>
      </c>
      <c r="B1746" s="0">
        <f>HYPERLINK("https://dl.dropboxusercontent.com/scl/fi/gykjeyruak2keeaffnty6/mens-polo-size-chartsblank.jpg?rlkey=027k2sg6qd75lhn5ars6wsg9n&amp;dl=0","Click to download SizeChart")</f>
      </c>
      <c r="C1746" s="0" t="inlineStr">
        <is>
          <t>Classic Men's Polo</t>
        </is>
      </c>
      <c r="D1746" s="0" t="inlineStr">
        <is>
          <t>108126</t>
        </is>
      </c>
      <c r="E1746" s="0" t="inlineStr">
        <is>
          <t>POLO - LT GREY:108126E - 2XL</t>
        </is>
      </c>
      <c r="G1746" s="0" t="inlineStr">
        <is>
          <t>MENS</t>
        </is>
      </c>
      <c r="H1746" s="0" t="inlineStr">
        <is>
          <t>2XL</t>
        </is>
      </c>
      <c r="I1746" s="0">
        <v>24.99</v>
      </c>
      <c r="J1746" s="0">
        <v>41</v>
      </c>
    </row>
    <row r="1747" spans="1:10" customHeight="0">
      <c r="A1747" s="0">
        <f>HYPERLINK("https://dl.dropboxusercontent.com/scl/fi/1h9txe4n36ypkp5uh6jb2/108125-f.jpg?rlkey=hlvyz2ujot3tug18sya8zzbr0&amp;dl=0","Click to download Image")</f>
      </c>
      <c r="B1747" s="0">
        <f>HYPERLINK("https://dl.dropboxusercontent.com/scl/fi/gykjeyruak2keeaffnty6/mens-polo-size-chartsblank.jpg?rlkey=027k2sg6qd75lhn5ars6wsg9n&amp;dl=0","Click to download SizeChart")</f>
      </c>
      <c r="C1747" s="0" t="inlineStr">
        <is>
          <t>Classic Men's Polo</t>
        </is>
      </c>
      <c r="D1747" s="0" t="inlineStr">
        <is>
          <t>108125</t>
        </is>
      </c>
      <c r="E1747" s="0" t="inlineStr">
        <is>
          <t>POLO - NAVY:108125A - S</t>
        </is>
      </c>
      <c r="G1747" s="0" t="inlineStr">
        <is>
          <t>MENS</t>
        </is>
      </c>
      <c r="I1747" s="0">
        <v>24.99</v>
      </c>
      <c r="J1747" s="0">
        <v>40</v>
      </c>
    </row>
    <row r="1748" spans="1:10" customHeight="0">
      <c r="A1748" s="0">
        <f>HYPERLINK("https://dl.dropboxusercontent.com/scl/fi/1h9txe4n36ypkp5uh6jb2/108125-f.jpg?rlkey=hlvyz2ujot3tug18sya8zzbr0&amp;dl=0","Click to download Image")</f>
      </c>
      <c r="B1748" s="0">
        <f>HYPERLINK("https://dl.dropboxusercontent.com/scl/fi/gykjeyruak2keeaffnty6/mens-polo-size-chartsblank.jpg?rlkey=027k2sg6qd75lhn5ars6wsg9n&amp;dl=0","Click to download SizeChart")</f>
      </c>
      <c r="C1748" s="0" t="inlineStr">
        <is>
          <t>Classic Men's Polo</t>
        </is>
      </c>
      <c r="D1748" s="0" t="inlineStr">
        <is>
          <t>108125</t>
        </is>
      </c>
      <c r="E1748" s="0" t="inlineStr">
        <is>
          <t>POLO - NAVY:108125B - M</t>
        </is>
      </c>
      <c r="G1748" s="0" t="inlineStr">
        <is>
          <t>MENS</t>
        </is>
      </c>
      <c r="I1748" s="0">
        <v>24.99</v>
      </c>
      <c r="J1748" s="0">
        <v>43</v>
      </c>
    </row>
    <row r="1749" spans="1:10" customHeight="0">
      <c r="A1749" s="0">
        <f>HYPERLINK("https://dl.dropboxusercontent.com/scl/fi/1h9txe4n36ypkp5uh6jb2/108125-f.jpg?rlkey=hlvyz2ujot3tug18sya8zzbr0&amp;dl=0","Click to download Image")</f>
      </c>
      <c r="B1749" s="0">
        <f>HYPERLINK("https://dl.dropboxusercontent.com/scl/fi/gykjeyruak2keeaffnty6/mens-polo-size-chartsblank.jpg?rlkey=027k2sg6qd75lhn5ars6wsg9n&amp;dl=0","Click to download SizeChart")</f>
      </c>
      <c r="C1749" s="0" t="inlineStr">
        <is>
          <t>Classic Men's Polo</t>
        </is>
      </c>
      <c r="D1749" s="0" t="inlineStr">
        <is>
          <t>108125</t>
        </is>
      </c>
      <c r="E1749" s="0" t="inlineStr">
        <is>
          <t>POLO - NAVY:108125C - L</t>
        </is>
      </c>
      <c r="G1749" s="0" t="inlineStr">
        <is>
          <t>MENS</t>
        </is>
      </c>
      <c r="I1749" s="0">
        <v>24.99</v>
      </c>
      <c r="J1749" s="0">
        <v>39</v>
      </c>
    </row>
    <row r="1750" spans="1:10" customHeight="0">
      <c r="A1750" s="0">
        <f>HYPERLINK("https://dl.dropboxusercontent.com/scl/fi/1h9txe4n36ypkp5uh6jb2/108125-f.jpg?rlkey=hlvyz2ujot3tug18sya8zzbr0&amp;dl=0","Click to download Image")</f>
      </c>
      <c r="B1750" s="0">
        <f>HYPERLINK("https://dl.dropboxusercontent.com/scl/fi/gykjeyruak2keeaffnty6/mens-polo-size-chartsblank.jpg?rlkey=027k2sg6qd75lhn5ars6wsg9n&amp;dl=0","Click to download SizeChart")</f>
      </c>
      <c r="C1750" s="0" t="inlineStr">
        <is>
          <t>Classic Men's Polo</t>
        </is>
      </c>
      <c r="D1750" s="0" t="inlineStr">
        <is>
          <t>108125</t>
        </is>
      </c>
      <c r="E1750" s="0" t="inlineStr">
        <is>
          <t>POLO - NAVY:108125D - XL</t>
        </is>
      </c>
      <c r="G1750" s="0" t="inlineStr">
        <is>
          <t>MENS</t>
        </is>
      </c>
      <c r="I1750" s="0">
        <v>24.99</v>
      </c>
      <c r="J1750" s="0">
        <v>43</v>
      </c>
    </row>
    <row r="1751" spans="1:10" customHeight="0">
      <c r="A1751" s="0">
        <f>HYPERLINK("https://dl.dropboxusercontent.com/scl/fi/1h9txe4n36ypkp5uh6jb2/108125-f.jpg?rlkey=hlvyz2ujot3tug18sya8zzbr0&amp;dl=0","Click to download Image")</f>
      </c>
      <c r="B1751" s="0">
        <f>HYPERLINK("https://dl.dropboxusercontent.com/scl/fi/gykjeyruak2keeaffnty6/mens-polo-size-chartsblank.jpg?rlkey=027k2sg6qd75lhn5ars6wsg9n&amp;dl=0","Click to download SizeChart")</f>
      </c>
      <c r="C1751" s="0" t="inlineStr">
        <is>
          <t>Classic Men's Polo</t>
        </is>
      </c>
      <c r="D1751" s="0" t="inlineStr">
        <is>
          <t>108125</t>
        </is>
      </c>
      <c r="E1751" s="0" t="inlineStr">
        <is>
          <t>POLO - NAVY:108125E - 2XL</t>
        </is>
      </c>
      <c r="G1751" s="0" t="inlineStr">
        <is>
          <t>MENS</t>
        </is>
      </c>
      <c r="I1751" s="0">
        <v>24.99</v>
      </c>
      <c r="J1751" s="0">
        <v>39</v>
      </c>
    </row>
    <row r="1752" spans="1:10" customHeight="0">
      <c r="A1752" s="0">
        <f>HYPERLINK("https://dl.dropboxusercontent.com/scl/fi/88w64khcjwdjqyx2jip2i/108127-f.jpg?rlkey=zoic08w8i61mfdjmtlw6bjz55&amp;dl=0","Click to download Image")</f>
      </c>
      <c r="B1752" s="0">
        <f>HYPERLINK("https://dl.dropboxusercontent.com/scl/fi/gykjeyruak2keeaffnty6/mens-polo-size-chartsblank.jpg?rlkey=027k2sg6qd75lhn5ars6wsg9n&amp;dl=0","Click to download SizeChart")</f>
      </c>
      <c r="C1752" s="0" t="inlineStr">
        <is>
          <t>Classic Men's Polo</t>
        </is>
      </c>
      <c r="D1752" s="0" t="inlineStr">
        <is>
          <t>108127</t>
        </is>
      </c>
      <c r="E1752" s="0" t="inlineStr">
        <is>
          <t>POLO - LT GREY HEATHER:108127A - S</t>
        </is>
      </c>
      <c r="G1752" s="0" t="inlineStr">
        <is>
          <t>MENS</t>
        </is>
      </c>
      <c r="H1752" s="0" t="inlineStr">
        <is>
          <t>S</t>
        </is>
      </c>
      <c r="I1752" s="0">
        <v>24.99</v>
      </c>
      <c r="J1752" s="0">
        <v>16</v>
      </c>
    </row>
    <row r="1753" spans="1:10" customHeight="0">
      <c r="A1753" s="0">
        <f>HYPERLINK("https://dl.dropboxusercontent.com/scl/fi/88w64khcjwdjqyx2jip2i/108127-f.jpg?rlkey=zoic08w8i61mfdjmtlw6bjz55&amp;dl=0","Click to download Image")</f>
      </c>
      <c r="B1753" s="0">
        <f>HYPERLINK("https://dl.dropboxusercontent.com/scl/fi/gykjeyruak2keeaffnty6/mens-polo-size-chartsblank.jpg?rlkey=027k2sg6qd75lhn5ars6wsg9n&amp;dl=0","Click to download SizeChart")</f>
      </c>
      <c r="C1753" s="0" t="inlineStr">
        <is>
          <t>Classic Men's Polo</t>
        </is>
      </c>
      <c r="D1753" s="0" t="inlineStr">
        <is>
          <t>108127</t>
        </is>
      </c>
      <c r="E1753" s="0" t="inlineStr">
        <is>
          <t>POLO - LT GREY HEATHER:108127B - M</t>
        </is>
      </c>
      <c r="G1753" s="0" t="inlineStr">
        <is>
          <t>MENS</t>
        </is>
      </c>
      <c r="H1753" s="0" t="inlineStr">
        <is>
          <t>M</t>
        </is>
      </c>
      <c r="I1753" s="0">
        <v>24.99</v>
      </c>
      <c r="J1753" s="0">
        <v>18</v>
      </c>
    </row>
    <row r="1754" spans="1:10" customHeight="0">
      <c r="A1754" s="0">
        <f>HYPERLINK("https://dl.dropboxusercontent.com/scl/fi/88w64khcjwdjqyx2jip2i/108127-f.jpg?rlkey=zoic08w8i61mfdjmtlw6bjz55&amp;dl=0","Click to download Image")</f>
      </c>
      <c r="B1754" s="0">
        <f>HYPERLINK("https://dl.dropboxusercontent.com/scl/fi/gykjeyruak2keeaffnty6/mens-polo-size-chartsblank.jpg?rlkey=027k2sg6qd75lhn5ars6wsg9n&amp;dl=0","Click to download SizeChart")</f>
      </c>
      <c r="C1754" s="0" t="inlineStr">
        <is>
          <t>Classic Men's Polo</t>
        </is>
      </c>
      <c r="D1754" s="0" t="inlineStr">
        <is>
          <t>108127</t>
        </is>
      </c>
      <c r="E1754" s="0" t="inlineStr">
        <is>
          <t>POLO - LT GREY HEATHER:108127C - L</t>
        </is>
      </c>
      <c r="G1754" s="0" t="inlineStr">
        <is>
          <t>MENS</t>
        </is>
      </c>
      <c r="H1754" s="0" t="inlineStr">
        <is>
          <t>L</t>
        </is>
      </c>
      <c r="I1754" s="0">
        <v>24.99</v>
      </c>
      <c r="J1754" s="0">
        <v>15</v>
      </c>
    </row>
    <row r="1755" spans="1:10" customHeight="0">
      <c r="A1755" s="0">
        <f>HYPERLINK("https://dl.dropboxusercontent.com/scl/fi/88w64khcjwdjqyx2jip2i/108127-f.jpg?rlkey=zoic08w8i61mfdjmtlw6bjz55&amp;dl=0","Click to download Image")</f>
      </c>
      <c r="B1755" s="0">
        <f>HYPERLINK("https://dl.dropboxusercontent.com/scl/fi/gykjeyruak2keeaffnty6/mens-polo-size-chartsblank.jpg?rlkey=027k2sg6qd75lhn5ars6wsg9n&amp;dl=0","Click to download SizeChart")</f>
      </c>
      <c r="C1755" s="0" t="inlineStr">
        <is>
          <t>Classic Men's Polo</t>
        </is>
      </c>
      <c r="D1755" s="0" t="inlineStr">
        <is>
          <t>108127</t>
        </is>
      </c>
      <c r="E1755" s="0" t="inlineStr">
        <is>
          <t>POLO - LT GREY HEATHER:108127D - XL</t>
        </is>
      </c>
      <c r="G1755" s="0" t="inlineStr">
        <is>
          <t>MENS</t>
        </is>
      </c>
      <c r="H1755" s="0" t="inlineStr">
        <is>
          <t>XL</t>
        </is>
      </c>
      <c r="I1755" s="0">
        <v>24.99</v>
      </c>
      <c r="J1755" s="0">
        <v>17</v>
      </c>
    </row>
    <row r="1756" spans="1:10" customHeight="0">
      <c r="A1756" s="0">
        <f>HYPERLINK("https://dl.dropboxusercontent.com/scl/fi/88w64khcjwdjqyx2jip2i/108127-f.jpg?rlkey=zoic08w8i61mfdjmtlw6bjz55&amp;dl=0","Click to download Image")</f>
      </c>
      <c r="B1756" s="0">
        <f>HYPERLINK("https://dl.dropboxusercontent.com/scl/fi/gykjeyruak2keeaffnty6/mens-polo-size-chartsblank.jpg?rlkey=027k2sg6qd75lhn5ars6wsg9n&amp;dl=0","Click to download SizeChart")</f>
      </c>
      <c r="C1756" s="0" t="inlineStr">
        <is>
          <t>Classic Men's Polo</t>
        </is>
      </c>
      <c r="D1756" s="0" t="inlineStr">
        <is>
          <t>108127</t>
        </is>
      </c>
      <c r="E1756" s="0" t="inlineStr">
        <is>
          <t>POLO - LT GREY HEATHER:108127E - 2XL</t>
        </is>
      </c>
      <c r="G1756" s="0" t="inlineStr">
        <is>
          <t>MENS</t>
        </is>
      </c>
      <c r="H1756" s="0" t="inlineStr">
        <is>
          <t>2XL</t>
        </is>
      </c>
      <c r="I1756" s="0">
        <v>24.99</v>
      </c>
      <c r="J1756" s="0">
        <v>17</v>
      </c>
    </row>
    <row r="1757" spans="1:10" customHeight="0">
      <c r="A1757" s="0">
        <f>HYPERLINK("https://dl.dropboxusercontent.com/scl/fi/t6iucy1nf849q5mr6jawe/108122-f.jpg?rlkey=adqbohpxhg13dw7dx1q9iycij&amp;dl=0","Click to download Image")</f>
      </c>
      <c r="B1757" s="0">
        <f>HYPERLINK("https://dl.dropboxusercontent.com/scl/fi/gykjeyruak2keeaffnty6/mens-polo-size-chartsblank.jpg?rlkey=027k2sg6qd75lhn5ars6wsg9n&amp;dl=0","Click to download SizeChart")</f>
      </c>
      <c r="C1757" s="0" t="inlineStr">
        <is>
          <t>Classic Men's Polo</t>
        </is>
      </c>
      <c r="D1757" s="0" t="inlineStr">
        <is>
          <t>108122</t>
        </is>
      </c>
      <c r="E1757" s="0" t="inlineStr">
        <is>
          <t>POLO - WHITE:108122A - S</t>
        </is>
      </c>
      <c r="G1757" s="0" t="inlineStr">
        <is>
          <t>MENS</t>
        </is>
      </c>
      <c r="H1757" s="0" t="inlineStr">
        <is>
          <t>S</t>
        </is>
      </c>
      <c r="I1757" s="0">
        <v>24.99</v>
      </c>
      <c r="J1757" s="0">
        <v>37</v>
      </c>
    </row>
    <row r="1758" spans="1:10" customHeight="0">
      <c r="A1758" s="0">
        <f>HYPERLINK("https://dl.dropboxusercontent.com/scl/fi/t6iucy1nf849q5mr6jawe/108122-f.jpg?rlkey=adqbohpxhg13dw7dx1q9iycij&amp;dl=0","Click to download Image")</f>
      </c>
      <c r="B1758" s="0">
        <f>HYPERLINK("https://dl.dropboxusercontent.com/scl/fi/gykjeyruak2keeaffnty6/mens-polo-size-chartsblank.jpg?rlkey=027k2sg6qd75lhn5ars6wsg9n&amp;dl=0","Click to download SizeChart")</f>
      </c>
      <c r="C1758" s="0" t="inlineStr">
        <is>
          <t>Classic Men's Polo</t>
        </is>
      </c>
      <c r="D1758" s="0" t="inlineStr">
        <is>
          <t>108122</t>
        </is>
      </c>
      <c r="E1758" s="0" t="inlineStr">
        <is>
          <t>POLO - WHITE:108122B - M</t>
        </is>
      </c>
      <c r="G1758" s="0" t="inlineStr">
        <is>
          <t>MENS</t>
        </is>
      </c>
      <c r="H1758" s="0" t="inlineStr">
        <is>
          <t>M</t>
        </is>
      </c>
      <c r="I1758" s="0">
        <v>24.99</v>
      </c>
      <c r="J1758" s="0">
        <v>40</v>
      </c>
    </row>
    <row r="1759" spans="1:10" customHeight="0">
      <c r="A1759" s="0">
        <f>HYPERLINK("https://dl.dropboxusercontent.com/scl/fi/t6iucy1nf849q5mr6jawe/108122-f.jpg?rlkey=adqbohpxhg13dw7dx1q9iycij&amp;dl=0","Click to download Image")</f>
      </c>
      <c r="B1759" s="0">
        <f>HYPERLINK("https://dl.dropboxusercontent.com/scl/fi/gykjeyruak2keeaffnty6/mens-polo-size-chartsblank.jpg?rlkey=027k2sg6qd75lhn5ars6wsg9n&amp;dl=0","Click to download SizeChart")</f>
      </c>
      <c r="C1759" s="0" t="inlineStr">
        <is>
          <t>Classic Men's Polo</t>
        </is>
      </c>
      <c r="D1759" s="0" t="inlineStr">
        <is>
          <t>108122</t>
        </is>
      </c>
      <c r="E1759" s="0" t="inlineStr">
        <is>
          <t>POLO - WHITE:108122C - L</t>
        </is>
      </c>
      <c r="G1759" s="0" t="inlineStr">
        <is>
          <t>MENS</t>
        </is>
      </c>
      <c r="H1759" s="0" t="inlineStr">
        <is>
          <t>L</t>
        </is>
      </c>
      <c r="I1759" s="0">
        <v>24.99</v>
      </c>
      <c r="J1759" s="0">
        <v>36</v>
      </c>
    </row>
    <row r="1760" spans="1:10" customHeight="0">
      <c r="A1760" s="0">
        <f>HYPERLINK("https://dl.dropboxusercontent.com/scl/fi/t6iucy1nf849q5mr6jawe/108122-f.jpg?rlkey=adqbohpxhg13dw7dx1q9iycij&amp;dl=0","Click to download Image")</f>
      </c>
      <c r="B1760" s="0">
        <f>HYPERLINK("https://dl.dropboxusercontent.com/scl/fi/gykjeyruak2keeaffnty6/mens-polo-size-chartsblank.jpg?rlkey=027k2sg6qd75lhn5ars6wsg9n&amp;dl=0","Click to download SizeChart")</f>
      </c>
      <c r="C1760" s="0" t="inlineStr">
        <is>
          <t>Classic Men's Polo</t>
        </is>
      </c>
      <c r="D1760" s="0" t="inlineStr">
        <is>
          <t>108122</t>
        </is>
      </c>
      <c r="E1760" s="0" t="inlineStr">
        <is>
          <t>POLO - WHITE:108122D - XL</t>
        </is>
      </c>
      <c r="G1760" s="0" t="inlineStr">
        <is>
          <t>MENS</t>
        </is>
      </c>
      <c r="H1760" s="0" t="inlineStr">
        <is>
          <t>XL</t>
        </is>
      </c>
      <c r="I1760" s="0">
        <v>24.99</v>
      </c>
      <c r="J1760" s="0">
        <v>39</v>
      </c>
    </row>
    <row r="1761" spans="1:10" customHeight="0">
      <c r="A1761" s="0">
        <f>HYPERLINK("https://dl.dropboxusercontent.com/scl/fi/t6iucy1nf849q5mr6jawe/108122-f.jpg?rlkey=adqbohpxhg13dw7dx1q9iycij&amp;dl=0","Click to download Image")</f>
      </c>
      <c r="B1761" s="0">
        <f>HYPERLINK("https://dl.dropboxusercontent.com/scl/fi/gykjeyruak2keeaffnty6/mens-polo-size-chartsblank.jpg?rlkey=027k2sg6qd75lhn5ars6wsg9n&amp;dl=0","Click to download SizeChart")</f>
      </c>
      <c r="C1761" s="0" t="inlineStr">
        <is>
          <t>Classic Men's Polo</t>
        </is>
      </c>
      <c r="D1761" s="0" t="inlineStr">
        <is>
          <t>108122</t>
        </is>
      </c>
      <c r="E1761" s="0" t="inlineStr">
        <is>
          <t>POLO - WHITE:108122E - 2XL</t>
        </is>
      </c>
      <c r="G1761" s="0" t="inlineStr">
        <is>
          <t>MENS</t>
        </is>
      </c>
      <c r="H1761" s="0" t="inlineStr">
        <is>
          <t>2XL</t>
        </is>
      </c>
      <c r="I1761" s="0">
        <v>24.99</v>
      </c>
      <c r="J1761" s="0">
        <v>36</v>
      </c>
    </row>
    <row r="1762" spans="1:10" customHeight="0">
      <c r="A1762" s="0">
        <f>HYPERLINK("https://dl.dropboxusercontent.com/scl/fi/c6jpgjrk5s6kovz2b6jjb/ashland.jpg?rlkey=514azc1hwwmi7j8qiqihu6zpl&amp;dl=0","Click to download Image")</f>
      </c>
      <c r="B1762" s="0">
        <f>HYPERLINK("https://dl.dropboxusercontent.com/scl/fi/rktnzo5wxhy9ho1l2a2ei/mens-pullover-size-chartsashland.jpg?rlkey=opu4v6264p8fiesw3wxq6j837&amp;dl=0","Click to download SizeChart")</f>
      </c>
      <c r="C1762" s="0" t="inlineStr">
        <is>
          <t>Ashland Men's Semi-Fitted 1/4 Zip</t>
        </is>
      </c>
      <c r="D1762" s="0" t="inlineStr">
        <is>
          <t>111392</t>
        </is>
      </c>
      <c r="E1762" s="0" t="inlineStr">
        <is>
          <t>BLANK ASHLAND BLACK:111392A - S</t>
        </is>
      </c>
      <c r="G1762" s="0" t="inlineStr">
        <is>
          <t>MENS</t>
        </is>
      </c>
      <c r="H1762" s="0" t="inlineStr">
        <is>
          <t>S</t>
        </is>
      </c>
      <c r="I1762" s="0">
        <v>36.99</v>
      </c>
      <c r="J1762" s="0">
        <v>3</v>
      </c>
    </row>
    <row r="1763" spans="1:10" customHeight="0">
      <c r="A1763" s="0">
        <f>HYPERLINK("https://dl.dropboxusercontent.com/scl/fi/c6jpgjrk5s6kovz2b6jjb/ashland.jpg?rlkey=514azc1hwwmi7j8qiqihu6zpl&amp;dl=0","Click to download Image")</f>
      </c>
      <c r="B1763" s="0">
        <f>HYPERLINK("https://dl.dropboxusercontent.com/scl/fi/rktnzo5wxhy9ho1l2a2ei/mens-pullover-size-chartsashland.jpg?rlkey=opu4v6264p8fiesw3wxq6j837&amp;dl=0","Click to download SizeChart")</f>
      </c>
      <c r="C1763" s="0" t="inlineStr">
        <is>
          <t>Ashland Men's Semi-Fitted 1/4 Zip</t>
        </is>
      </c>
      <c r="D1763" s="0" t="inlineStr">
        <is>
          <t>111392</t>
        </is>
      </c>
      <c r="E1763" s="0" t="inlineStr">
        <is>
          <t>BLANK ASHLAND BLACK:111392B - M</t>
        </is>
      </c>
      <c r="G1763" s="0" t="inlineStr">
        <is>
          <t>MENS</t>
        </is>
      </c>
      <c r="H1763" s="0" t="inlineStr">
        <is>
          <t>M</t>
        </is>
      </c>
      <c r="I1763" s="0">
        <v>36.99</v>
      </c>
      <c r="J1763" s="0">
        <v>1</v>
      </c>
    </row>
    <row r="1764" spans="1:10" customHeight="0">
      <c r="A1764" s="0">
        <f>HYPERLINK("https://dl.dropboxusercontent.com/scl/fi/c6jpgjrk5s6kovz2b6jjb/ashland.jpg?rlkey=514azc1hwwmi7j8qiqihu6zpl&amp;dl=0","Click to download Image")</f>
      </c>
      <c r="B1764" s="0">
        <f>HYPERLINK("https://dl.dropboxusercontent.com/scl/fi/rktnzo5wxhy9ho1l2a2ei/mens-pullover-size-chartsashland.jpg?rlkey=opu4v6264p8fiesw3wxq6j837&amp;dl=0","Click to download SizeChart")</f>
      </c>
      <c r="C1764" s="0" t="inlineStr">
        <is>
          <t>Ashland Men's Semi-Fitted 1/4 Zip</t>
        </is>
      </c>
      <c r="D1764" s="0" t="inlineStr">
        <is>
          <t>111392</t>
        </is>
      </c>
      <c r="E1764" s="0" t="inlineStr">
        <is>
          <t>BLANK ASHLAND BLACK:111392C - L</t>
        </is>
      </c>
      <c r="G1764" s="0" t="inlineStr">
        <is>
          <t>MENS</t>
        </is>
      </c>
      <c r="H1764" s="0" t="inlineStr">
        <is>
          <t>L</t>
        </is>
      </c>
      <c r="I1764" s="0">
        <v>36.99</v>
      </c>
      <c r="J1764" s="0">
        <v>1</v>
      </c>
    </row>
    <row r="1765" spans="1:10" customHeight="0">
      <c r="A1765" s="0">
        <f>HYPERLINK("https://dl.dropboxusercontent.com/scl/fi/c6jpgjrk5s6kovz2b6jjb/ashland.jpg?rlkey=514azc1hwwmi7j8qiqihu6zpl&amp;dl=0","Click to download Image")</f>
      </c>
      <c r="B1765" s="0">
        <f>HYPERLINK("https://dl.dropboxusercontent.com/scl/fi/rktnzo5wxhy9ho1l2a2ei/mens-pullover-size-chartsashland.jpg?rlkey=opu4v6264p8fiesw3wxq6j837&amp;dl=0","Click to download SizeChart")</f>
      </c>
      <c r="C1765" s="0" t="inlineStr">
        <is>
          <t>Ashland Men's Semi-Fitted 1/4 Zip</t>
        </is>
      </c>
      <c r="D1765" s="0" t="inlineStr">
        <is>
          <t>111392</t>
        </is>
      </c>
      <c r="E1765" s="0" t="inlineStr">
        <is>
          <t>BLANK ASHLAND BLACK:111392D - XL</t>
        </is>
      </c>
      <c r="G1765" s="0" t="inlineStr">
        <is>
          <t>MENS</t>
        </is>
      </c>
      <c r="H1765" s="0" t="inlineStr">
        <is>
          <t>XL</t>
        </is>
      </c>
      <c r="I1765" s="0">
        <v>36.99</v>
      </c>
      <c r="J1765" s="0">
        <v>0</v>
      </c>
    </row>
    <row r="1766" spans="1:10" customHeight="0">
      <c r="A1766" s="0">
        <f>HYPERLINK("https://dl.dropboxusercontent.com/scl/fi/c6jpgjrk5s6kovz2b6jjb/ashland.jpg?rlkey=514azc1hwwmi7j8qiqihu6zpl&amp;dl=0","Click to download Image")</f>
      </c>
      <c r="B1766" s="0">
        <f>HYPERLINK("https://dl.dropboxusercontent.com/scl/fi/rktnzo5wxhy9ho1l2a2ei/mens-pullover-size-chartsashland.jpg?rlkey=opu4v6264p8fiesw3wxq6j837&amp;dl=0","Click to download SizeChart")</f>
      </c>
      <c r="C1766" s="0" t="inlineStr">
        <is>
          <t>Ashland Men's Semi-Fitted 1/4 Zip</t>
        </is>
      </c>
      <c r="D1766" s="0" t="inlineStr">
        <is>
          <t>111392</t>
        </is>
      </c>
      <c r="E1766" s="0" t="inlineStr">
        <is>
          <t>BLANK ASHLAND BLACK:111392E - 2XL</t>
        </is>
      </c>
      <c r="G1766" s="0" t="inlineStr">
        <is>
          <t>MENS</t>
        </is>
      </c>
      <c r="H1766" s="0" t="inlineStr">
        <is>
          <t>2XL</t>
        </is>
      </c>
      <c r="I1766" s="0">
        <v>36.99</v>
      </c>
      <c r="J1766" s="0">
        <v>1</v>
      </c>
    </row>
    <row r="1767" spans="1:10" customHeight="0">
      <c r="A1767" s="0">
        <f>HYPERLINK("https://dl.dropboxusercontent.com/scl/fi/c6jpgjrk5s6kovz2b6jjb/ashland.jpg?rlkey=514azc1hwwmi7j8qiqihu6zpl&amp;dl=0","Click to download Image")</f>
      </c>
      <c r="B1767" s="0">
        <f>HYPERLINK("https://dl.dropboxusercontent.com/scl/fi/rktnzo5wxhy9ho1l2a2ei/mens-pullover-size-chartsashland.jpg?rlkey=opu4v6264p8fiesw3wxq6j837&amp;dl=0","Click to download SizeChart")</f>
      </c>
      <c r="C1767" s="0" t="inlineStr">
        <is>
          <t>Ashland Men's Semi-Fitted 1/4 Zip</t>
        </is>
      </c>
      <c r="D1767" s="0" t="inlineStr">
        <is>
          <t>111392</t>
        </is>
      </c>
      <c r="E1767" s="0" t="inlineStr">
        <is>
          <t>BLANK ASHLAND BLACK:111392F - 3XL</t>
        </is>
      </c>
      <c r="G1767" s="0" t="inlineStr">
        <is>
          <t>MENS</t>
        </is>
      </c>
      <c r="H1767" s="0" t="inlineStr">
        <is>
          <t>3XL</t>
        </is>
      </c>
      <c r="I1767" s="0">
        <v>36.99</v>
      </c>
      <c r="J1767" s="0">
        <v>0</v>
      </c>
    </row>
    <row r="1768" spans="1:10" customHeight="0">
      <c r="A1768" s="0">
        <f>HYPERLINK("https://dl.dropboxusercontent.com/scl/fi/lqtivdsz937ya9gfafcbf/130703-af.jpg?rlkey=eh8if6gxf1f07hgoz2v68wx5j&amp;dl=0","Click to download Image")</f>
      </c>
      <c r="B1768" s="0">
        <f>HYPERLINK("https://dl.dropboxusercontent.com/scl/fi/rktnzo5wxhy9ho1l2a2ei/mens-pullover-size-chartsashland.jpg?rlkey=opu4v6264p8fiesw3wxq6j837&amp;dl=0","Click to download SizeChart")</f>
      </c>
      <c r="C1768" s="0" t="inlineStr">
        <is>
          <t>Ashland Men's Semi-Fitted 1/4 Zip</t>
        </is>
      </c>
      <c r="D1768" s="0" t="inlineStr">
        <is>
          <t>130703</t>
        </is>
      </c>
      <c r="E1768" s="0" t="inlineStr">
        <is>
          <t>BLANK ASHLAN M GY:130703A-S</t>
        </is>
      </c>
      <c r="F1768" s="0" t="inlineStr">
        <is>
          <t>899130703048</t>
        </is>
      </c>
      <c r="G1768" s="0" t="inlineStr">
        <is>
          <t>MENS</t>
        </is>
      </c>
      <c r="H1768" s="0" t="inlineStr">
        <is>
          <t>S</t>
        </is>
      </c>
      <c r="I1768" s="0">
        <v>36.99</v>
      </c>
      <c r="J1768" s="0">
        <v>20</v>
      </c>
    </row>
    <row r="1769" spans="1:10" customHeight="0">
      <c r="A1769" s="0">
        <f>HYPERLINK("https://dl.dropboxusercontent.com/scl/fi/lqtivdsz937ya9gfafcbf/130703-af.jpg?rlkey=eh8if6gxf1f07hgoz2v68wx5j&amp;dl=0","Click to download Image")</f>
      </c>
      <c r="B1769" s="0">
        <f>HYPERLINK("https://dl.dropboxusercontent.com/scl/fi/rktnzo5wxhy9ho1l2a2ei/mens-pullover-size-chartsashland.jpg?rlkey=opu4v6264p8fiesw3wxq6j837&amp;dl=0","Click to download SizeChart")</f>
      </c>
      <c r="C1769" s="0" t="inlineStr">
        <is>
          <t>Ashland Men's Semi-Fitted 1/4 Zip</t>
        </is>
      </c>
      <c r="D1769" s="0" t="inlineStr">
        <is>
          <t>130703</t>
        </is>
      </c>
      <c r="E1769" s="0" t="inlineStr">
        <is>
          <t>BLANK ASHLAN M GY:130703B-M</t>
        </is>
      </c>
      <c r="F1769" s="0" t="inlineStr">
        <is>
          <t>899130703055</t>
        </is>
      </c>
      <c r="G1769" s="0" t="inlineStr">
        <is>
          <t>MENS</t>
        </is>
      </c>
      <c r="H1769" s="0" t="inlineStr">
        <is>
          <t>M</t>
        </is>
      </c>
      <c r="I1769" s="0">
        <v>36.99</v>
      </c>
      <c r="J1769" s="0">
        <v>41</v>
      </c>
    </row>
    <row r="1770" spans="1:10" customHeight="0">
      <c r="A1770" s="0">
        <f>HYPERLINK("https://dl.dropboxusercontent.com/scl/fi/lqtivdsz937ya9gfafcbf/130703-af.jpg?rlkey=eh8if6gxf1f07hgoz2v68wx5j&amp;dl=0","Click to download Image")</f>
      </c>
      <c r="B1770" s="0">
        <f>HYPERLINK("https://dl.dropboxusercontent.com/scl/fi/rktnzo5wxhy9ho1l2a2ei/mens-pullover-size-chartsashland.jpg?rlkey=opu4v6264p8fiesw3wxq6j837&amp;dl=0","Click to download SizeChart")</f>
      </c>
      <c r="C1770" s="0" t="inlineStr">
        <is>
          <t>Ashland Men's Semi-Fitted 1/4 Zip</t>
        </is>
      </c>
      <c r="D1770" s="0" t="inlineStr">
        <is>
          <t>130703</t>
        </is>
      </c>
      <c r="E1770" s="0" t="inlineStr">
        <is>
          <t>BLANK ASHLAN M GY:130703C-L</t>
        </is>
      </c>
      <c r="F1770" s="0" t="inlineStr">
        <is>
          <t>899130703062</t>
        </is>
      </c>
      <c r="G1770" s="0" t="inlineStr">
        <is>
          <t>MENS</t>
        </is>
      </c>
      <c r="H1770" s="0" t="inlineStr">
        <is>
          <t>L</t>
        </is>
      </c>
      <c r="I1770" s="0">
        <v>36.99</v>
      </c>
      <c r="J1770" s="0">
        <v>61</v>
      </c>
    </row>
    <row r="1771" spans="1:10" customHeight="0">
      <c r="A1771" s="0">
        <f>HYPERLINK("https://dl.dropboxusercontent.com/scl/fi/lqtivdsz937ya9gfafcbf/130703-af.jpg?rlkey=eh8if6gxf1f07hgoz2v68wx5j&amp;dl=0","Click to download Image")</f>
      </c>
      <c r="B1771" s="0">
        <f>HYPERLINK("https://dl.dropboxusercontent.com/scl/fi/rktnzo5wxhy9ho1l2a2ei/mens-pullover-size-chartsashland.jpg?rlkey=opu4v6264p8fiesw3wxq6j837&amp;dl=0","Click to download SizeChart")</f>
      </c>
      <c r="C1771" s="0" t="inlineStr">
        <is>
          <t>Ashland Men's Semi-Fitted 1/4 Zip</t>
        </is>
      </c>
      <c r="D1771" s="0" t="inlineStr">
        <is>
          <t>130703</t>
        </is>
      </c>
      <c r="E1771" s="0" t="inlineStr">
        <is>
          <t>BLANK ASHLAN M GY:130703D-XL</t>
        </is>
      </c>
      <c r="F1771" s="0" t="inlineStr">
        <is>
          <t>899130703079</t>
        </is>
      </c>
      <c r="G1771" s="0" t="inlineStr">
        <is>
          <t>MENS</t>
        </is>
      </c>
      <c r="H1771" s="0" t="inlineStr">
        <is>
          <t>XL</t>
        </is>
      </c>
      <c r="I1771" s="0">
        <v>36.99</v>
      </c>
      <c r="J1771" s="0">
        <v>71</v>
      </c>
    </row>
    <row r="1772" spans="1:10" customHeight="0">
      <c r="A1772" s="0">
        <f>HYPERLINK("https://dl.dropboxusercontent.com/scl/fi/lqtivdsz937ya9gfafcbf/130703-af.jpg?rlkey=eh8if6gxf1f07hgoz2v68wx5j&amp;dl=0","Click to download Image")</f>
      </c>
      <c r="B1772" s="0">
        <f>HYPERLINK("https://dl.dropboxusercontent.com/scl/fi/rktnzo5wxhy9ho1l2a2ei/mens-pullover-size-chartsashland.jpg?rlkey=opu4v6264p8fiesw3wxq6j837&amp;dl=0","Click to download SizeChart")</f>
      </c>
      <c r="C1772" s="0" t="inlineStr">
        <is>
          <t>Ashland Men's Semi-Fitted 1/4 Zip</t>
        </is>
      </c>
      <c r="D1772" s="0" t="inlineStr">
        <is>
          <t>130703</t>
        </is>
      </c>
      <c r="E1772" s="0" t="inlineStr">
        <is>
          <t>BLANK ASHLAN M GY:130703E-2XL</t>
        </is>
      </c>
      <c r="F1772" s="0" t="inlineStr">
        <is>
          <t>899130703086</t>
        </is>
      </c>
      <c r="G1772" s="0" t="inlineStr">
        <is>
          <t>MENS</t>
        </is>
      </c>
      <c r="H1772" s="0" t="inlineStr">
        <is>
          <t>2XL</t>
        </is>
      </c>
      <c r="I1772" s="0">
        <v>36.99</v>
      </c>
      <c r="J1772" s="0">
        <v>44</v>
      </c>
    </row>
    <row r="1773" spans="1:10" customHeight="0">
      <c r="A1773" s="0">
        <f>HYPERLINK("https://dl.dropboxusercontent.com/scl/fi/lqtivdsz937ya9gfafcbf/130703-af.jpg?rlkey=eh8if6gxf1f07hgoz2v68wx5j&amp;dl=0","Click to download Image")</f>
      </c>
      <c r="B1773" s="0">
        <f>HYPERLINK("https://dl.dropboxusercontent.com/scl/fi/rktnzo5wxhy9ho1l2a2ei/mens-pullover-size-chartsashland.jpg?rlkey=opu4v6264p8fiesw3wxq6j837&amp;dl=0","Click to download SizeChart")</f>
      </c>
      <c r="C1773" s="0" t="inlineStr">
        <is>
          <t>Ashland Men's Semi-Fitted 1/4 Zip</t>
        </is>
      </c>
      <c r="D1773" s="0" t="inlineStr">
        <is>
          <t>130703</t>
        </is>
      </c>
      <c r="E1773" s="0" t="inlineStr">
        <is>
          <t>BLANK ASHLAN M GY:130703F-3XL</t>
        </is>
      </c>
      <c r="F1773" s="0" t="inlineStr">
        <is>
          <t>899130703093</t>
        </is>
      </c>
      <c r="G1773" s="0" t="inlineStr">
        <is>
          <t>MENS</t>
        </is>
      </c>
      <c r="H1773" s="0" t="inlineStr">
        <is>
          <t>3XL</t>
        </is>
      </c>
      <c r="I1773" s="0">
        <v>36.99</v>
      </c>
      <c r="J1773" s="0">
        <v>23</v>
      </c>
    </row>
    <row r="1774" spans="1:10" customHeight="0">
      <c r="A1774" s="0">
        <f>HYPERLINK("https://dl.dropboxusercontent.com/scl/fi/30s0j5oexmc4dy2z3c56c/130704-af.jpg?rlkey=fahds6xg30ppshrei1bnyd1v8&amp;dl=0","Click to download Image")</f>
      </c>
      <c r="B1774" s="0">
        <f>HYPERLINK("https://dl.dropboxusercontent.com/scl/fi/rktnzo5wxhy9ho1l2a2ei/mens-pullover-size-chartsashland.jpg?rlkey=opu4v6264p8fiesw3wxq6j837&amp;dl=0","Click to download SizeChart")</f>
      </c>
      <c r="C1774" s="0" t="inlineStr">
        <is>
          <t>Ashland Men's Semi-Fitted 1/4 Zip</t>
        </is>
      </c>
      <c r="D1774" s="0" t="inlineStr">
        <is>
          <t>130704</t>
        </is>
      </c>
      <c r="E1774" s="0" t="inlineStr">
        <is>
          <t>BLANK ASHLAN M BE:130704A-S</t>
        </is>
      </c>
      <c r="F1774" s="0" t="inlineStr">
        <is>
          <t>899130704045</t>
        </is>
      </c>
      <c r="G1774" s="0" t="inlineStr">
        <is>
          <t>MENS</t>
        </is>
      </c>
      <c r="H1774" s="0" t="inlineStr">
        <is>
          <t>S</t>
        </is>
      </c>
      <c r="I1774" s="0">
        <v>36.99</v>
      </c>
      <c r="J1774" s="0">
        <v>10</v>
      </c>
    </row>
    <row r="1775" spans="1:10" customHeight="0">
      <c r="A1775" s="0">
        <f>HYPERLINK("https://dl.dropboxusercontent.com/scl/fi/30s0j5oexmc4dy2z3c56c/130704-af.jpg?rlkey=fahds6xg30ppshrei1bnyd1v8&amp;dl=0","Click to download Image")</f>
      </c>
      <c r="B1775" s="0">
        <f>HYPERLINK("https://dl.dropboxusercontent.com/scl/fi/rktnzo5wxhy9ho1l2a2ei/mens-pullover-size-chartsashland.jpg?rlkey=opu4v6264p8fiesw3wxq6j837&amp;dl=0","Click to download SizeChart")</f>
      </c>
      <c r="C1775" s="0" t="inlineStr">
        <is>
          <t>Ashland Men's Semi-Fitted 1/4 Zip</t>
        </is>
      </c>
      <c r="D1775" s="0" t="inlineStr">
        <is>
          <t>130704</t>
        </is>
      </c>
      <c r="E1775" s="0" t="inlineStr">
        <is>
          <t>BLANK ASHLAN M BE:130704B-M</t>
        </is>
      </c>
      <c r="F1775" s="0" t="inlineStr">
        <is>
          <t>899130704052</t>
        </is>
      </c>
      <c r="G1775" s="0" t="inlineStr">
        <is>
          <t>MENS</t>
        </is>
      </c>
      <c r="H1775" s="0" t="inlineStr">
        <is>
          <t>M</t>
        </is>
      </c>
      <c r="I1775" s="0">
        <v>36.99</v>
      </c>
      <c r="J1775" s="0">
        <v>18</v>
      </c>
    </row>
    <row r="1776" spans="1:10" customHeight="0">
      <c r="A1776" s="0">
        <f>HYPERLINK("https://dl.dropboxusercontent.com/scl/fi/30s0j5oexmc4dy2z3c56c/130704-af.jpg?rlkey=fahds6xg30ppshrei1bnyd1v8&amp;dl=0","Click to download Image")</f>
      </c>
      <c r="B1776" s="0">
        <f>HYPERLINK("https://dl.dropboxusercontent.com/scl/fi/rktnzo5wxhy9ho1l2a2ei/mens-pullover-size-chartsashland.jpg?rlkey=opu4v6264p8fiesw3wxq6j837&amp;dl=0","Click to download SizeChart")</f>
      </c>
      <c r="C1776" s="0" t="inlineStr">
        <is>
          <t>Ashland Men's Semi-Fitted 1/4 Zip</t>
        </is>
      </c>
      <c r="D1776" s="0" t="inlineStr">
        <is>
          <t>130704</t>
        </is>
      </c>
      <c r="E1776" s="0" t="inlineStr">
        <is>
          <t>BLANK ASHLAN M BE:130704C-L</t>
        </is>
      </c>
      <c r="F1776" s="0" t="inlineStr">
        <is>
          <t>899130704069</t>
        </is>
      </c>
      <c r="G1776" s="0" t="inlineStr">
        <is>
          <t>MENS</t>
        </is>
      </c>
      <c r="H1776" s="0" t="inlineStr">
        <is>
          <t>L</t>
        </is>
      </c>
      <c r="I1776" s="0">
        <v>36.99</v>
      </c>
      <c r="J1776" s="0">
        <v>25</v>
      </c>
    </row>
    <row r="1777" spans="1:10" customHeight="0">
      <c r="A1777" s="0">
        <f>HYPERLINK("https://dl.dropboxusercontent.com/scl/fi/30s0j5oexmc4dy2z3c56c/130704-af.jpg?rlkey=fahds6xg30ppshrei1bnyd1v8&amp;dl=0","Click to download Image")</f>
      </c>
      <c r="B1777" s="0">
        <f>HYPERLINK("https://dl.dropboxusercontent.com/scl/fi/rktnzo5wxhy9ho1l2a2ei/mens-pullover-size-chartsashland.jpg?rlkey=opu4v6264p8fiesw3wxq6j837&amp;dl=0","Click to download SizeChart")</f>
      </c>
      <c r="C1777" s="0" t="inlineStr">
        <is>
          <t>Ashland Men's Semi-Fitted 1/4 Zip</t>
        </is>
      </c>
      <c r="D1777" s="0" t="inlineStr">
        <is>
          <t>130704</t>
        </is>
      </c>
      <c r="E1777" s="0" t="inlineStr">
        <is>
          <t>BLANK ASHLAN M BE:130704D-XL</t>
        </is>
      </c>
      <c r="F1777" s="0" t="inlineStr">
        <is>
          <t>899130704076</t>
        </is>
      </c>
      <c r="G1777" s="0" t="inlineStr">
        <is>
          <t>MENS</t>
        </is>
      </c>
      <c r="H1777" s="0" t="inlineStr">
        <is>
          <t>XL</t>
        </is>
      </c>
      <c r="I1777" s="0">
        <v>36.99</v>
      </c>
      <c r="J1777" s="0">
        <v>22</v>
      </c>
    </row>
    <row r="1778" spans="1:10" customHeight="0">
      <c r="A1778" s="0">
        <f>HYPERLINK("https://dl.dropboxusercontent.com/scl/fi/30s0j5oexmc4dy2z3c56c/130704-af.jpg?rlkey=fahds6xg30ppshrei1bnyd1v8&amp;dl=0","Click to download Image")</f>
      </c>
      <c r="B1778" s="0">
        <f>HYPERLINK("https://dl.dropboxusercontent.com/scl/fi/rktnzo5wxhy9ho1l2a2ei/mens-pullover-size-chartsashland.jpg?rlkey=opu4v6264p8fiesw3wxq6j837&amp;dl=0","Click to download SizeChart")</f>
      </c>
      <c r="C1778" s="0" t="inlineStr">
        <is>
          <t>Ashland Men's Semi-Fitted 1/4 Zip</t>
        </is>
      </c>
      <c r="D1778" s="0" t="inlineStr">
        <is>
          <t>130704</t>
        </is>
      </c>
      <c r="E1778" s="0" t="inlineStr">
        <is>
          <t>BLANK ASHLAN M BE:130704E-2XL</t>
        </is>
      </c>
      <c r="F1778" s="0" t="inlineStr">
        <is>
          <t>899130704083</t>
        </is>
      </c>
      <c r="G1778" s="0" t="inlineStr">
        <is>
          <t>MENS</t>
        </is>
      </c>
      <c r="H1778" s="0" t="inlineStr">
        <is>
          <t>2XL</t>
        </is>
      </c>
      <c r="I1778" s="0">
        <v>36.99</v>
      </c>
      <c r="J1778" s="0">
        <v>19</v>
      </c>
    </row>
    <row r="1779" spans="1:10" customHeight="0">
      <c r="A1779" s="0">
        <f>HYPERLINK("https://dl.dropboxusercontent.com/scl/fi/30s0j5oexmc4dy2z3c56c/130704-af.jpg?rlkey=fahds6xg30ppshrei1bnyd1v8&amp;dl=0","Click to download Image")</f>
      </c>
      <c r="B1779" s="0">
        <f>HYPERLINK("https://dl.dropboxusercontent.com/scl/fi/rktnzo5wxhy9ho1l2a2ei/mens-pullover-size-chartsashland.jpg?rlkey=opu4v6264p8fiesw3wxq6j837&amp;dl=0","Click to download SizeChart")</f>
      </c>
      <c r="C1779" s="0" t="inlineStr">
        <is>
          <t>Ashland Men's Semi-Fitted 1/4 Zip</t>
        </is>
      </c>
      <c r="D1779" s="0" t="inlineStr">
        <is>
          <t>130704</t>
        </is>
      </c>
      <c r="E1779" s="0" t="inlineStr">
        <is>
          <t>BLANK ASHLAN M BE:130704F-3XL</t>
        </is>
      </c>
      <c r="F1779" s="0" t="inlineStr">
        <is>
          <t>899130704090</t>
        </is>
      </c>
      <c r="G1779" s="0" t="inlineStr">
        <is>
          <t>MENS</t>
        </is>
      </c>
      <c r="H1779" s="0" t="inlineStr">
        <is>
          <t>3XL</t>
        </is>
      </c>
      <c r="I1779" s="0">
        <v>36.99</v>
      </c>
      <c r="J1779" s="0">
        <v>9</v>
      </c>
    </row>
    <row r="1780" spans="1:10" customHeight="0">
      <c r="A1780" s="0">
        <f>HYPERLINK("https://dl.dropboxusercontent.com/scl/fi/6uxxpsp4y2u3bi6zd0b30/115451-af.jpg?rlkey=n3jv58041y3hwx84eittvwa12&amp;dl=0","Click to download Image")</f>
      </c>
      <c r="B1780" s="0">
        <f>HYPERLINK("https://dl.dropboxusercontent.com/scl/fi/tm7uwqatvd84x6sssufho/mens-polo-size-chartsbruce.jpg?rlkey=2tugmea1epn33f9pq6pkwf1bw&amp;dl=0","Click to download SizeChart")</f>
      </c>
      <c r="C1780" s="0" t="inlineStr">
        <is>
          <t>Bruce Men's Performance Polo</t>
        </is>
      </c>
      <c r="D1780" s="0" t="inlineStr">
        <is>
          <t>115451</t>
        </is>
      </c>
      <c r="E1780" s="0" t="inlineStr">
        <is>
          <t>BLANK M BRUCE CARDINAL:115451A - S</t>
        </is>
      </c>
      <c r="G1780" s="0" t="inlineStr">
        <is>
          <t>MENS</t>
        </is>
      </c>
      <c r="H1780" s="0" t="inlineStr">
        <is>
          <t>S</t>
        </is>
      </c>
      <c r="I1780" s="0">
        <v>29.99</v>
      </c>
      <c r="J1780" s="0">
        <v>9</v>
      </c>
    </row>
    <row r="1781" spans="1:10" customHeight="0">
      <c r="A1781" s="0">
        <f>HYPERLINK("https://dl.dropboxusercontent.com/scl/fi/6uxxpsp4y2u3bi6zd0b30/115451-af.jpg?rlkey=n3jv58041y3hwx84eittvwa12&amp;dl=0","Click to download Image")</f>
      </c>
      <c r="B1781" s="0">
        <f>HYPERLINK("https://dl.dropboxusercontent.com/scl/fi/tm7uwqatvd84x6sssufho/mens-polo-size-chartsbruce.jpg?rlkey=2tugmea1epn33f9pq6pkwf1bw&amp;dl=0","Click to download SizeChart")</f>
      </c>
      <c r="C1781" s="0" t="inlineStr">
        <is>
          <t>Bruce Men's Performance Polo</t>
        </is>
      </c>
      <c r="D1781" s="0" t="inlineStr">
        <is>
          <t>115451</t>
        </is>
      </c>
      <c r="E1781" s="0" t="inlineStr">
        <is>
          <t>BLANK M BRUCE CARDINAL:115451B - M</t>
        </is>
      </c>
      <c r="G1781" s="0" t="inlineStr">
        <is>
          <t>MENS</t>
        </is>
      </c>
      <c r="H1781" s="0" t="inlineStr">
        <is>
          <t>M</t>
        </is>
      </c>
      <c r="I1781" s="0">
        <v>29.99</v>
      </c>
      <c r="J1781" s="0">
        <v>22</v>
      </c>
    </row>
    <row r="1782" spans="1:10" customHeight="0">
      <c r="A1782" s="0">
        <f>HYPERLINK("https://dl.dropboxusercontent.com/scl/fi/6uxxpsp4y2u3bi6zd0b30/115451-af.jpg?rlkey=n3jv58041y3hwx84eittvwa12&amp;dl=0","Click to download Image")</f>
      </c>
      <c r="B1782" s="0">
        <f>HYPERLINK("https://dl.dropboxusercontent.com/scl/fi/tm7uwqatvd84x6sssufho/mens-polo-size-chartsbruce.jpg?rlkey=2tugmea1epn33f9pq6pkwf1bw&amp;dl=0","Click to download SizeChart")</f>
      </c>
      <c r="C1782" s="0" t="inlineStr">
        <is>
          <t>Bruce Men's Performance Polo</t>
        </is>
      </c>
      <c r="D1782" s="0" t="inlineStr">
        <is>
          <t>115451</t>
        </is>
      </c>
      <c r="E1782" s="0" t="inlineStr">
        <is>
          <t>BLANK M BRUCE CARDINAL:115451C - L</t>
        </is>
      </c>
      <c r="G1782" s="0" t="inlineStr">
        <is>
          <t>MENS</t>
        </is>
      </c>
      <c r="H1782" s="0" t="inlineStr">
        <is>
          <t>L</t>
        </is>
      </c>
      <c r="I1782" s="0">
        <v>29.99</v>
      </c>
      <c r="J1782" s="0">
        <v>25</v>
      </c>
    </row>
    <row r="1783" spans="1:10" customHeight="0">
      <c r="A1783" s="0">
        <f>HYPERLINK("https://dl.dropboxusercontent.com/scl/fi/6uxxpsp4y2u3bi6zd0b30/115451-af.jpg?rlkey=n3jv58041y3hwx84eittvwa12&amp;dl=0","Click to download Image")</f>
      </c>
      <c r="B1783" s="0">
        <f>HYPERLINK("https://dl.dropboxusercontent.com/scl/fi/tm7uwqatvd84x6sssufho/mens-polo-size-chartsbruce.jpg?rlkey=2tugmea1epn33f9pq6pkwf1bw&amp;dl=0","Click to download SizeChart")</f>
      </c>
      <c r="C1783" s="0" t="inlineStr">
        <is>
          <t>Bruce Men's Performance Polo</t>
        </is>
      </c>
      <c r="D1783" s="0" t="inlineStr">
        <is>
          <t>115451</t>
        </is>
      </c>
      <c r="E1783" s="0" t="inlineStr">
        <is>
          <t>BLANK M BRUCE CARDINAL:115451D - XL</t>
        </is>
      </c>
      <c r="G1783" s="0" t="inlineStr">
        <is>
          <t>MENS</t>
        </is>
      </c>
      <c r="H1783" s="0" t="inlineStr">
        <is>
          <t>XL</t>
        </is>
      </c>
      <c r="I1783" s="0">
        <v>29.99</v>
      </c>
      <c r="J1783" s="0">
        <v>28</v>
      </c>
    </row>
    <row r="1784" spans="1:10" customHeight="0">
      <c r="A1784" s="0">
        <f>HYPERLINK("https://dl.dropboxusercontent.com/scl/fi/6uxxpsp4y2u3bi6zd0b30/115451-af.jpg?rlkey=n3jv58041y3hwx84eittvwa12&amp;dl=0","Click to download Image")</f>
      </c>
      <c r="B1784" s="0">
        <f>HYPERLINK("https://dl.dropboxusercontent.com/scl/fi/tm7uwqatvd84x6sssufho/mens-polo-size-chartsbruce.jpg?rlkey=2tugmea1epn33f9pq6pkwf1bw&amp;dl=0","Click to download SizeChart")</f>
      </c>
      <c r="C1784" s="0" t="inlineStr">
        <is>
          <t>Bruce Men's Performance Polo</t>
        </is>
      </c>
      <c r="D1784" s="0" t="inlineStr">
        <is>
          <t>115451</t>
        </is>
      </c>
      <c r="E1784" s="0" t="inlineStr">
        <is>
          <t>BLANK M BRUCE CARDINAL:115451E - 2XL</t>
        </is>
      </c>
      <c r="G1784" s="0" t="inlineStr">
        <is>
          <t>MENS</t>
        </is>
      </c>
      <c r="H1784" s="0" t="inlineStr">
        <is>
          <t>2XL</t>
        </is>
      </c>
      <c r="I1784" s="0">
        <v>29.99</v>
      </c>
      <c r="J1784" s="0">
        <v>21</v>
      </c>
    </row>
    <row r="1785" spans="1:10" customHeight="0">
      <c r="A1785" s="0">
        <f>HYPERLINK("https://dl.dropboxusercontent.com/scl/fi/6uxxpsp4y2u3bi6zd0b30/115451-af.jpg?rlkey=n3jv58041y3hwx84eittvwa12&amp;dl=0","Click to download Image")</f>
      </c>
      <c r="B1785" s="0">
        <f>HYPERLINK("https://dl.dropboxusercontent.com/scl/fi/tm7uwqatvd84x6sssufho/mens-polo-size-chartsbruce.jpg?rlkey=2tugmea1epn33f9pq6pkwf1bw&amp;dl=0","Click to download SizeChart")</f>
      </c>
      <c r="C1785" s="0" t="inlineStr">
        <is>
          <t>Bruce Men's Performance Polo</t>
        </is>
      </c>
      <c r="D1785" s="0" t="inlineStr">
        <is>
          <t>115451</t>
        </is>
      </c>
      <c r="E1785" s="0" t="inlineStr">
        <is>
          <t>BLANK M BRUCE CARDINAL:115451F - 3XL</t>
        </is>
      </c>
      <c r="G1785" s="0" t="inlineStr">
        <is>
          <t>MENS</t>
        </is>
      </c>
      <c r="H1785" s="0" t="inlineStr">
        <is>
          <t>3XL</t>
        </is>
      </c>
      <c r="I1785" s="0">
        <v>29.99</v>
      </c>
      <c r="J1785" s="0">
        <v>10</v>
      </c>
    </row>
    <row r="1786" spans="1:10" customHeight="0">
      <c r="A1786" s="0">
        <f>HYPERLINK("https://dl.dropboxusercontent.com/scl/fi/mg46g3gogkc5hje87hmek/115423-af.jpg?rlkey=wxzbnlr2vxt9t0ob1m4z9uuaq&amp;dl=0","Click to download Image")</f>
      </c>
      <c r="B1786" s="0">
        <f>HYPERLINK("https://dl.dropboxusercontent.com/scl/fi/tm7uwqatvd84x6sssufho/mens-polo-size-chartsbruce.jpg?rlkey=2tugmea1epn33f9pq6pkwf1bw&amp;dl=0","Click to download SizeChart")</f>
      </c>
      <c r="C1786" s="0" t="inlineStr">
        <is>
          <t>Bruce Men's Performance Polo</t>
        </is>
      </c>
      <c r="D1786" s="0" t="inlineStr">
        <is>
          <t>115453</t>
        </is>
      </c>
      <c r="E1786" s="0" t="inlineStr">
        <is>
          <t>BLANK M BRUCE CRIMSON:115453A - S</t>
        </is>
      </c>
      <c r="G1786" s="0" t="inlineStr">
        <is>
          <t>MENS</t>
        </is>
      </c>
      <c r="H1786" s="0" t="inlineStr">
        <is>
          <t>S</t>
        </is>
      </c>
      <c r="I1786" s="0">
        <v>29.99</v>
      </c>
      <c r="J1786" s="0">
        <v>23</v>
      </c>
    </row>
    <row r="1787" spans="1:10" customHeight="0">
      <c r="A1787" s="0">
        <f>HYPERLINK("https://dl.dropboxusercontent.com/scl/fi/mg46g3gogkc5hje87hmek/115423-af.jpg?rlkey=wxzbnlr2vxt9t0ob1m4z9uuaq&amp;dl=0","Click to download Image")</f>
      </c>
      <c r="B1787" s="0">
        <f>HYPERLINK("https://dl.dropboxusercontent.com/scl/fi/tm7uwqatvd84x6sssufho/mens-polo-size-chartsbruce.jpg?rlkey=2tugmea1epn33f9pq6pkwf1bw&amp;dl=0","Click to download SizeChart")</f>
      </c>
      <c r="C1787" s="0" t="inlineStr">
        <is>
          <t>Bruce Men's Performance Polo</t>
        </is>
      </c>
      <c r="D1787" s="0" t="inlineStr">
        <is>
          <t>115453</t>
        </is>
      </c>
      <c r="E1787" s="0" t="inlineStr">
        <is>
          <t>BLANK M BRUCE CRIMSON:115453B - M</t>
        </is>
      </c>
      <c r="G1787" s="0" t="inlineStr">
        <is>
          <t>MENS</t>
        </is>
      </c>
      <c r="H1787" s="0" t="inlineStr">
        <is>
          <t>M</t>
        </is>
      </c>
      <c r="I1787" s="0">
        <v>29.99</v>
      </c>
      <c r="J1787" s="0">
        <v>46</v>
      </c>
    </row>
    <row r="1788" spans="1:10" customHeight="0">
      <c r="A1788" s="0">
        <f>HYPERLINK("https://dl.dropboxusercontent.com/scl/fi/mg46g3gogkc5hje87hmek/115423-af.jpg?rlkey=wxzbnlr2vxt9t0ob1m4z9uuaq&amp;dl=0","Click to download Image")</f>
      </c>
      <c r="B1788" s="0">
        <f>HYPERLINK("https://dl.dropboxusercontent.com/scl/fi/tm7uwqatvd84x6sssufho/mens-polo-size-chartsbruce.jpg?rlkey=2tugmea1epn33f9pq6pkwf1bw&amp;dl=0","Click to download SizeChart")</f>
      </c>
      <c r="C1788" s="0" t="inlineStr">
        <is>
          <t>Bruce Men's Performance Polo</t>
        </is>
      </c>
      <c r="D1788" s="0" t="inlineStr">
        <is>
          <t>115453</t>
        </is>
      </c>
      <c r="E1788" s="0" t="inlineStr">
        <is>
          <t>BLANK M BRUCE CRIMSON:115453C - L</t>
        </is>
      </c>
      <c r="G1788" s="0" t="inlineStr">
        <is>
          <t>MENS</t>
        </is>
      </c>
      <c r="H1788" s="0" t="inlineStr">
        <is>
          <t>L</t>
        </is>
      </c>
      <c r="I1788" s="0">
        <v>29.99</v>
      </c>
      <c r="J1788" s="0">
        <v>71</v>
      </c>
    </row>
    <row r="1789" spans="1:10" customHeight="0">
      <c r="A1789" s="0">
        <f>HYPERLINK("https://dl.dropboxusercontent.com/scl/fi/mg46g3gogkc5hje87hmek/115423-af.jpg?rlkey=wxzbnlr2vxt9t0ob1m4z9uuaq&amp;dl=0","Click to download Image")</f>
      </c>
      <c r="B1789" s="0">
        <f>HYPERLINK("https://dl.dropboxusercontent.com/scl/fi/tm7uwqatvd84x6sssufho/mens-polo-size-chartsbruce.jpg?rlkey=2tugmea1epn33f9pq6pkwf1bw&amp;dl=0","Click to download SizeChart")</f>
      </c>
      <c r="C1789" s="0" t="inlineStr">
        <is>
          <t>Bruce Men's Performance Polo</t>
        </is>
      </c>
      <c r="D1789" s="0" t="inlineStr">
        <is>
          <t>115453</t>
        </is>
      </c>
      <c r="E1789" s="0" t="inlineStr">
        <is>
          <t>BLANK M BRUCE CRIMSON:115453D - XL</t>
        </is>
      </c>
      <c r="G1789" s="0" t="inlineStr">
        <is>
          <t>MENS</t>
        </is>
      </c>
      <c r="H1789" s="0" t="inlineStr">
        <is>
          <t>XL</t>
        </is>
      </c>
      <c r="I1789" s="0">
        <v>29.99</v>
      </c>
      <c r="J1789" s="0">
        <v>72</v>
      </c>
    </row>
    <row r="1790" spans="1:10" customHeight="0">
      <c r="A1790" s="0">
        <f>HYPERLINK("https://dl.dropboxusercontent.com/scl/fi/mg46g3gogkc5hje87hmek/115423-af.jpg?rlkey=wxzbnlr2vxt9t0ob1m4z9uuaq&amp;dl=0","Click to download Image")</f>
      </c>
      <c r="B1790" s="0">
        <f>HYPERLINK("https://dl.dropboxusercontent.com/scl/fi/tm7uwqatvd84x6sssufho/mens-polo-size-chartsbruce.jpg?rlkey=2tugmea1epn33f9pq6pkwf1bw&amp;dl=0","Click to download SizeChart")</f>
      </c>
      <c r="C1790" s="0" t="inlineStr">
        <is>
          <t>Bruce Men's Performance Polo</t>
        </is>
      </c>
      <c r="D1790" s="0" t="inlineStr">
        <is>
          <t>115453</t>
        </is>
      </c>
      <c r="E1790" s="0" t="inlineStr">
        <is>
          <t>BLANK M BRUCE CRIMSON:115453E - 2XL</t>
        </is>
      </c>
      <c r="G1790" s="0" t="inlineStr">
        <is>
          <t>MENS</t>
        </is>
      </c>
      <c r="H1790" s="0" t="inlineStr">
        <is>
          <t>2XL</t>
        </is>
      </c>
      <c r="I1790" s="0">
        <v>29.99</v>
      </c>
      <c r="J1790" s="0">
        <v>45</v>
      </c>
    </row>
    <row r="1791" spans="1:10" customHeight="0">
      <c r="A1791" s="0">
        <f>HYPERLINK("https://dl.dropboxusercontent.com/scl/fi/mg46g3gogkc5hje87hmek/115423-af.jpg?rlkey=wxzbnlr2vxt9t0ob1m4z9uuaq&amp;dl=0","Click to download Image")</f>
      </c>
      <c r="B1791" s="0">
        <f>HYPERLINK("https://dl.dropboxusercontent.com/scl/fi/tm7uwqatvd84x6sssufho/mens-polo-size-chartsbruce.jpg?rlkey=2tugmea1epn33f9pq6pkwf1bw&amp;dl=0","Click to download SizeChart")</f>
      </c>
      <c r="C1791" s="0" t="inlineStr">
        <is>
          <t>Bruce Men's Performance Polo</t>
        </is>
      </c>
      <c r="D1791" s="0" t="inlineStr">
        <is>
          <t>115453</t>
        </is>
      </c>
      <c r="E1791" s="0" t="inlineStr">
        <is>
          <t>BLANK M BRUCE CRIMSON:115453F - 3XL</t>
        </is>
      </c>
      <c r="G1791" s="0" t="inlineStr">
        <is>
          <t>MENS</t>
        </is>
      </c>
      <c r="H1791" s="0" t="inlineStr">
        <is>
          <t>3XL</t>
        </is>
      </c>
      <c r="I1791" s="0">
        <v>29.99</v>
      </c>
      <c r="J1791" s="0">
        <v>22</v>
      </c>
    </row>
    <row r="1792" spans="1:10" customHeight="0">
      <c r="A1792" s="0">
        <f>HYPERLINK("https://dl.dropboxusercontent.com/scl/fi/3qu9rk2l8i8jhlb9jrwxj/115452-af.jpg?rlkey=ey3ycphxhsuwg1u541y1jbzko&amp;dl=0","Click to download Image")</f>
      </c>
      <c r="B1792" s="0">
        <f>HYPERLINK("https://dl.dropboxusercontent.com/scl/fi/tm7uwqatvd84x6sssufho/mens-polo-size-chartsbruce.jpg?rlkey=2tugmea1epn33f9pq6pkwf1bw&amp;dl=0","Click to download SizeChart")</f>
      </c>
      <c r="C1792" s="0" t="inlineStr">
        <is>
          <t>Bruce Men's Performance Polo</t>
        </is>
      </c>
      <c r="D1792" s="0" t="inlineStr">
        <is>
          <t>115452</t>
        </is>
      </c>
      <c r="E1792" s="0" t="inlineStr">
        <is>
          <t>BLANK M BRUCE PURPLE:115452A - S</t>
        </is>
      </c>
      <c r="G1792" s="0" t="inlineStr">
        <is>
          <t>MENS</t>
        </is>
      </c>
      <c r="H1792" s="0" t="inlineStr">
        <is>
          <t>S</t>
        </is>
      </c>
      <c r="I1792" s="0">
        <v>29.99</v>
      </c>
      <c r="J1792" s="0">
        <v>23</v>
      </c>
    </row>
    <row r="1793" spans="1:10" customHeight="0">
      <c r="A1793" s="0">
        <f>HYPERLINK("https://dl.dropboxusercontent.com/scl/fi/3qu9rk2l8i8jhlb9jrwxj/115452-af.jpg?rlkey=ey3ycphxhsuwg1u541y1jbzko&amp;dl=0","Click to download Image")</f>
      </c>
      <c r="B1793" s="0">
        <f>HYPERLINK("https://dl.dropboxusercontent.com/scl/fi/tm7uwqatvd84x6sssufho/mens-polo-size-chartsbruce.jpg?rlkey=2tugmea1epn33f9pq6pkwf1bw&amp;dl=0","Click to download SizeChart")</f>
      </c>
      <c r="C1793" s="0" t="inlineStr">
        <is>
          <t>Bruce Men's Performance Polo</t>
        </is>
      </c>
      <c r="D1793" s="0" t="inlineStr">
        <is>
          <t>115452</t>
        </is>
      </c>
      <c r="E1793" s="0" t="inlineStr">
        <is>
          <t>BLANK M BRUCE PURPLE:115452B - M</t>
        </is>
      </c>
      <c r="G1793" s="0" t="inlineStr">
        <is>
          <t>MENS</t>
        </is>
      </c>
      <c r="H1793" s="0" t="inlineStr">
        <is>
          <t>M</t>
        </is>
      </c>
      <c r="I1793" s="0">
        <v>29.99</v>
      </c>
      <c r="J1793" s="0">
        <v>45</v>
      </c>
    </row>
    <row r="1794" spans="1:10" customHeight="0">
      <c r="A1794" s="0">
        <f>HYPERLINK("https://dl.dropboxusercontent.com/scl/fi/3qu9rk2l8i8jhlb9jrwxj/115452-af.jpg?rlkey=ey3ycphxhsuwg1u541y1jbzko&amp;dl=0","Click to download Image")</f>
      </c>
      <c r="B1794" s="0">
        <f>HYPERLINK("https://dl.dropboxusercontent.com/scl/fi/tm7uwqatvd84x6sssufho/mens-polo-size-chartsbruce.jpg?rlkey=2tugmea1epn33f9pq6pkwf1bw&amp;dl=0","Click to download SizeChart")</f>
      </c>
      <c r="C1794" s="0" t="inlineStr">
        <is>
          <t>Bruce Men's Performance Polo</t>
        </is>
      </c>
      <c r="D1794" s="0" t="inlineStr">
        <is>
          <t>115452</t>
        </is>
      </c>
      <c r="E1794" s="0" t="inlineStr">
        <is>
          <t>BLANK M BRUCE PURPLE:115452C - L</t>
        </is>
      </c>
      <c r="G1794" s="0" t="inlineStr">
        <is>
          <t>MENS</t>
        </is>
      </c>
      <c r="H1794" s="0" t="inlineStr">
        <is>
          <t>L</t>
        </is>
      </c>
      <c r="I1794" s="0">
        <v>29.99</v>
      </c>
      <c r="J1794" s="0">
        <v>71</v>
      </c>
    </row>
    <row r="1795" spans="1:10" customHeight="0">
      <c r="A1795" s="0">
        <f>HYPERLINK("https://dl.dropboxusercontent.com/scl/fi/3qu9rk2l8i8jhlb9jrwxj/115452-af.jpg?rlkey=ey3ycphxhsuwg1u541y1jbzko&amp;dl=0","Click to download Image")</f>
      </c>
      <c r="B1795" s="0">
        <f>HYPERLINK("https://dl.dropboxusercontent.com/scl/fi/tm7uwqatvd84x6sssufho/mens-polo-size-chartsbruce.jpg?rlkey=2tugmea1epn33f9pq6pkwf1bw&amp;dl=0","Click to download SizeChart")</f>
      </c>
      <c r="C1795" s="0" t="inlineStr">
        <is>
          <t>Bruce Men's Performance Polo</t>
        </is>
      </c>
      <c r="D1795" s="0" t="inlineStr">
        <is>
          <t>115452</t>
        </is>
      </c>
      <c r="E1795" s="0" t="inlineStr">
        <is>
          <t>BLANK M BRUCE PURPLE:115452D - XL</t>
        </is>
      </c>
      <c r="G1795" s="0" t="inlineStr">
        <is>
          <t>MENS</t>
        </is>
      </c>
      <c r="H1795" s="0" t="inlineStr">
        <is>
          <t>XL</t>
        </is>
      </c>
      <c r="I1795" s="0">
        <v>29.99</v>
      </c>
      <c r="J1795" s="0">
        <v>73</v>
      </c>
    </row>
    <row r="1796" spans="1:10" customHeight="0">
      <c r="A1796" s="0">
        <f>HYPERLINK("https://dl.dropboxusercontent.com/scl/fi/3qu9rk2l8i8jhlb9jrwxj/115452-af.jpg?rlkey=ey3ycphxhsuwg1u541y1jbzko&amp;dl=0","Click to download Image")</f>
      </c>
      <c r="B1796" s="0">
        <f>HYPERLINK("https://dl.dropboxusercontent.com/scl/fi/tm7uwqatvd84x6sssufho/mens-polo-size-chartsbruce.jpg?rlkey=2tugmea1epn33f9pq6pkwf1bw&amp;dl=0","Click to download SizeChart")</f>
      </c>
      <c r="C1796" s="0" t="inlineStr">
        <is>
          <t>Bruce Men's Performance Polo</t>
        </is>
      </c>
      <c r="D1796" s="0" t="inlineStr">
        <is>
          <t>115452</t>
        </is>
      </c>
      <c r="E1796" s="0" t="inlineStr">
        <is>
          <t>BLANK M BRUCE PURPLE:115452E - 2XL</t>
        </is>
      </c>
      <c r="G1796" s="0" t="inlineStr">
        <is>
          <t>MENS</t>
        </is>
      </c>
      <c r="H1796" s="0" t="inlineStr">
        <is>
          <t>2XL</t>
        </is>
      </c>
      <c r="I1796" s="0">
        <v>29.99</v>
      </c>
      <c r="J1796" s="0">
        <v>45</v>
      </c>
    </row>
    <row r="1797" spans="1:10" customHeight="0">
      <c r="A1797" s="0">
        <f>HYPERLINK("https://dl.dropboxusercontent.com/scl/fi/3qu9rk2l8i8jhlb9jrwxj/115452-af.jpg?rlkey=ey3ycphxhsuwg1u541y1jbzko&amp;dl=0","Click to download Image")</f>
      </c>
      <c r="B1797" s="0">
        <f>HYPERLINK("https://dl.dropboxusercontent.com/scl/fi/tm7uwqatvd84x6sssufho/mens-polo-size-chartsbruce.jpg?rlkey=2tugmea1epn33f9pq6pkwf1bw&amp;dl=0","Click to download SizeChart")</f>
      </c>
      <c r="C1797" s="0" t="inlineStr">
        <is>
          <t>Bruce Men's Performance Polo</t>
        </is>
      </c>
      <c r="D1797" s="0" t="inlineStr">
        <is>
          <t>115452</t>
        </is>
      </c>
      <c r="E1797" s="0" t="inlineStr">
        <is>
          <t>BLANK M BRUCE PURPLE:115452F - 3XL</t>
        </is>
      </c>
      <c r="G1797" s="0" t="inlineStr">
        <is>
          <t>MENS</t>
        </is>
      </c>
      <c r="H1797" s="0" t="inlineStr">
        <is>
          <t>3XL</t>
        </is>
      </c>
      <c r="I1797" s="0">
        <v>29.99</v>
      </c>
      <c r="J1797" s="0">
        <v>24</v>
      </c>
    </row>
    <row r="1798" spans="1:10" customHeight="0">
      <c r="A1798" s="0">
        <f>HYPERLINK("https://dl.dropboxusercontent.com/scl/fi/2lcx1ycz3lzjreyi4qmcd/brent-112237-f.jpg?rlkey=dq652is7kexgp96vk3w89bh6t&amp;dl=0","Click to download Image")</f>
      </c>
      <c r="B1798" s="0">
        <f>HYPERLINK("https://dl.dropboxusercontent.com/scl/fi/z4eurs39d6x1imj7k4ku0/mens-polo-size-chartsbrent-bt.jpg?rlkey=jy32r8e2ysvgmf8lfixhs05nb&amp;dl=0","Click to download SizeChart")</f>
      </c>
      <c r="C1798" s="0" t="inlineStr">
        <is>
          <t>Brent Men's Performance Polo</t>
        </is>
      </c>
      <c r="D1798" s="0" t="inlineStr">
        <is>
          <t>112237</t>
        </is>
      </c>
      <c r="E1798" s="0" t="inlineStr">
        <is>
          <t>BLANK BRENT BLACK:112237A - S</t>
        </is>
      </c>
      <c r="G1798" s="0" t="inlineStr">
        <is>
          <t>MENS</t>
        </is>
      </c>
      <c r="H1798" s="0" t="inlineStr">
        <is>
          <t>S</t>
        </is>
      </c>
      <c r="I1798" s="0">
        <v>29.99</v>
      </c>
      <c r="J1798" s="0">
        <v>44</v>
      </c>
    </row>
    <row r="1799" spans="1:10" customHeight="0">
      <c r="A1799" s="0">
        <f>HYPERLINK("https://dl.dropboxusercontent.com/scl/fi/2lcx1ycz3lzjreyi4qmcd/brent-112237-f.jpg?rlkey=dq652is7kexgp96vk3w89bh6t&amp;dl=0","Click to download Image")</f>
      </c>
      <c r="B1799" s="0">
        <f>HYPERLINK("https://dl.dropboxusercontent.com/scl/fi/z4eurs39d6x1imj7k4ku0/mens-polo-size-chartsbrent-bt.jpg?rlkey=jy32r8e2ysvgmf8lfixhs05nb&amp;dl=0","Click to download SizeChart")</f>
      </c>
      <c r="C1799" s="0" t="inlineStr">
        <is>
          <t>Brent Men's Performance Polo</t>
        </is>
      </c>
      <c r="D1799" s="0" t="inlineStr">
        <is>
          <t>112237</t>
        </is>
      </c>
      <c r="E1799" s="0" t="inlineStr">
        <is>
          <t>BLANK BRENT BLACK:112237B - M</t>
        </is>
      </c>
      <c r="G1799" s="0" t="inlineStr">
        <is>
          <t>MENS</t>
        </is>
      </c>
      <c r="H1799" s="0" t="inlineStr">
        <is>
          <t>M</t>
        </is>
      </c>
      <c r="I1799" s="0">
        <v>29.99</v>
      </c>
      <c r="J1799" s="0">
        <v>64</v>
      </c>
    </row>
    <row r="1800" spans="1:10" customHeight="0">
      <c r="A1800" s="0">
        <f>HYPERLINK("https://dl.dropboxusercontent.com/scl/fi/2lcx1ycz3lzjreyi4qmcd/brent-112237-f.jpg?rlkey=dq652is7kexgp96vk3w89bh6t&amp;dl=0","Click to download Image")</f>
      </c>
      <c r="B1800" s="0">
        <f>HYPERLINK("https://dl.dropboxusercontent.com/scl/fi/z4eurs39d6x1imj7k4ku0/mens-polo-size-chartsbrent-bt.jpg?rlkey=jy32r8e2ysvgmf8lfixhs05nb&amp;dl=0","Click to download SizeChart")</f>
      </c>
      <c r="C1800" s="0" t="inlineStr">
        <is>
          <t>Brent Men's Performance Polo</t>
        </is>
      </c>
      <c r="D1800" s="0" t="inlineStr">
        <is>
          <t>112237</t>
        </is>
      </c>
      <c r="E1800" s="0" t="inlineStr">
        <is>
          <t>BLANK BRENT BLACK:112237C - L</t>
        </is>
      </c>
      <c r="G1800" s="0" t="inlineStr">
        <is>
          <t>MENS</t>
        </is>
      </c>
      <c r="H1800" s="0" t="inlineStr">
        <is>
          <t>L</t>
        </is>
      </c>
      <c r="I1800" s="0">
        <v>29.99</v>
      </c>
      <c r="J1800" s="0">
        <v>58</v>
      </c>
    </row>
    <row r="1801" spans="1:10" customHeight="0">
      <c r="A1801" s="0">
        <f>HYPERLINK("https://dl.dropboxusercontent.com/scl/fi/2lcx1ycz3lzjreyi4qmcd/brent-112237-f.jpg?rlkey=dq652is7kexgp96vk3w89bh6t&amp;dl=0","Click to download Image")</f>
      </c>
      <c r="B1801" s="0">
        <f>HYPERLINK("https://dl.dropboxusercontent.com/scl/fi/z4eurs39d6x1imj7k4ku0/mens-polo-size-chartsbrent-bt.jpg?rlkey=jy32r8e2ysvgmf8lfixhs05nb&amp;dl=0","Click to download SizeChart")</f>
      </c>
      <c r="C1801" s="0" t="inlineStr">
        <is>
          <t>Brent Men's Performance Polo</t>
        </is>
      </c>
      <c r="D1801" s="0" t="inlineStr">
        <is>
          <t>112237</t>
        </is>
      </c>
      <c r="E1801" s="0" t="inlineStr">
        <is>
          <t>BLANK BRENT BLACK:112237CT-L TALL</t>
        </is>
      </c>
      <c r="F1801" s="0" t="inlineStr">
        <is>
          <t>899112237165</t>
        </is>
      </c>
      <c r="G1801" s="0" t="inlineStr">
        <is>
          <t>MENS</t>
        </is>
      </c>
      <c r="H1801" s="0" t="inlineStr">
        <is>
          <t>L TALL</t>
        </is>
      </c>
      <c r="I1801" s="0">
        <v>29.99</v>
      </c>
      <c r="J1801" s="0">
        <v>0</v>
      </c>
    </row>
    <row r="1802" spans="1:10" customHeight="0">
      <c r="A1802" s="0">
        <f>HYPERLINK("https://dl.dropboxusercontent.com/scl/fi/2lcx1ycz3lzjreyi4qmcd/brent-112237-f.jpg?rlkey=dq652is7kexgp96vk3w89bh6t&amp;dl=0","Click to download Image")</f>
      </c>
      <c r="B1802" s="0">
        <f>HYPERLINK("https://dl.dropboxusercontent.com/scl/fi/z4eurs39d6x1imj7k4ku0/mens-polo-size-chartsbrent-bt.jpg?rlkey=jy32r8e2ysvgmf8lfixhs05nb&amp;dl=0","Click to download SizeChart")</f>
      </c>
      <c r="C1802" s="0" t="inlineStr">
        <is>
          <t>Brent Men's Performance Polo</t>
        </is>
      </c>
      <c r="D1802" s="0" t="inlineStr">
        <is>
          <t>112237</t>
        </is>
      </c>
      <c r="E1802" s="0" t="inlineStr">
        <is>
          <t>BLANK BRENT BLACK:112237D - XL</t>
        </is>
      </c>
      <c r="G1802" s="0" t="inlineStr">
        <is>
          <t>MENS</t>
        </is>
      </c>
      <c r="H1802" s="0" t="inlineStr">
        <is>
          <t>XL</t>
        </is>
      </c>
      <c r="I1802" s="0">
        <v>29.99</v>
      </c>
      <c r="J1802" s="0">
        <v>63</v>
      </c>
    </row>
    <row r="1803" spans="1:10" customHeight="0">
      <c r="A1803" s="0">
        <f>HYPERLINK("https://dl.dropboxusercontent.com/scl/fi/2lcx1ycz3lzjreyi4qmcd/brent-112237-f.jpg?rlkey=dq652is7kexgp96vk3w89bh6t&amp;dl=0","Click to download Image")</f>
      </c>
      <c r="B1803" s="0">
        <f>HYPERLINK("https://dl.dropboxusercontent.com/scl/fi/z4eurs39d6x1imj7k4ku0/mens-polo-size-chartsbrent-bt.jpg?rlkey=jy32r8e2ysvgmf8lfixhs05nb&amp;dl=0","Click to download SizeChart")</f>
      </c>
      <c r="C1803" s="0" t="inlineStr">
        <is>
          <t>Brent Men's Performance Polo</t>
        </is>
      </c>
      <c r="D1803" s="0" t="inlineStr">
        <is>
          <t>112237</t>
        </is>
      </c>
      <c r="E1803" s="0" t="inlineStr">
        <is>
          <t>BLANK BRENT BLACK:112237DT-XL TALL</t>
        </is>
      </c>
      <c r="F1803" s="0" t="inlineStr">
        <is>
          <t>899112237172</t>
        </is>
      </c>
      <c r="G1803" s="0" t="inlineStr">
        <is>
          <t>MENS</t>
        </is>
      </c>
      <c r="H1803" s="0" t="inlineStr">
        <is>
          <t>XL TALL</t>
        </is>
      </c>
      <c r="I1803" s="0">
        <v>29.99</v>
      </c>
      <c r="J1803" s="0">
        <v>0</v>
      </c>
    </row>
    <row r="1804" spans="1:10" customHeight="0">
      <c r="A1804" s="0">
        <f>HYPERLINK("https://dl.dropboxusercontent.com/scl/fi/2lcx1ycz3lzjreyi4qmcd/brent-112237-f.jpg?rlkey=dq652is7kexgp96vk3w89bh6t&amp;dl=0","Click to download Image")</f>
      </c>
      <c r="B1804" s="0">
        <f>HYPERLINK("https://dl.dropboxusercontent.com/scl/fi/z4eurs39d6x1imj7k4ku0/mens-polo-size-chartsbrent-bt.jpg?rlkey=jy32r8e2ysvgmf8lfixhs05nb&amp;dl=0","Click to download SizeChart")</f>
      </c>
      <c r="C1804" s="0" t="inlineStr">
        <is>
          <t>Brent Men's Performance Polo</t>
        </is>
      </c>
      <c r="D1804" s="0" t="inlineStr">
        <is>
          <t>112237</t>
        </is>
      </c>
      <c r="E1804" s="0" t="inlineStr">
        <is>
          <t>BLANK BRENT BLACK:112237E - 2XL</t>
        </is>
      </c>
      <c r="G1804" s="0" t="inlineStr">
        <is>
          <t>MENS</t>
        </is>
      </c>
      <c r="H1804" s="0" t="inlineStr">
        <is>
          <t>2XL</t>
        </is>
      </c>
      <c r="I1804" s="0">
        <v>31.99</v>
      </c>
      <c r="J1804" s="0">
        <v>43</v>
      </c>
    </row>
    <row r="1805" spans="1:10" customHeight="0">
      <c r="A1805" s="0">
        <f>HYPERLINK("https://dl.dropboxusercontent.com/scl/fi/2lcx1ycz3lzjreyi4qmcd/brent-112237-f.jpg?rlkey=dq652is7kexgp96vk3w89bh6t&amp;dl=0","Click to download Image")</f>
      </c>
      <c r="B1805" s="0">
        <f>HYPERLINK("https://dl.dropboxusercontent.com/scl/fi/z4eurs39d6x1imj7k4ku0/mens-polo-size-chartsbrent-bt.jpg?rlkey=jy32r8e2ysvgmf8lfixhs05nb&amp;dl=0","Click to download SizeChart")</f>
      </c>
      <c r="C1805" s="0" t="inlineStr">
        <is>
          <t>Brent Men's Performance Polo</t>
        </is>
      </c>
      <c r="D1805" s="0" t="inlineStr">
        <is>
          <t>112237</t>
        </is>
      </c>
      <c r="E1805" s="0" t="inlineStr">
        <is>
          <t>BLANK BRENT BLACK:112237ET-2XL TALL</t>
        </is>
      </c>
      <c r="F1805" s="0" t="inlineStr">
        <is>
          <t>899112237189</t>
        </is>
      </c>
      <c r="G1805" s="0" t="inlineStr">
        <is>
          <t>MENS</t>
        </is>
      </c>
      <c r="H1805" s="0" t="inlineStr">
        <is>
          <t>2XL TALL</t>
        </is>
      </c>
      <c r="I1805" s="0">
        <v>31.99</v>
      </c>
      <c r="J1805" s="0">
        <v>0</v>
      </c>
    </row>
    <row r="1806" spans="1:10" customHeight="0">
      <c r="A1806" s="0">
        <f>HYPERLINK("https://dl.dropboxusercontent.com/scl/fi/2lcx1ycz3lzjreyi4qmcd/brent-112237-f.jpg?rlkey=dq652is7kexgp96vk3w89bh6t&amp;dl=0","Click to download Image")</f>
      </c>
      <c r="B1806" s="0">
        <f>HYPERLINK("https://dl.dropboxusercontent.com/scl/fi/z4eurs39d6x1imj7k4ku0/mens-polo-size-chartsbrent-bt.jpg?rlkey=jy32r8e2ysvgmf8lfixhs05nb&amp;dl=0","Click to download SizeChart")</f>
      </c>
      <c r="C1806" s="0" t="inlineStr">
        <is>
          <t>Brent Men's Performance Polo</t>
        </is>
      </c>
      <c r="D1806" s="0" t="inlineStr">
        <is>
          <t>112237</t>
        </is>
      </c>
      <c r="E1806" s="0" t="inlineStr">
        <is>
          <t>BLANK BRENT BLACK:112237F - 3XL</t>
        </is>
      </c>
      <c r="G1806" s="0" t="inlineStr">
        <is>
          <t>MENS</t>
        </is>
      </c>
      <c r="H1806" s="0" t="inlineStr">
        <is>
          <t>3XL</t>
        </is>
      </c>
      <c r="I1806" s="0">
        <v>31.99</v>
      </c>
      <c r="J1806" s="0">
        <v>23</v>
      </c>
    </row>
    <row r="1807" spans="1:10" customHeight="0">
      <c r="A1807" s="0">
        <f>HYPERLINK("https://dl.dropboxusercontent.com/scl/fi/2lcx1ycz3lzjreyi4qmcd/brent-112237-f.jpg?rlkey=dq652is7kexgp96vk3w89bh6t&amp;dl=0","Click to download Image")</f>
      </c>
      <c r="B1807" s="0">
        <f>HYPERLINK("https://dl.dropboxusercontent.com/scl/fi/z4eurs39d6x1imj7k4ku0/mens-polo-size-chartsbrent-bt.jpg?rlkey=jy32r8e2ysvgmf8lfixhs05nb&amp;dl=0","Click to download SizeChart")</f>
      </c>
      <c r="C1807" s="0" t="inlineStr">
        <is>
          <t>Brent Men's Performance Polo</t>
        </is>
      </c>
      <c r="D1807" s="0" t="inlineStr">
        <is>
          <t>112237</t>
        </is>
      </c>
      <c r="E1807" s="0" t="inlineStr">
        <is>
          <t>BLANK BRENT BLACK:112237FT-3XL TALL</t>
        </is>
      </c>
      <c r="F1807" s="0" t="inlineStr">
        <is>
          <t>899112237196</t>
        </is>
      </c>
      <c r="G1807" s="0" t="inlineStr">
        <is>
          <t>MENS</t>
        </is>
      </c>
      <c r="H1807" s="0" t="inlineStr">
        <is>
          <t>3XL TALL</t>
        </is>
      </c>
      <c r="I1807" s="0">
        <v>31.99</v>
      </c>
      <c r="J1807" s="0">
        <v>0</v>
      </c>
    </row>
    <row r="1808" spans="1:10" customHeight="0">
      <c r="A1808" s="0">
        <f>HYPERLINK("https://dl.dropboxusercontent.com/scl/fi/2lcx1ycz3lzjreyi4qmcd/brent-112237-f.jpg?rlkey=dq652is7kexgp96vk3w89bh6t&amp;dl=0","Click to download Image")</f>
      </c>
      <c r="B1808" s="0">
        <f>HYPERLINK("https://dl.dropboxusercontent.com/scl/fi/z4eurs39d6x1imj7k4ku0/mens-polo-size-chartsbrent-bt.jpg?rlkey=jy32r8e2ysvgmf8lfixhs05nb&amp;dl=0","Click to download SizeChart")</f>
      </c>
      <c r="C1808" s="0" t="inlineStr">
        <is>
          <t>Brent Men's Performance Polo</t>
        </is>
      </c>
      <c r="D1808" s="0" t="inlineStr">
        <is>
          <t>112237</t>
        </is>
      </c>
      <c r="E1808" s="0" t="inlineStr">
        <is>
          <t>BLANK BRENT BLACK:112237GB-4XL BIG</t>
        </is>
      </c>
      <c r="F1808" s="0" t="inlineStr">
        <is>
          <t>899112237288</t>
        </is>
      </c>
      <c r="G1808" s="0" t="inlineStr">
        <is>
          <t>MENS</t>
        </is>
      </c>
      <c r="H1808" s="0" t="inlineStr">
        <is>
          <t>4XL BIG</t>
        </is>
      </c>
      <c r="I1808" s="0">
        <v>33.99</v>
      </c>
      <c r="J1808" s="0">
        <v>10</v>
      </c>
    </row>
    <row r="1809" spans="1:10" customHeight="0">
      <c r="A1809" s="0">
        <f>HYPERLINK("https://dl.dropboxusercontent.com/scl/fi/2lcx1ycz3lzjreyi4qmcd/brent-112237-f.jpg?rlkey=dq652is7kexgp96vk3w89bh6t&amp;dl=0","Click to download Image")</f>
      </c>
      <c r="B1809" s="0">
        <f>HYPERLINK("https://dl.dropboxusercontent.com/scl/fi/z4eurs39d6x1imj7k4ku0/mens-polo-size-chartsbrent-bt.jpg?rlkey=jy32r8e2ysvgmf8lfixhs05nb&amp;dl=0","Click to download SizeChart")</f>
      </c>
      <c r="C1809" s="0" t="inlineStr">
        <is>
          <t>Brent Men's Performance Polo</t>
        </is>
      </c>
      <c r="D1809" s="0" t="inlineStr">
        <is>
          <t>112237</t>
        </is>
      </c>
      <c r="E1809" s="0" t="inlineStr">
        <is>
          <t>BLANK BRENT BLACK:112237HB-5XL BIG</t>
        </is>
      </c>
      <c r="F1809" s="0" t="inlineStr">
        <is>
          <t>899112237295</t>
        </is>
      </c>
      <c r="G1809" s="0" t="inlineStr">
        <is>
          <t>MENS</t>
        </is>
      </c>
      <c r="H1809" s="0" t="inlineStr">
        <is>
          <t>5XL BIG</t>
        </is>
      </c>
      <c r="I1809" s="0">
        <v>33.99</v>
      </c>
      <c r="J1809" s="0">
        <v>10</v>
      </c>
    </row>
    <row r="1810" spans="1:10" customHeight="0">
      <c r="A1810" s="0">
        <f>HYPERLINK("https://dl.dropboxusercontent.com/scl/fi/2lcx1ycz3lzjreyi4qmcd/brent-112237-f.jpg?rlkey=dq652is7kexgp96vk3w89bh6t&amp;dl=0","Click to download Image")</f>
      </c>
      <c r="B1810" s="0">
        <f>HYPERLINK("https://dl.dropboxusercontent.com/scl/fi/z4eurs39d6x1imj7k4ku0/mens-polo-size-chartsbrent-bt.jpg?rlkey=jy32r8e2ysvgmf8lfixhs05nb&amp;dl=0","Click to download SizeChart")</f>
      </c>
      <c r="C1810" s="0" t="inlineStr">
        <is>
          <t>Brent Men's Performance Polo</t>
        </is>
      </c>
      <c r="D1810" s="0" t="inlineStr">
        <is>
          <t>112237</t>
        </is>
      </c>
      <c r="E1810" s="0" t="inlineStr">
        <is>
          <t>BLANK BRENT BLACK:112237IB-6XL BIG</t>
        </is>
      </c>
      <c r="F1810" s="0" t="inlineStr">
        <is>
          <t>899112237318</t>
        </is>
      </c>
      <c r="G1810" s="0" t="inlineStr">
        <is>
          <t>MENS</t>
        </is>
      </c>
      <c r="H1810" s="0" t="inlineStr">
        <is>
          <t>6XL BIG</t>
        </is>
      </c>
      <c r="I1810" s="0">
        <v>35.99</v>
      </c>
      <c r="J1810" s="0">
        <v>6</v>
      </c>
    </row>
    <row r="1811" spans="1:10" customHeight="0">
      <c r="A1811" s="0">
        <f>HYPERLINK("https://dl.dropboxusercontent.com/scl/fi/2lcx1ycz3lzjreyi4qmcd/brent-112237-f.jpg?rlkey=dq652is7kexgp96vk3w89bh6t&amp;dl=0","Click to download Image")</f>
      </c>
      <c r="B1811" s="0">
        <f>HYPERLINK("https://dl.dropboxusercontent.com/scl/fi/z4eurs39d6x1imj7k4ku0/mens-polo-size-chartsbrent-bt.jpg?rlkey=jy32r8e2ysvgmf8lfixhs05nb&amp;dl=0","Click to download SizeChart")</f>
      </c>
      <c r="C1811" s="0" t="inlineStr">
        <is>
          <t>Brent Men's Performance Polo</t>
        </is>
      </c>
      <c r="D1811" s="0" t="inlineStr">
        <is>
          <t>112237</t>
        </is>
      </c>
      <c r="E1811" s="0" t="inlineStr">
        <is>
          <t>BLANK BRENT BLACK:112237JB-7XL BIG</t>
        </is>
      </c>
      <c r="F1811" s="0" t="inlineStr">
        <is>
          <t>899112237325</t>
        </is>
      </c>
      <c r="G1811" s="0" t="inlineStr">
        <is>
          <t>MENS</t>
        </is>
      </c>
      <c r="H1811" s="0" t="inlineStr">
        <is>
          <t>7XL BIG</t>
        </is>
      </c>
      <c r="I1811" s="0">
        <v>29.99</v>
      </c>
      <c r="J1811" s="0">
        <v>6</v>
      </c>
    </row>
    <row r="1812" spans="1:10" customHeight="0">
      <c r="A1812" s="0">
        <f>HYPERLINK("https://dl.dropboxusercontent.com/scl/fi/wqw4byic971dd7764s2wm/brent-125880-f.jpg?rlkey=j1nfsmv4qic5grncwlrdnhd5j&amp;dl=0","Click to download Image")</f>
      </c>
      <c r="B1812" s="0">
        <f>HYPERLINK("https://dl.dropboxusercontent.com/scl/fi/z4eurs39d6x1imj7k4ku0/mens-polo-size-chartsbrent-bt.jpg?rlkey=jy32r8e2ysvgmf8lfixhs05nb&amp;dl=0","Click to download SizeChart")</f>
      </c>
      <c r="C1812" s="0" t="inlineStr">
        <is>
          <t>Brent Men's Performance Polo</t>
        </is>
      </c>
      <c r="D1812" s="0" t="inlineStr">
        <is>
          <t>125880</t>
        </is>
      </c>
      <c r="E1812" s="0" t="inlineStr">
        <is>
          <t>BLANK BRENT DG:125880A-S</t>
        </is>
      </c>
      <c r="F1812" s="0" t="inlineStr">
        <is>
          <t>899125880044</t>
        </is>
      </c>
      <c r="G1812" s="0" t="inlineStr">
        <is>
          <t>MENS</t>
        </is>
      </c>
      <c r="H1812" s="0" t="inlineStr">
        <is>
          <t>S</t>
        </is>
      </c>
      <c r="I1812" s="0">
        <v>29.99</v>
      </c>
      <c r="J1812" s="0">
        <v>23</v>
      </c>
    </row>
    <row r="1813" spans="1:10" customHeight="0">
      <c r="A1813" s="0">
        <f>HYPERLINK("https://dl.dropboxusercontent.com/scl/fi/wqw4byic971dd7764s2wm/brent-125880-f.jpg?rlkey=j1nfsmv4qic5grncwlrdnhd5j&amp;dl=0","Click to download Image")</f>
      </c>
      <c r="B1813" s="0">
        <f>HYPERLINK("https://dl.dropboxusercontent.com/scl/fi/z4eurs39d6x1imj7k4ku0/mens-polo-size-chartsbrent-bt.jpg?rlkey=jy32r8e2ysvgmf8lfixhs05nb&amp;dl=0","Click to download SizeChart")</f>
      </c>
      <c r="C1813" s="0" t="inlineStr">
        <is>
          <t>Brent Men's Performance Polo</t>
        </is>
      </c>
      <c r="D1813" s="0" t="inlineStr">
        <is>
          <t>125880</t>
        </is>
      </c>
      <c r="E1813" s="0" t="inlineStr">
        <is>
          <t>BLANK BRENT DG:125880B-M</t>
        </is>
      </c>
      <c r="F1813" s="0" t="inlineStr">
        <is>
          <t>899125880051</t>
        </is>
      </c>
      <c r="G1813" s="0" t="inlineStr">
        <is>
          <t>MENS</t>
        </is>
      </c>
      <c r="H1813" s="0" t="inlineStr">
        <is>
          <t>M</t>
        </is>
      </c>
      <c r="I1813" s="0">
        <v>29.99</v>
      </c>
      <c r="J1813" s="0">
        <v>31</v>
      </c>
    </row>
    <row r="1814" spans="1:10" customHeight="0">
      <c r="A1814" s="0">
        <f>HYPERLINK("https://dl.dropboxusercontent.com/scl/fi/wqw4byic971dd7764s2wm/brent-125880-f.jpg?rlkey=j1nfsmv4qic5grncwlrdnhd5j&amp;dl=0","Click to download Image")</f>
      </c>
      <c r="B1814" s="0">
        <f>HYPERLINK("https://dl.dropboxusercontent.com/scl/fi/z4eurs39d6x1imj7k4ku0/mens-polo-size-chartsbrent-bt.jpg?rlkey=jy32r8e2ysvgmf8lfixhs05nb&amp;dl=0","Click to download SizeChart")</f>
      </c>
      <c r="C1814" s="0" t="inlineStr">
        <is>
          <t>Brent Men's Performance Polo</t>
        </is>
      </c>
      <c r="D1814" s="0" t="inlineStr">
        <is>
          <t>125880</t>
        </is>
      </c>
      <c r="E1814" s="0" t="inlineStr">
        <is>
          <t>BLANK BRENT DG:125880C-L</t>
        </is>
      </c>
      <c r="F1814" s="0" t="inlineStr">
        <is>
          <t>899125880068</t>
        </is>
      </c>
      <c r="G1814" s="0" t="inlineStr">
        <is>
          <t>MENS</t>
        </is>
      </c>
      <c r="H1814" s="0" t="inlineStr">
        <is>
          <t>L</t>
        </is>
      </c>
      <c r="I1814" s="0">
        <v>29.99</v>
      </c>
      <c r="J1814" s="0">
        <v>39</v>
      </c>
    </row>
    <row r="1815" spans="1:10" customHeight="0">
      <c r="A1815" s="0">
        <f>HYPERLINK("https://dl.dropboxusercontent.com/scl/fi/wqw4byic971dd7764s2wm/brent-125880-f.jpg?rlkey=j1nfsmv4qic5grncwlrdnhd5j&amp;dl=0","Click to download Image")</f>
      </c>
      <c r="B1815" s="0">
        <f>HYPERLINK("https://dl.dropboxusercontent.com/scl/fi/z4eurs39d6x1imj7k4ku0/mens-polo-size-chartsbrent-bt.jpg?rlkey=jy32r8e2ysvgmf8lfixhs05nb&amp;dl=0","Click to download SizeChart")</f>
      </c>
      <c r="C1815" s="0" t="inlineStr">
        <is>
          <t>Brent Men's Performance Polo</t>
        </is>
      </c>
      <c r="D1815" s="0" t="inlineStr">
        <is>
          <t>125880</t>
        </is>
      </c>
      <c r="E1815" s="0" t="inlineStr">
        <is>
          <t>BLANK BRENT DG:125880D-XL</t>
        </is>
      </c>
      <c r="F1815" s="0" t="inlineStr">
        <is>
          <t>899125880075</t>
        </is>
      </c>
      <c r="G1815" s="0" t="inlineStr">
        <is>
          <t>MENS</t>
        </is>
      </c>
      <c r="H1815" s="0" t="inlineStr">
        <is>
          <t>XL</t>
        </is>
      </c>
      <c r="I1815" s="0">
        <v>29.99</v>
      </c>
      <c r="J1815" s="0">
        <v>48</v>
      </c>
    </row>
    <row r="1816" spans="1:10" customHeight="0">
      <c r="A1816" s="0">
        <f>HYPERLINK("https://dl.dropboxusercontent.com/scl/fi/wqw4byic971dd7764s2wm/brent-125880-f.jpg?rlkey=j1nfsmv4qic5grncwlrdnhd5j&amp;dl=0","Click to download Image")</f>
      </c>
      <c r="B1816" s="0">
        <f>HYPERLINK("https://dl.dropboxusercontent.com/scl/fi/z4eurs39d6x1imj7k4ku0/mens-polo-size-chartsbrent-bt.jpg?rlkey=jy32r8e2ysvgmf8lfixhs05nb&amp;dl=0","Click to download SizeChart")</f>
      </c>
      <c r="C1816" s="0" t="inlineStr">
        <is>
          <t>Brent Men's Performance Polo</t>
        </is>
      </c>
      <c r="D1816" s="0" t="inlineStr">
        <is>
          <t>125880</t>
        </is>
      </c>
      <c r="E1816" s="0" t="inlineStr">
        <is>
          <t>BLANK BRENT DG:125880E-2XL</t>
        </is>
      </c>
      <c r="F1816" s="0" t="inlineStr">
        <is>
          <t>899125880082</t>
        </is>
      </c>
      <c r="G1816" s="0" t="inlineStr">
        <is>
          <t>MENS</t>
        </is>
      </c>
      <c r="H1816" s="0" t="inlineStr">
        <is>
          <t>2XL</t>
        </is>
      </c>
      <c r="I1816" s="0">
        <v>31.99</v>
      </c>
      <c r="J1816" s="0">
        <v>41</v>
      </c>
    </row>
    <row r="1817" spans="1:10" customHeight="0">
      <c r="A1817" s="0">
        <f>HYPERLINK("https://dl.dropboxusercontent.com/scl/fi/wqw4byic971dd7764s2wm/brent-125880-f.jpg?rlkey=j1nfsmv4qic5grncwlrdnhd5j&amp;dl=0","Click to download Image")</f>
      </c>
      <c r="B1817" s="0">
        <f>HYPERLINK("https://dl.dropboxusercontent.com/scl/fi/z4eurs39d6x1imj7k4ku0/mens-polo-size-chartsbrent-bt.jpg?rlkey=jy32r8e2ysvgmf8lfixhs05nb&amp;dl=0","Click to download SizeChart")</f>
      </c>
      <c r="C1817" s="0" t="inlineStr">
        <is>
          <t>Brent Men's Performance Polo</t>
        </is>
      </c>
      <c r="D1817" s="0" t="inlineStr">
        <is>
          <t>125880</t>
        </is>
      </c>
      <c r="E1817" s="0" t="inlineStr">
        <is>
          <t>BLANK BRENT DG:125880F-3XL</t>
        </is>
      </c>
      <c r="F1817" s="0" t="inlineStr">
        <is>
          <t>899125880099</t>
        </is>
      </c>
      <c r="G1817" s="0" t="inlineStr">
        <is>
          <t>MENS</t>
        </is>
      </c>
      <c r="H1817" s="0" t="inlineStr">
        <is>
          <t>3XL</t>
        </is>
      </c>
      <c r="I1817" s="0">
        <v>31.99</v>
      </c>
      <c r="J1817" s="0">
        <v>23</v>
      </c>
    </row>
    <row r="1818" spans="1:10" customHeight="0">
      <c r="A1818" s="0">
        <f>HYPERLINK("https://dl.dropboxusercontent.com/scl/fi/0qtawybm5tzp01dydic7i/brent-126843-f.jpg?rlkey=u1jqllysf7x0v1it0tiqk7rye&amp;dl=0","Click to download Image")</f>
      </c>
      <c r="B1818" s="0">
        <f>HYPERLINK("https://dl.dropboxusercontent.com/scl/fi/z4eurs39d6x1imj7k4ku0/mens-polo-size-chartsbrent-bt.jpg?rlkey=jy32r8e2ysvgmf8lfixhs05nb&amp;dl=0","Click to download SizeChart")</f>
      </c>
      <c r="C1818" s="0" t="inlineStr">
        <is>
          <t>Brent Men's Performance Polo</t>
        </is>
      </c>
      <c r="D1818" s="0" t="inlineStr">
        <is>
          <t>126843</t>
        </is>
      </c>
      <c r="E1818" s="0" t="inlineStr">
        <is>
          <t>BLANK BRENT CL:126843A-S</t>
        </is>
      </c>
      <c r="F1818" s="0" t="inlineStr">
        <is>
          <t>899126843048</t>
        </is>
      </c>
      <c r="G1818" s="0" t="inlineStr">
        <is>
          <t>MENS</t>
        </is>
      </c>
      <c r="H1818" s="0" t="inlineStr">
        <is>
          <t>S</t>
        </is>
      </c>
      <c r="I1818" s="0">
        <v>29.99</v>
      </c>
      <c r="J1818" s="0">
        <v>22</v>
      </c>
    </row>
    <row r="1819" spans="1:10" customHeight="0">
      <c r="A1819" s="0">
        <f>HYPERLINK("https://dl.dropboxusercontent.com/scl/fi/0qtawybm5tzp01dydic7i/brent-126843-f.jpg?rlkey=u1jqllysf7x0v1it0tiqk7rye&amp;dl=0","Click to download Image")</f>
      </c>
      <c r="B1819" s="0">
        <f>HYPERLINK("https://dl.dropboxusercontent.com/scl/fi/z4eurs39d6x1imj7k4ku0/mens-polo-size-chartsbrent-bt.jpg?rlkey=jy32r8e2ysvgmf8lfixhs05nb&amp;dl=0","Click to download SizeChart")</f>
      </c>
      <c r="C1819" s="0" t="inlineStr">
        <is>
          <t>Brent Men's Performance Polo</t>
        </is>
      </c>
      <c r="D1819" s="0" t="inlineStr">
        <is>
          <t>126843</t>
        </is>
      </c>
      <c r="E1819" s="0" t="inlineStr">
        <is>
          <t>BLANK BRENT CL:126843B-M</t>
        </is>
      </c>
      <c r="F1819" s="0" t="inlineStr">
        <is>
          <t>899126843055</t>
        </is>
      </c>
      <c r="G1819" s="0" t="inlineStr">
        <is>
          <t>MENS</t>
        </is>
      </c>
      <c r="H1819" s="0" t="inlineStr">
        <is>
          <t>M</t>
        </is>
      </c>
      <c r="I1819" s="0">
        <v>29.99</v>
      </c>
      <c r="J1819" s="0">
        <v>45</v>
      </c>
    </row>
    <row r="1820" spans="1:10" customHeight="0">
      <c r="A1820" s="0">
        <f>HYPERLINK("https://dl.dropboxusercontent.com/scl/fi/0qtawybm5tzp01dydic7i/brent-126843-f.jpg?rlkey=u1jqllysf7x0v1it0tiqk7rye&amp;dl=0","Click to download Image")</f>
      </c>
      <c r="B1820" s="0">
        <f>HYPERLINK("https://dl.dropboxusercontent.com/scl/fi/z4eurs39d6x1imj7k4ku0/mens-polo-size-chartsbrent-bt.jpg?rlkey=jy32r8e2ysvgmf8lfixhs05nb&amp;dl=0","Click to download SizeChart")</f>
      </c>
      <c r="C1820" s="0" t="inlineStr">
        <is>
          <t>Brent Men's Performance Polo</t>
        </is>
      </c>
      <c r="D1820" s="0" t="inlineStr">
        <is>
          <t>126843</t>
        </is>
      </c>
      <c r="E1820" s="0" t="inlineStr">
        <is>
          <t>BLANK BRENT CL:126843C-L</t>
        </is>
      </c>
      <c r="F1820" s="0" t="inlineStr">
        <is>
          <t>899126843062</t>
        </is>
      </c>
      <c r="G1820" s="0" t="inlineStr">
        <is>
          <t>MENS</t>
        </is>
      </c>
      <c r="H1820" s="0" t="inlineStr">
        <is>
          <t>L</t>
        </is>
      </c>
      <c r="I1820" s="0">
        <v>29.99</v>
      </c>
      <c r="J1820" s="0">
        <v>68</v>
      </c>
    </row>
    <row r="1821" spans="1:10" customHeight="0">
      <c r="A1821" s="0">
        <f>HYPERLINK("https://dl.dropboxusercontent.com/scl/fi/0qtawybm5tzp01dydic7i/brent-126843-f.jpg?rlkey=u1jqllysf7x0v1it0tiqk7rye&amp;dl=0","Click to download Image")</f>
      </c>
      <c r="B1821" s="0">
        <f>HYPERLINK("https://dl.dropboxusercontent.com/scl/fi/z4eurs39d6x1imj7k4ku0/mens-polo-size-chartsbrent-bt.jpg?rlkey=jy32r8e2ysvgmf8lfixhs05nb&amp;dl=0","Click to download SizeChart")</f>
      </c>
      <c r="C1821" s="0" t="inlineStr">
        <is>
          <t>Brent Men's Performance Polo</t>
        </is>
      </c>
      <c r="D1821" s="0" t="inlineStr">
        <is>
          <t>126843</t>
        </is>
      </c>
      <c r="E1821" s="0" t="inlineStr">
        <is>
          <t>BLANK BRENT CL:126843D-XL</t>
        </is>
      </c>
      <c r="F1821" s="0" t="inlineStr">
        <is>
          <t>899126843079</t>
        </is>
      </c>
      <c r="G1821" s="0" t="inlineStr">
        <is>
          <t>MENS</t>
        </is>
      </c>
      <c r="H1821" s="0" t="inlineStr">
        <is>
          <t>XL</t>
        </is>
      </c>
      <c r="I1821" s="0">
        <v>29.99</v>
      </c>
      <c r="J1821" s="0">
        <v>67</v>
      </c>
    </row>
    <row r="1822" spans="1:10" customHeight="0">
      <c r="A1822" s="0">
        <f>HYPERLINK("https://dl.dropboxusercontent.com/scl/fi/0qtawybm5tzp01dydic7i/brent-126843-f.jpg?rlkey=u1jqllysf7x0v1it0tiqk7rye&amp;dl=0","Click to download Image")</f>
      </c>
      <c r="B1822" s="0">
        <f>HYPERLINK("https://dl.dropboxusercontent.com/scl/fi/z4eurs39d6x1imj7k4ku0/mens-polo-size-chartsbrent-bt.jpg?rlkey=jy32r8e2ysvgmf8lfixhs05nb&amp;dl=0","Click to download SizeChart")</f>
      </c>
      <c r="C1822" s="0" t="inlineStr">
        <is>
          <t>Brent Men's Performance Polo</t>
        </is>
      </c>
      <c r="D1822" s="0" t="inlineStr">
        <is>
          <t>126843</t>
        </is>
      </c>
      <c r="E1822" s="0" t="inlineStr">
        <is>
          <t>BLANK BRENT CL:126843E-2XL</t>
        </is>
      </c>
      <c r="F1822" s="0" t="inlineStr">
        <is>
          <t>899126843086</t>
        </is>
      </c>
      <c r="G1822" s="0" t="inlineStr">
        <is>
          <t>MENS</t>
        </is>
      </c>
      <c r="H1822" s="0" t="inlineStr">
        <is>
          <t>2XL</t>
        </is>
      </c>
      <c r="I1822" s="0">
        <v>31.99</v>
      </c>
      <c r="J1822" s="0">
        <v>43</v>
      </c>
    </row>
    <row r="1823" spans="1:10" customHeight="0">
      <c r="A1823" s="0">
        <f>HYPERLINK("https://dl.dropboxusercontent.com/scl/fi/0qtawybm5tzp01dydic7i/brent-126843-f.jpg?rlkey=u1jqllysf7x0v1it0tiqk7rye&amp;dl=0","Click to download Image")</f>
      </c>
      <c r="B1823" s="0">
        <f>HYPERLINK("https://dl.dropboxusercontent.com/scl/fi/z4eurs39d6x1imj7k4ku0/mens-polo-size-chartsbrent-bt.jpg?rlkey=jy32r8e2ysvgmf8lfixhs05nb&amp;dl=0","Click to download SizeChart")</f>
      </c>
      <c r="C1823" s="0" t="inlineStr">
        <is>
          <t>Brent Men's Performance Polo</t>
        </is>
      </c>
      <c r="D1823" s="0" t="inlineStr">
        <is>
          <t>126843</t>
        </is>
      </c>
      <c r="E1823" s="0" t="inlineStr">
        <is>
          <t>BLANK BRENT CL:126843F-3XL</t>
        </is>
      </c>
      <c r="F1823" s="0" t="inlineStr">
        <is>
          <t>899126843093</t>
        </is>
      </c>
      <c r="G1823" s="0" t="inlineStr">
        <is>
          <t>MENS</t>
        </is>
      </c>
      <c r="H1823" s="0" t="inlineStr">
        <is>
          <t>3XL</t>
        </is>
      </c>
      <c r="I1823" s="0">
        <v>31.99</v>
      </c>
      <c r="J1823" s="0">
        <v>22</v>
      </c>
    </row>
    <row r="1824" spans="1:10" customHeight="0">
      <c r="A1824" s="0">
        <f>HYPERLINK("https://dl.dropboxusercontent.com/scl/fi/6bdmjxf2kaziycfxnoa0c/brent-126842-f.jpg?rlkey=epsua8qzqsr551xmbqap1d0gi&amp;dl=0","Click to download Image")</f>
      </c>
      <c r="B1824" s="0">
        <f>HYPERLINK("https://dl.dropboxusercontent.com/scl/fi/z4eurs39d6x1imj7k4ku0/mens-polo-size-chartsbrent-bt.jpg?rlkey=jy32r8e2ysvgmf8lfixhs05nb&amp;dl=0","Click to download SizeChart")</f>
      </c>
      <c r="C1824" s="0" t="inlineStr">
        <is>
          <t>Brent Men's Performance Polo</t>
        </is>
      </c>
      <c r="D1824" s="0" t="inlineStr">
        <is>
          <t>126842</t>
        </is>
      </c>
      <c r="E1824" s="0" t="inlineStr">
        <is>
          <t>BLANK BRENT RD:126842A-S</t>
        </is>
      </c>
      <c r="F1824" s="0" t="inlineStr">
        <is>
          <t>899126842041</t>
        </is>
      </c>
      <c r="G1824" s="0" t="inlineStr">
        <is>
          <t>MENS</t>
        </is>
      </c>
      <c r="H1824" s="0" t="inlineStr">
        <is>
          <t>S</t>
        </is>
      </c>
      <c r="I1824" s="0">
        <v>29.99</v>
      </c>
      <c r="J1824" s="0">
        <v>22</v>
      </c>
    </row>
    <row r="1825" spans="1:10" customHeight="0">
      <c r="A1825" s="0">
        <f>HYPERLINK("https://dl.dropboxusercontent.com/scl/fi/6bdmjxf2kaziycfxnoa0c/brent-126842-f.jpg?rlkey=epsua8qzqsr551xmbqap1d0gi&amp;dl=0","Click to download Image")</f>
      </c>
      <c r="B1825" s="0">
        <f>HYPERLINK("https://dl.dropboxusercontent.com/scl/fi/z4eurs39d6x1imj7k4ku0/mens-polo-size-chartsbrent-bt.jpg?rlkey=jy32r8e2ysvgmf8lfixhs05nb&amp;dl=0","Click to download SizeChart")</f>
      </c>
      <c r="C1825" s="0" t="inlineStr">
        <is>
          <t>Brent Men's Performance Polo</t>
        </is>
      </c>
      <c r="D1825" s="0" t="inlineStr">
        <is>
          <t>126842</t>
        </is>
      </c>
      <c r="E1825" s="0" t="inlineStr">
        <is>
          <t>BLANK BRENT RD:126842B-M</t>
        </is>
      </c>
      <c r="F1825" s="0" t="inlineStr">
        <is>
          <t>899126842058</t>
        </is>
      </c>
      <c r="G1825" s="0" t="inlineStr">
        <is>
          <t>MENS</t>
        </is>
      </c>
      <c r="H1825" s="0" t="inlineStr">
        <is>
          <t>M</t>
        </is>
      </c>
      <c r="I1825" s="0">
        <v>29.99</v>
      </c>
      <c r="J1825" s="0">
        <v>43</v>
      </c>
    </row>
    <row r="1826" spans="1:10" customHeight="0">
      <c r="A1826" s="0">
        <f>HYPERLINK("https://dl.dropboxusercontent.com/scl/fi/6bdmjxf2kaziycfxnoa0c/brent-126842-f.jpg?rlkey=epsua8qzqsr551xmbqap1d0gi&amp;dl=0","Click to download Image")</f>
      </c>
      <c r="B1826" s="0">
        <f>HYPERLINK("https://dl.dropboxusercontent.com/scl/fi/z4eurs39d6x1imj7k4ku0/mens-polo-size-chartsbrent-bt.jpg?rlkey=jy32r8e2ysvgmf8lfixhs05nb&amp;dl=0","Click to download SizeChart")</f>
      </c>
      <c r="C1826" s="0" t="inlineStr">
        <is>
          <t>Brent Men's Performance Polo</t>
        </is>
      </c>
      <c r="D1826" s="0" t="inlineStr">
        <is>
          <t>126842</t>
        </is>
      </c>
      <c r="E1826" s="0" t="inlineStr">
        <is>
          <t>BLANK BRENT RD:126842C-L</t>
        </is>
      </c>
      <c r="F1826" s="0" t="inlineStr">
        <is>
          <t>899126842065</t>
        </is>
      </c>
      <c r="G1826" s="0" t="inlineStr">
        <is>
          <t>MENS</t>
        </is>
      </c>
      <c r="H1826" s="0" t="inlineStr">
        <is>
          <t>L</t>
        </is>
      </c>
      <c r="I1826" s="0">
        <v>29.99</v>
      </c>
      <c r="J1826" s="0">
        <v>66</v>
      </c>
    </row>
    <row r="1827" spans="1:10" customHeight="0">
      <c r="A1827" s="0">
        <f>HYPERLINK("https://dl.dropboxusercontent.com/scl/fi/6bdmjxf2kaziycfxnoa0c/brent-126842-f.jpg?rlkey=epsua8qzqsr551xmbqap1d0gi&amp;dl=0","Click to download Image")</f>
      </c>
      <c r="B1827" s="0">
        <f>HYPERLINK("https://dl.dropboxusercontent.com/scl/fi/z4eurs39d6x1imj7k4ku0/mens-polo-size-chartsbrent-bt.jpg?rlkey=jy32r8e2ysvgmf8lfixhs05nb&amp;dl=0","Click to download SizeChart")</f>
      </c>
      <c r="C1827" s="0" t="inlineStr">
        <is>
          <t>Brent Men's Performance Polo</t>
        </is>
      </c>
      <c r="D1827" s="0" t="inlineStr">
        <is>
          <t>126842</t>
        </is>
      </c>
      <c r="E1827" s="0" t="inlineStr">
        <is>
          <t>BLANK BRENT RD:126842D-XL</t>
        </is>
      </c>
      <c r="F1827" s="0" t="inlineStr">
        <is>
          <t>899126842072</t>
        </is>
      </c>
      <c r="G1827" s="0" t="inlineStr">
        <is>
          <t>MENS</t>
        </is>
      </c>
      <c r="H1827" s="0" t="inlineStr">
        <is>
          <t>XL</t>
        </is>
      </c>
      <c r="I1827" s="0">
        <v>29.99</v>
      </c>
      <c r="J1827" s="0">
        <v>67</v>
      </c>
    </row>
    <row r="1828" spans="1:10" customHeight="0">
      <c r="A1828" s="0">
        <f>HYPERLINK("https://dl.dropboxusercontent.com/scl/fi/6bdmjxf2kaziycfxnoa0c/brent-126842-f.jpg?rlkey=epsua8qzqsr551xmbqap1d0gi&amp;dl=0","Click to download Image")</f>
      </c>
      <c r="B1828" s="0">
        <f>HYPERLINK("https://dl.dropboxusercontent.com/scl/fi/z4eurs39d6x1imj7k4ku0/mens-polo-size-chartsbrent-bt.jpg?rlkey=jy32r8e2ysvgmf8lfixhs05nb&amp;dl=0","Click to download SizeChart")</f>
      </c>
      <c r="C1828" s="0" t="inlineStr">
        <is>
          <t>Brent Men's Performance Polo</t>
        </is>
      </c>
      <c r="D1828" s="0" t="inlineStr">
        <is>
          <t>126842</t>
        </is>
      </c>
      <c r="E1828" s="0" t="inlineStr">
        <is>
          <t>BLANK BRENT RD:126842E-2XL</t>
        </is>
      </c>
      <c r="F1828" s="0" t="inlineStr">
        <is>
          <t>899126842089</t>
        </is>
      </c>
      <c r="G1828" s="0" t="inlineStr">
        <is>
          <t>MENS</t>
        </is>
      </c>
      <c r="H1828" s="0" t="inlineStr">
        <is>
          <t>2XL</t>
        </is>
      </c>
      <c r="I1828" s="0">
        <v>31.99</v>
      </c>
      <c r="J1828" s="0">
        <v>43</v>
      </c>
    </row>
    <row r="1829" spans="1:10" customHeight="0">
      <c r="A1829" s="0">
        <f>HYPERLINK("https://dl.dropboxusercontent.com/scl/fi/6bdmjxf2kaziycfxnoa0c/brent-126842-f.jpg?rlkey=epsua8qzqsr551xmbqap1d0gi&amp;dl=0","Click to download Image")</f>
      </c>
      <c r="B1829" s="0">
        <f>HYPERLINK("https://dl.dropboxusercontent.com/scl/fi/z4eurs39d6x1imj7k4ku0/mens-polo-size-chartsbrent-bt.jpg?rlkey=jy32r8e2ysvgmf8lfixhs05nb&amp;dl=0","Click to download SizeChart")</f>
      </c>
      <c r="C1829" s="0" t="inlineStr">
        <is>
          <t>Brent Men's Performance Polo</t>
        </is>
      </c>
      <c r="D1829" s="0" t="inlineStr">
        <is>
          <t>126842</t>
        </is>
      </c>
      <c r="E1829" s="0" t="inlineStr">
        <is>
          <t>BLANK BRENT RD:126842F-3XL</t>
        </is>
      </c>
      <c r="F1829" s="0" t="inlineStr">
        <is>
          <t>899126842096</t>
        </is>
      </c>
      <c r="G1829" s="0" t="inlineStr">
        <is>
          <t>MENS</t>
        </is>
      </c>
      <c r="H1829" s="0" t="inlineStr">
        <is>
          <t>3XL</t>
        </is>
      </c>
      <c r="I1829" s="0">
        <v>31.99</v>
      </c>
      <c r="J1829" s="0">
        <v>23</v>
      </c>
    </row>
    <row r="1830" spans="1:10" customHeight="0">
      <c r="A1830" s="0">
        <f>HYPERLINK("https://dl.dropboxusercontent.com/scl/fi/x8zep5kl09q7sit4rten4/brent-125881-f.jpg?rlkey=w3bnkpngjnun1vie83bmb7hqi&amp;dl=0","Click to download Image")</f>
      </c>
      <c r="B1830" s="0">
        <f>HYPERLINK("https://dl.dropboxusercontent.com/scl/fi/z4eurs39d6x1imj7k4ku0/mens-polo-size-chartsbrent-bt.jpg?rlkey=jy32r8e2ysvgmf8lfixhs05nb&amp;dl=0","Click to download SizeChart")</f>
      </c>
      <c r="C1830" s="0" t="inlineStr">
        <is>
          <t>Brent Men's Performance Polo</t>
        </is>
      </c>
      <c r="D1830" s="0" t="inlineStr">
        <is>
          <t>125881</t>
        </is>
      </c>
      <c r="E1830" s="0" t="inlineStr">
        <is>
          <t>BLANK BRENT OR:125881A-S</t>
        </is>
      </c>
      <c r="F1830" s="0" t="inlineStr">
        <is>
          <t>899125881041</t>
        </is>
      </c>
      <c r="G1830" s="0" t="inlineStr">
        <is>
          <t>MENS</t>
        </is>
      </c>
      <c r="H1830" s="0" t="inlineStr">
        <is>
          <t>S</t>
        </is>
      </c>
      <c r="I1830" s="0">
        <v>29.99</v>
      </c>
      <c r="J1830" s="0">
        <v>17</v>
      </c>
    </row>
    <row r="1831" spans="1:10" customHeight="0">
      <c r="A1831" s="0">
        <f>HYPERLINK("https://dl.dropboxusercontent.com/scl/fi/x8zep5kl09q7sit4rten4/brent-125881-f.jpg?rlkey=w3bnkpngjnun1vie83bmb7hqi&amp;dl=0","Click to download Image")</f>
      </c>
      <c r="B1831" s="0">
        <f>HYPERLINK("https://dl.dropboxusercontent.com/scl/fi/z4eurs39d6x1imj7k4ku0/mens-polo-size-chartsbrent-bt.jpg?rlkey=jy32r8e2ysvgmf8lfixhs05nb&amp;dl=0","Click to download SizeChart")</f>
      </c>
      <c r="C1831" s="0" t="inlineStr">
        <is>
          <t>Brent Men's Performance Polo</t>
        </is>
      </c>
      <c r="D1831" s="0" t="inlineStr">
        <is>
          <t>125881</t>
        </is>
      </c>
      <c r="E1831" s="0" t="inlineStr">
        <is>
          <t>BLANK BRENT OR:125881B-M</t>
        </is>
      </c>
      <c r="F1831" s="0" t="inlineStr">
        <is>
          <t>899125881058</t>
        </is>
      </c>
      <c r="G1831" s="0" t="inlineStr">
        <is>
          <t>MENS</t>
        </is>
      </c>
      <c r="H1831" s="0" t="inlineStr">
        <is>
          <t>M</t>
        </is>
      </c>
      <c r="I1831" s="0">
        <v>29.99</v>
      </c>
      <c r="J1831" s="0">
        <v>39</v>
      </c>
    </row>
    <row r="1832" spans="1:10" customHeight="0">
      <c r="A1832" s="0">
        <f>HYPERLINK("https://dl.dropboxusercontent.com/scl/fi/x8zep5kl09q7sit4rten4/brent-125881-f.jpg?rlkey=w3bnkpngjnun1vie83bmb7hqi&amp;dl=0","Click to download Image")</f>
      </c>
      <c r="B1832" s="0">
        <f>HYPERLINK("https://dl.dropboxusercontent.com/scl/fi/z4eurs39d6x1imj7k4ku0/mens-polo-size-chartsbrent-bt.jpg?rlkey=jy32r8e2ysvgmf8lfixhs05nb&amp;dl=0","Click to download SizeChart")</f>
      </c>
      <c r="C1832" s="0" t="inlineStr">
        <is>
          <t>Brent Men's Performance Polo</t>
        </is>
      </c>
      <c r="D1832" s="0" t="inlineStr">
        <is>
          <t>125881</t>
        </is>
      </c>
      <c r="E1832" s="0" t="inlineStr">
        <is>
          <t>BLANK BRENT OR:125881C-L</t>
        </is>
      </c>
      <c r="F1832" s="0" t="inlineStr">
        <is>
          <t>899125881065</t>
        </is>
      </c>
      <c r="G1832" s="0" t="inlineStr">
        <is>
          <t>MENS</t>
        </is>
      </c>
      <c r="H1832" s="0" t="inlineStr">
        <is>
          <t>L</t>
        </is>
      </c>
      <c r="I1832" s="0">
        <v>29.99</v>
      </c>
      <c r="J1832" s="0">
        <v>41</v>
      </c>
    </row>
    <row r="1833" spans="1:10" customHeight="0">
      <c r="A1833" s="0">
        <f>HYPERLINK("https://dl.dropboxusercontent.com/scl/fi/x8zep5kl09q7sit4rten4/brent-125881-f.jpg?rlkey=w3bnkpngjnun1vie83bmb7hqi&amp;dl=0","Click to download Image")</f>
      </c>
      <c r="B1833" s="0">
        <f>HYPERLINK("https://dl.dropboxusercontent.com/scl/fi/z4eurs39d6x1imj7k4ku0/mens-polo-size-chartsbrent-bt.jpg?rlkey=jy32r8e2ysvgmf8lfixhs05nb&amp;dl=0","Click to download SizeChart")</f>
      </c>
      <c r="C1833" s="0" t="inlineStr">
        <is>
          <t>Brent Men's Performance Polo</t>
        </is>
      </c>
      <c r="D1833" s="0" t="inlineStr">
        <is>
          <t>125881</t>
        </is>
      </c>
      <c r="E1833" s="0" t="inlineStr">
        <is>
          <t>BLANK BRENT OR:125881D-XL</t>
        </is>
      </c>
      <c r="F1833" s="0" t="inlineStr">
        <is>
          <t>899125881072</t>
        </is>
      </c>
      <c r="G1833" s="0" t="inlineStr">
        <is>
          <t>MENS</t>
        </is>
      </c>
      <c r="H1833" s="0" t="inlineStr">
        <is>
          <t>XL</t>
        </is>
      </c>
      <c r="I1833" s="0">
        <v>29.99</v>
      </c>
      <c r="J1833" s="0">
        <v>49</v>
      </c>
    </row>
    <row r="1834" spans="1:10" customHeight="0">
      <c r="A1834" s="0">
        <f>HYPERLINK("https://dl.dropboxusercontent.com/scl/fi/x8zep5kl09q7sit4rten4/brent-125881-f.jpg?rlkey=w3bnkpngjnun1vie83bmb7hqi&amp;dl=0","Click to download Image")</f>
      </c>
      <c r="B1834" s="0">
        <f>HYPERLINK("https://dl.dropboxusercontent.com/scl/fi/z4eurs39d6x1imj7k4ku0/mens-polo-size-chartsbrent-bt.jpg?rlkey=jy32r8e2ysvgmf8lfixhs05nb&amp;dl=0","Click to download SizeChart")</f>
      </c>
      <c r="C1834" s="0" t="inlineStr">
        <is>
          <t>Brent Men's Performance Polo</t>
        </is>
      </c>
      <c r="D1834" s="0" t="inlineStr">
        <is>
          <t>125881</t>
        </is>
      </c>
      <c r="E1834" s="0" t="inlineStr">
        <is>
          <t>BLANK BRENT OR:125881E-2XL</t>
        </is>
      </c>
      <c r="F1834" s="0" t="inlineStr">
        <is>
          <t>899125881089</t>
        </is>
      </c>
      <c r="G1834" s="0" t="inlineStr">
        <is>
          <t>MENS</t>
        </is>
      </c>
      <c r="H1834" s="0" t="inlineStr">
        <is>
          <t>2XL</t>
        </is>
      </c>
      <c r="I1834" s="0">
        <v>31.99</v>
      </c>
      <c r="J1834" s="0">
        <v>37</v>
      </c>
    </row>
    <row r="1835" spans="1:10" customHeight="0">
      <c r="A1835" s="0">
        <f>HYPERLINK("https://dl.dropboxusercontent.com/scl/fi/x8zep5kl09q7sit4rten4/brent-125881-f.jpg?rlkey=w3bnkpngjnun1vie83bmb7hqi&amp;dl=0","Click to download Image")</f>
      </c>
      <c r="B1835" s="0">
        <f>HYPERLINK("https://dl.dropboxusercontent.com/scl/fi/z4eurs39d6x1imj7k4ku0/mens-polo-size-chartsbrent-bt.jpg?rlkey=jy32r8e2ysvgmf8lfixhs05nb&amp;dl=0","Click to download SizeChart")</f>
      </c>
      <c r="C1835" s="0" t="inlineStr">
        <is>
          <t>Brent Men's Performance Polo</t>
        </is>
      </c>
      <c r="D1835" s="0" t="inlineStr">
        <is>
          <t>125881</t>
        </is>
      </c>
      <c r="E1835" s="0" t="inlineStr">
        <is>
          <t>BLANK BRENT OR:125881F-3XL</t>
        </is>
      </c>
      <c r="F1835" s="0" t="inlineStr">
        <is>
          <t>899125881096</t>
        </is>
      </c>
      <c r="G1835" s="0" t="inlineStr">
        <is>
          <t>MENS</t>
        </is>
      </c>
      <c r="H1835" s="0" t="inlineStr">
        <is>
          <t>3XL</t>
        </is>
      </c>
      <c r="I1835" s="0">
        <v>31.99</v>
      </c>
      <c r="J1835" s="0">
        <v>20</v>
      </c>
    </row>
    <row r="1836" spans="1:10" customHeight="0">
      <c r="A1836" s="0">
        <f>HYPERLINK("https://dl.dropboxusercontent.com/scl/fi/v137b2mosxijgjakhnh1o/brent-112234-f.jpg?rlkey=u0ksn9xb2np1z16qakqql3cfe&amp;dl=0","Click to download Image")</f>
      </c>
      <c r="B1836" s="0">
        <f>HYPERLINK("https://dl.dropboxusercontent.com/scl/fi/z4eurs39d6x1imj7k4ku0/mens-polo-size-chartsbrent-bt.jpg?rlkey=jy32r8e2ysvgmf8lfixhs05nb&amp;dl=0","Click to download SizeChart")</f>
      </c>
      <c r="C1836" s="0" t="inlineStr">
        <is>
          <t>Brent Men's Performance Polo</t>
        </is>
      </c>
      <c r="D1836" s="0" t="inlineStr">
        <is>
          <t>112234</t>
        </is>
      </c>
      <c r="E1836" s="0" t="inlineStr">
        <is>
          <t>BLANK BRENT GOLD:112234A - S</t>
        </is>
      </c>
      <c r="G1836" s="0" t="inlineStr">
        <is>
          <t>MENS</t>
        </is>
      </c>
      <c r="H1836" s="0" t="inlineStr">
        <is>
          <t>S</t>
        </is>
      </c>
      <c r="I1836" s="0">
        <v>29.99</v>
      </c>
      <c r="J1836" s="0">
        <v>12</v>
      </c>
    </row>
    <row r="1837" spans="1:10" customHeight="0">
      <c r="A1837" s="0">
        <f>HYPERLINK("https://dl.dropboxusercontent.com/scl/fi/v137b2mosxijgjakhnh1o/brent-112234-f.jpg?rlkey=u0ksn9xb2np1z16qakqql3cfe&amp;dl=0","Click to download Image")</f>
      </c>
      <c r="B1837" s="0">
        <f>HYPERLINK("https://dl.dropboxusercontent.com/scl/fi/z4eurs39d6x1imj7k4ku0/mens-polo-size-chartsbrent-bt.jpg?rlkey=jy32r8e2ysvgmf8lfixhs05nb&amp;dl=0","Click to download SizeChart")</f>
      </c>
      <c r="C1837" s="0" t="inlineStr">
        <is>
          <t>Brent Men's Performance Polo</t>
        </is>
      </c>
      <c r="D1837" s="0" t="inlineStr">
        <is>
          <t>112234</t>
        </is>
      </c>
      <c r="E1837" s="0" t="inlineStr">
        <is>
          <t>BLANK BRENT GOLD:112234B - M</t>
        </is>
      </c>
      <c r="G1837" s="0" t="inlineStr">
        <is>
          <t>MENS</t>
        </is>
      </c>
      <c r="H1837" s="0" t="inlineStr">
        <is>
          <t>M</t>
        </is>
      </c>
      <c r="I1837" s="0">
        <v>29.99</v>
      </c>
      <c r="J1837" s="0">
        <v>22</v>
      </c>
    </row>
    <row r="1838" spans="1:10" customHeight="0">
      <c r="A1838" s="0">
        <f>HYPERLINK("https://dl.dropboxusercontent.com/scl/fi/v137b2mosxijgjakhnh1o/brent-112234-f.jpg?rlkey=u0ksn9xb2np1z16qakqql3cfe&amp;dl=0","Click to download Image")</f>
      </c>
      <c r="B1838" s="0">
        <f>HYPERLINK("https://dl.dropboxusercontent.com/scl/fi/z4eurs39d6x1imj7k4ku0/mens-polo-size-chartsbrent-bt.jpg?rlkey=jy32r8e2ysvgmf8lfixhs05nb&amp;dl=0","Click to download SizeChart")</f>
      </c>
      <c r="C1838" s="0" t="inlineStr">
        <is>
          <t>Brent Men's Performance Polo</t>
        </is>
      </c>
      <c r="D1838" s="0" t="inlineStr">
        <is>
          <t>112234</t>
        </is>
      </c>
      <c r="E1838" s="0" t="inlineStr">
        <is>
          <t>BLANK BRENT GOLD:112234C - L</t>
        </is>
      </c>
      <c r="G1838" s="0" t="inlineStr">
        <is>
          <t>MENS</t>
        </is>
      </c>
      <c r="H1838" s="0" t="inlineStr">
        <is>
          <t>L</t>
        </is>
      </c>
      <c r="I1838" s="0">
        <v>29.99</v>
      </c>
      <c r="J1838" s="0">
        <v>33</v>
      </c>
    </row>
    <row r="1839" spans="1:10" customHeight="0">
      <c r="A1839" s="0">
        <f>HYPERLINK("https://dl.dropboxusercontent.com/scl/fi/v137b2mosxijgjakhnh1o/brent-112234-f.jpg?rlkey=u0ksn9xb2np1z16qakqql3cfe&amp;dl=0","Click to download Image")</f>
      </c>
      <c r="B1839" s="0">
        <f>HYPERLINK("https://dl.dropboxusercontent.com/scl/fi/z4eurs39d6x1imj7k4ku0/mens-polo-size-chartsbrent-bt.jpg?rlkey=jy32r8e2ysvgmf8lfixhs05nb&amp;dl=0","Click to download SizeChart")</f>
      </c>
      <c r="C1839" s="0" t="inlineStr">
        <is>
          <t>Brent Men's Performance Polo</t>
        </is>
      </c>
      <c r="D1839" s="0" t="inlineStr">
        <is>
          <t>112234</t>
        </is>
      </c>
      <c r="E1839" s="0" t="inlineStr">
        <is>
          <t>BLANK BRENT GOLD:112234D - XL</t>
        </is>
      </c>
      <c r="G1839" s="0" t="inlineStr">
        <is>
          <t>MENS</t>
        </is>
      </c>
      <c r="H1839" s="0" t="inlineStr">
        <is>
          <t>XL</t>
        </is>
      </c>
      <c r="I1839" s="0">
        <v>29.99</v>
      </c>
      <c r="J1839" s="0">
        <v>33</v>
      </c>
    </row>
    <row r="1840" spans="1:10" customHeight="0">
      <c r="A1840" s="0">
        <f>HYPERLINK("https://dl.dropboxusercontent.com/scl/fi/v137b2mosxijgjakhnh1o/brent-112234-f.jpg?rlkey=u0ksn9xb2np1z16qakqql3cfe&amp;dl=0","Click to download Image")</f>
      </c>
      <c r="B1840" s="0">
        <f>HYPERLINK("https://dl.dropboxusercontent.com/scl/fi/z4eurs39d6x1imj7k4ku0/mens-polo-size-chartsbrent-bt.jpg?rlkey=jy32r8e2ysvgmf8lfixhs05nb&amp;dl=0","Click to download SizeChart")</f>
      </c>
      <c r="C1840" s="0" t="inlineStr">
        <is>
          <t>Brent Men's Performance Polo</t>
        </is>
      </c>
      <c r="D1840" s="0" t="inlineStr">
        <is>
          <t>112234</t>
        </is>
      </c>
      <c r="E1840" s="0" t="inlineStr">
        <is>
          <t>BLANK BRENT GOLD:112234E - 2XL</t>
        </is>
      </c>
      <c r="G1840" s="0" t="inlineStr">
        <is>
          <t>MENS</t>
        </is>
      </c>
      <c r="H1840" s="0" t="inlineStr">
        <is>
          <t>2XL</t>
        </is>
      </c>
      <c r="I1840" s="0">
        <v>31.99</v>
      </c>
      <c r="J1840" s="0">
        <v>22</v>
      </c>
    </row>
    <row r="1841" spans="1:10" customHeight="0">
      <c r="A1841" s="0">
        <f>HYPERLINK("https://dl.dropboxusercontent.com/scl/fi/v137b2mosxijgjakhnh1o/brent-112234-f.jpg?rlkey=u0ksn9xb2np1z16qakqql3cfe&amp;dl=0","Click to download Image")</f>
      </c>
      <c r="B1841" s="0">
        <f>HYPERLINK("https://dl.dropboxusercontent.com/scl/fi/z4eurs39d6x1imj7k4ku0/mens-polo-size-chartsbrent-bt.jpg?rlkey=jy32r8e2ysvgmf8lfixhs05nb&amp;dl=0","Click to download SizeChart")</f>
      </c>
      <c r="C1841" s="0" t="inlineStr">
        <is>
          <t>Brent Men's Performance Polo</t>
        </is>
      </c>
      <c r="D1841" s="0" t="inlineStr">
        <is>
          <t>112234</t>
        </is>
      </c>
      <c r="E1841" s="0" t="inlineStr">
        <is>
          <t>BLANK BRENT GOLD:112234F - 3XL</t>
        </is>
      </c>
      <c r="G1841" s="0" t="inlineStr">
        <is>
          <t>MENS</t>
        </is>
      </c>
      <c r="H1841" s="0" t="inlineStr">
        <is>
          <t>3XL</t>
        </is>
      </c>
      <c r="I1841" s="0">
        <v>31.99</v>
      </c>
      <c r="J1841" s="0">
        <v>12</v>
      </c>
    </row>
    <row r="1842" spans="1:10" customHeight="0">
      <c r="A1842" s="0">
        <f>HYPERLINK("https://dl.dropboxusercontent.com/scl/fi/setdb62kd7is95agsnkxq/brent-4.jpg?rlkey=cn76kfi3p0cshcaupct5pai1d&amp;dl=0","Click to download Image")</f>
      </c>
      <c r="B1842" s="0">
        <f>HYPERLINK("https://dl.dropboxusercontent.com/scl/fi/z4eurs39d6x1imj7k4ku0/mens-polo-size-chartsbrent-bt.jpg?rlkey=jy32r8e2ysvgmf8lfixhs05nb&amp;dl=0","Click to download SizeChart")</f>
      </c>
      <c r="C1842" s="0" t="inlineStr">
        <is>
          <t>Brent Men's Performance Polo</t>
        </is>
      </c>
      <c r="D1842" s="0" t="inlineStr">
        <is>
          <t>125879</t>
        </is>
      </c>
      <c r="E1842" s="0" t="inlineStr">
        <is>
          <t>BLANK BRENT GN:125879A-S</t>
        </is>
      </c>
      <c r="F1842" s="0" t="inlineStr">
        <is>
          <t>899125879048</t>
        </is>
      </c>
      <c r="G1842" s="0" t="inlineStr">
        <is>
          <t>MENS</t>
        </is>
      </c>
      <c r="H1842" s="0" t="inlineStr">
        <is>
          <t>S</t>
        </is>
      </c>
      <c r="I1842" s="0">
        <v>29.99</v>
      </c>
      <c r="J1842" s="0">
        <v>20</v>
      </c>
    </row>
    <row r="1843" spans="1:10" customHeight="0">
      <c r="A1843" s="0">
        <f>HYPERLINK("https://dl.dropboxusercontent.com/scl/fi/setdb62kd7is95agsnkxq/brent-4.jpg?rlkey=cn76kfi3p0cshcaupct5pai1d&amp;dl=0","Click to download Image")</f>
      </c>
      <c r="B1843" s="0">
        <f>HYPERLINK("https://dl.dropboxusercontent.com/scl/fi/z4eurs39d6x1imj7k4ku0/mens-polo-size-chartsbrent-bt.jpg?rlkey=jy32r8e2ysvgmf8lfixhs05nb&amp;dl=0","Click to download SizeChart")</f>
      </c>
      <c r="C1843" s="0" t="inlineStr">
        <is>
          <t>Brent Men's Performance Polo</t>
        </is>
      </c>
      <c r="D1843" s="0" t="inlineStr">
        <is>
          <t>125879</t>
        </is>
      </c>
      <c r="E1843" s="0" t="inlineStr">
        <is>
          <t>BLANK BRENT GN:125879B-M</t>
        </is>
      </c>
      <c r="F1843" s="0" t="inlineStr">
        <is>
          <t>899125879055</t>
        </is>
      </c>
      <c r="G1843" s="0" t="inlineStr">
        <is>
          <t>MENS</t>
        </is>
      </c>
      <c r="H1843" s="0" t="inlineStr">
        <is>
          <t>M</t>
        </is>
      </c>
      <c r="I1843" s="0">
        <v>29.99</v>
      </c>
      <c r="J1843" s="0">
        <v>42</v>
      </c>
    </row>
    <row r="1844" spans="1:10" customHeight="0">
      <c r="A1844" s="0">
        <f>HYPERLINK("https://dl.dropboxusercontent.com/scl/fi/setdb62kd7is95agsnkxq/brent-4.jpg?rlkey=cn76kfi3p0cshcaupct5pai1d&amp;dl=0","Click to download Image")</f>
      </c>
      <c r="B1844" s="0">
        <f>HYPERLINK("https://dl.dropboxusercontent.com/scl/fi/z4eurs39d6x1imj7k4ku0/mens-polo-size-chartsbrent-bt.jpg?rlkey=jy32r8e2ysvgmf8lfixhs05nb&amp;dl=0","Click to download SizeChart")</f>
      </c>
      <c r="C1844" s="0" t="inlineStr">
        <is>
          <t>Brent Men's Performance Polo</t>
        </is>
      </c>
      <c r="D1844" s="0" t="inlineStr">
        <is>
          <t>125879</t>
        </is>
      </c>
      <c r="E1844" s="0" t="inlineStr">
        <is>
          <t>BLANK BRENT GN:125879C-L</t>
        </is>
      </c>
      <c r="F1844" s="0" t="inlineStr">
        <is>
          <t>899125879062</t>
        </is>
      </c>
      <c r="G1844" s="0" t="inlineStr">
        <is>
          <t>MENS</t>
        </is>
      </c>
      <c r="H1844" s="0" t="inlineStr">
        <is>
          <t>L</t>
        </is>
      </c>
      <c r="I1844" s="0">
        <v>29.99</v>
      </c>
      <c r="J1844" s="0">
        <v>65</v>
      </c>
    </row>
    <row r="1845" spans="1:10" customHeight="0">
      <c r="A1845" s="0">
        <f>HYPERLINK("https://dl.dropboxusercontent.com/scl/fi/setdb62kd7is95agsnkxq/brent-4.jpg?rlkey=cn76kfi3p0cshcaupct5pai1d&amp;dl=0","Click to download Image")</f>
      </c>
      <c r="B1845" s="0">
        <f>HYPERLINK("https://dl.dropboxusercontent.com/scl/fi/z4eurs39d6x1imj7k4ku0/mens-polo-size-chartsbrent-bt.jpg?rlkey=jy32r8e2ysvgmf8lfixhs05nb&amp;dl=0","Click to download SizeChart")</f>
      </c>
      <c r="C1845" s="0" t="inlineStr">
        <is>
          <t>Brent Men's Performance Polo</t>
        </is>
      </c>
      <c r="D1845" s="0" t="inlineStr">
        <is>
          <t>125879</t>
        </is>
      </c>
      <c r="E1845" s="0" t="inlineStr">
        <is>
          <t>BLANK BRENT GN:125879D-XL</t>
        </is>
      </c>
      <c r="F1845" s="0" t="inlineStr">
        <is>
          <t>899125879079</t>
        </is>
      </c>
      <c r="G1845" s="0" t="inlineStr">
        <is>
          <t>MENS</t>
        </is>
      </c>
      <c r="H1845" s="0" t="inlineStr">
        <is>
          <t>XL</t>
        </is>
      </c>
      <c r="I1845" s="0">
        <v>29.99</v>
      </c>
      <c r="J1845" s="0">
        <v>62</v>
      </c>
    </row>
    <row r="1846" spans="1:10" customHeight="0">
      <c r="A1846" s="0">
        <f>HYPERLINK("https://dl.dropboxusercontent.com/scl/fi/setdb62kd7is95agsnkxq/brent-4.jpg?rlkey=cn76kfi3p0cshcaupct5pai1d&amp;dl=0","Click to download Image")</f>
      </c>
      <c r="B1846" s="0">
        <f>HYPERLINK("https://dl.dropboxusercontent.com/scl/fi/z4eurs39d6x1imj7k4ku0/mens-polo-size-chartsbrent-bt.jpg?rlkey=jy32r8e2ysvgmf8lfixhs05nb&amp;dl=0","Click to download SizeChart")</f>
      </c>
      <c r="C1846" s="0" t="inlineStr">
        <is>
          <t>Brent Men's Performance Polo</t>
        </is>
      </c>
      <c r="D1846" s="0" t="inlineStr">
        <is>
          <t>125879</t>
        </is>
      </c>
      <c r="E1846" s="0" t="inlineStr">
        <is>
          <t>BLANK BRENT GN:125879E-2XL</t>
        </is>
      </c>
      <c r="F1846" s="0" t="inlineStr">
        <is>
          <t>899125879086</t>
        </is>
      </c>
      <c r="G1846" s="0" t="inlineStr">
        <is>
          <t>MENS</t>
        </is>
      </c>
      <c r="H1846" s="0" t="inlineStr">
        <is>
          <t>2XL</t>
        </is>
      </c>
      <c r="I1846" s="0">
        <v>31.99</v>
      </c>
      <c r="J1846" s="0">
        <v>43</v>
      </c>
    </row>
    <row r="1847" spans="1:10" customHeight="0">
      <c r="A1847" s="0">
        <f>HYPERLINK("https://dl.dropboxusercontent.com/scl/fi/setdb62kd7is95agsnkxq/brent-4.jpg?rlkey=cn76kfi3p0cshcaupct5pai1d&amp;dl=0","Click to download Image")</f>
      </c>
      <c r="B1847" s="0">
        <f>HYPERLINK("https://dl.dropboxusercontent.com/scl/fi/z4eurs39d6x1imj7k4ku0/mens-polo-size-chartsbrent-bt.jpg?rlkey=jy32r8e2ysvgmf8lfixhs05nb&amp;dl=0","Click to download SizeChart")</f>
      </c>
      <c r="C1847" s="0" t="inlineStr">
        <is>
          <t>Brent Men's Performance Polo</t>
        </is>
      </c>
      <c r="D1847" s="0" t="inlineStr">
        <is>
          <t>125879</t>
        </is>
      </c>
      <c r="E1847" s="0" t="inlineStr">
        <is>
          <t>BLANK BRENT GN:125879F-3XL</t>
        </is>
      </c>
      <c r="F1847" s="0" t="inlineStr">
        <is>
          <t>899125879093</t>
        </is>
      </c>
      <c r="G1847" s="0" t="inlineStr">
        <is>
          <t>MENS</t>
        </is>
      </c>
      <c r="H1847" s="0" t="inlineStr">
        <is>
          <t>3XL</t>
        </is>
      </c>
      <c r="I1847" s="0">
        <v>31.99</v>
      </c>
      <c r="J1847" s="0">
        <v>20</v>
      </c>
    </row>
    <row r="1848" spans="1:10" customHeight="0">
      <c r="A1848" s="0">
        <f>HYPERLINK("https://dl.dropboxusercontent.com/scl/fi/r9nsh45e0k85gf3dx1cka/editdsc2601-1.jpg?rlkey=bigk0h7daicvu83w6zarhdgwa&amp;dl=0","Click to download Image")</f>
      </c>
      <c r="B1848" s="0">
        <f>HYPERLINK("https://dl.dropboxusercontent.com/scl/fi/z4eurs39d6x1imj7k4ku0/mens-polo-size-chartsbrent-bt.jpg?rlkey=jy32r8e2ysvgmf8lfixhs05nb&amp;dl=0","Click to download SizeChart")</f>
      </c>
      <c r="C1848" s="0" t="inlineStr">
        <is>
          <t>Brent Men's Performance Polo</t>
        </is>
      </c>
      <c r="D1848" s="0" t="inlineStr">
        <is>
          <t>125878</t>
        </is>
      </c>
      <c r="E1848" s="0" t="inlineStr">
        <is>
          <t>BLANK BRENT RL:125878A-S</t>
        </is>
      </c>
      <c r="F1848" s="0" t="inlineStr">
        <is>
          <t>899125878041</t>
        </is>
      </c>
      <c r="G1848" s="0" t="inlineStr">
        <is>
          <t>MENS</t>
        </is>
      </c>
      <c r="H1848" s="0" t="inlineStr">
        <is>
          <t>S</t>
        </is>
      </c>
      <c r="I1848" s="0">
        <v>29.99</v>
      </c>
      <c r="J1848" s="0">
        <v>12</v>
      </c>
    </row>
    <row r="1849" spans="1:10" customHeight="0">
      <c r="A1849" s="0">
        <f>HYPERLINK("https://dl.dropboxusercontent.com/scl/fi/r9nsh45e0k85gf3dx1cka/editdsc2601-1.jpg?rlkey=bigk0h7daicvu83w6zarhdgwa&amp;dl=0","Click to download Image")</f>
      </c>
      <c r="B1849" s="0">
        <f>HYPERLINK("https://dl.dropboxusercontent.com/scl/fi/z4eurs39d6x1imj7k4ku0/mens-polo-size-chartsbrent-bt.jpg?rlkey=jy32r8e2ysvgmf8lfixhs05nb&amp;dl=0","Click to download SizeChart")</f>
      </c>
      <c r="C1849" s="0" t="inlineStr">
        <is>
          <t>Brent Men's Performance Polo</t>
        </is>
      </c>
      <c r="D1849" s="0" t="inlineStr">
        <is>
          <t>125878</t>
        </is>
      </c>
      <c r="E1849" s="0" t="inlineStr">
        <is>
          <t>BLANK BRENT RL:125878B-M</t>
        </is>
      </c>
      <c r="F1849" s="0" t="inlineStr">
        <is>
          <t>899125878058</t>
        </is>
      </c>
      <c r="G1849" s="0" t="inlineStr">
        <is>
          <t>MENS</t>
        </is>
      </c>
      <c r="H1849" s="0" t="inlineStr">
        <is>
          <t>M</t>
        </is>
      </c>
      <c r="I1849" s="0">
        <v>29.99</v>
      </c>
      <c r="J1849" s="0">
        <v>30</v>
      </c>
    </row>
    <row r="1850" spans="1:10" customHeight="0">
      <c r="A1850" s="0">
        <f>HYPERLINK("https://dl.dropboxusercontent.com/scl/fi/r9nsh45e0k85gf3dx1cka/editdsc2601-1.jpg?rlkey=bigk0h7daicvu83w6zarhdgwa&amp;dl=0","Click to download Image")</f>
      </c>
      <c r="B1850" s="0">
        <f>HYPERLINK("https://dl.dropboxusercontent.com/scl/fi/z4eurs39d6x1imj7k4ku0/mens-polo-size-chartsbrent-bt.jpg?rlkey=jy32r8e2ysvgmf8lfixhs05nb&amp;dl=0","Click to download SizeChart")</f>
      </c>
      <c r="C1850" s="0" t="inlineStr">
        <is>
          <t>Brent Men's Performance Polo</t>
        </is>
      </c>
      <c r="D1850" s="0" t="inlineStr">
        <is>
          <t>125878</t>
        </is>
      </c>
      <c r="E1850" s="0" t="inlineStr">
        <is>
          <t>BLANK BRENT RL:125878C-L</t>
        </is>
      </c>
      <c r="F1850" s="0" t="inlineStr">
        <is>
          <t>899125878065</t>
        </is>
      </c>
      <c r="G1850" s="0" t="inlineStr">
        <is>
          <t>MENS</t>
        </is>
      </c>
      <c r="H1850" s="0" t="inlineStr">
        <is>
          <t>L</t>
        </is>
      </c>
      <c r="I1850" s="0">
        <v>29.99</v>
      </c>
      <c r="J1850" s="0">
        <v>29</v>
      </c>
    </row>
    <row r="1851" spans="1:10" customHeight="0">
      <c r="A1851" s="0">
        <f>HYPERLINK("https://dl.dropboxusercontent.com/scl/fi/r9nsh45e0k85gf3dx1cka/editdsc2601-1.jpg?rlkey=bigk0h7daicvu83w6zarhdgwa&amp;dl=0","Click to download Image")</f>
      </c>
      <c r="B1851" s="0">
        <f>HYPERLINK("https://dl.dropboxusercontent.com/scl/fi/z4eurs39d6x1imj7k4ku0/mens-polo-size-chartsbrent-bt.jpg?rlkey=jy32r8e2ysvgmf8lfixhs05nb&amp;dl=0","Click to download SizeChart")</f>
      </c>
      <c r="C1851" s="0" t="inlineStr">
        <is>
          <t>Brent Men's Performance Polo</t>
        </is>
      </c>
      <c r="D1851" s="0" t="inlineStr">
        <is>
          <t>125878</t>
        </is>
      </c>
      <c r="E1851" s="0" t="inlineStr">
        <is>
          <t>BLANK BRENT RL:125878D-XL</t>
        </is>
      </c>
      <c r="F1851" s="0" t="inlineStr">
        <is>
          <t>899125878072</t>
        </is>
      </c>
      <c r="G1851" s="0" t="inlineStr">
        <is>
          <t>MENS</t>
        </is>
      </c>
      <c r="H1851" s="0" t="inlineStr">
        <is>
          <t>XL</t>
        </is>
      </c>
      <c r="I1851" s="0">
        <v>29.99</v>
      </c>
      <c r="J1851" s="0">
        <v>35</v>
      </c>
    </row>
    <row r="1852" spans="1:10" customHeight="0">
      <c r="A1852" s="0">
        <f>HYPERLINK("https://dl.dropboxusercontent.com/scl/fi/r9nsh45e0k85gf3dx1cka/editdsc2601-1.jpg?rlkey=bigk0h7daicvu83w6zarhdgwa&amp;dl=0","Click to download Image")</f>
      </c>
      <c r="B1852" s="0">
        <f>HYPERLINK("https://dl.dropboxusercontent.com/scl/fi/z4eurs39d6x1imj7k4ku0/mens-polo-size-chartsbrent-bt.jpg?rlkey=jy32r8e2ysvgmf8lfixhs05nb&amp;dl=0","Click to download SizeChart")</f>
      </c>
      <c r="C1852" s="0" t="inlineStr">
        <is>
          <t>Brent Men's Performance Polo</t>
        </is>
      </c>
      <c r="D1852" s="0" t="inlineStr">
        <is>
          <t>125878</t>
        </is>
      </c>
      <c r="E1852" s="0" t="inlineStr">
        <is>
          <t>BLANK BRENT RL:125878E-2XL</t>
        </is>
      </c>
      <c r="F1852" s="0" t="inlineStr">
        <is>
          <t>000001258783</t>
        </is>
      </c>
      <c r="G1852" s="0" t="inlineStr">
        <is>
          <t>MENS</t>
        </is>
      </c>
      <c r="H1852" s="0" t="inlineStr">
        <is>
          <t>2XL</t>
        </is>
      </c>
      <c r="I1852" s="0">
        <v>31.99</v>
      </c>
      <c r="J1852" s="0">
        <v>29</v>
      </c>
    </row>
    <row r="1853" spans="1:10" customHeight="0">
      <c r="A1853" s="0">
        <f>HYPERLINK("https://dl.dropboxusercontent.com/scl/fi/r9nsh45e0k85gf3dx1cka/editdsc2601-1.jpg?rlkey=bigk0h7daicvu83w6zarhdgwa&amp;dl=0","Click to download Image")</f>
      </c>
      <c r="B1853" s="0">
        <f>HYPERLINK("https://dl.dropboxusercontent.com/scl/fi/z4eurs39d6x1imj7k4ku0/mens-polo-size-chartsbrent-bt.jpg?rlkey=jy32r8e2ysvgmf8lfixhs05nb&amp;dl=0","Click to download SizeChart")</f>
      </c>
      <c r="C1853" s="0" t="inlineStr">
        <is>
          <t>Brent Men's Performance Polo</t>
        </is>
      </c>
      <c r="D1853" s="0" t="inlineStr">
        <is>
          <t>125878</t>
        </is>
      </c>
      <c r="E1853" s="0" t="inlineStr">
        <is>
          <t>BLANK BRENT RL:125878F-3XL</t>
        </is>
      </c>
      <c r="F1853" s="0" t="inlineStr">
        <is>
          <t>899125878096</t>
        </is>
      </c>
      <c r="G1853" s="0" t="inlineStr">
        <is>
          <t>MENS</t>
        </is>
      </c>
      <c r="H1853" s="0" t="inlineStr">
        <is>
          <t>3XL</t>
        </is>
      </c>
      <c r="I1853" s="0">
        <v>31.99</v>
      </c>
      <c r="J1853" s="0">
        <v>15</v>
      </c>
    </row>
    <row r="1854" spans="1:10" customHeight="0">
      <c r="A1854" s="0">
        <f>HYPERLINK("https://dl.dropboxusercontent.com/scl/fi/nrfciq4v861zthoepshek/brent-123444-f.jpg?rlkey=he1uphxd0mrkczrd9wfavn81t&amp;dl=0","Click to download Image")</f>
      </c>
      <c r="B1854" s="0">
        <f>HYPERLINK("https://dl.dropboxusercontent.com/scl/fi/z4eurs39d6x1imj7k4ku0/mens-polo-size-chartsbrent-bt.jpg?rlkey=jy32r8e2ysvgmf8lfixhs05nb&amp;dl=0","Click to download SizeChart")</f>
      </c>
      <c r="C1854" s="0" t="inlineStr">
        <is>
          <t>Brent Men's Performance Polo</t>
        </is>
      </c>
      <c r="D1854" s="0" t="inlineStr">
        <is>
          <t>123444</t>
        </is>
      </c>
      <c r="E1854" s="0" t="inlineStr">
        <is>
          <t>BLANK BRENT M NY:123444A-S</t>
        </is>
      </c>
      <c r="F1854" s="0" t="inlineStr">
        <is>
          <t>899123444040</t>
        </is>
      </c>
      <c r="G1854" s="0" t="inlineStr">
        <is>
          <t>MENS</t>
        </is>
      </c>
      <c r="H1854" s="0" t="inlineStr">
        <is>
          <t>S</t>
        </is>
      </c>
      <c r="I1854" s="0">
        <v>29.99</v>
      </c>
      <c r="J1854" s="0">
        <v>20</v>
      </c>
    </row>
    <row r="1855" spans="1:10" customHeight="0">
      <c r="A1855" s="0">
        <f>HYPERLINK("https://dl.dropboxusercontent.com/scl/fi/nrfciq4v861zthoepshek/brent-123444-f.jpg?rlkey=he1uphxd0mrkczrd9wfavn81t&amp;dl=0","Click to download Image")</f>
      </c>
      <c r="B1855" s="0">
        <f>HYPERLINK("https://dl.dropboxusercontent.com/scl/fi/z4eurs39d6x1imj7k4ku0/mens-polo-size-chartsbrent-bt.jpg?rlkey=jy32r8e2ysvgmf8lfixhs05nb&amp;dl=0","Click to download SizeChart")</f>
      </c>
      <c r="C1855" s="0" t="inlineStr">
        <is>
          <t>Brent Men's Performance Polo</t>
        </is>
      </c>
      <c r="D1855" s="0" t="inlineStr">
        <is>
          <t>123444</t>
        </is>
      </c>
      <c r="E1855" s="0" t="inlineStr">
        <is>
          <t>BLANK BRENT M NY:123444B-M</t>
        </is>
      </c>
      <c r="F1855" s="0" t="inlineStr">
        <is>
          <t>899123444057</t>
        </is>
      </c>
      <c r="G1855" s="0" t="inlineStr">
        <is>
          <t>MENS</t>
        </is>
      </c>
      <c r="H1855" s="0" t="inlineStr">
        <is>
          <t>M</t>
        </is>
      </c>
      <c r="I1855" s="0">
        <v>29.99</v>
      </c>
      <c r="J1855" s="0">
        <v>21</v>
      </c>
    </row>
    <row r="1856" spans="1:10" customHeight="0">
      <c r="A1856" s="0">
        <f>HYPERLINK("https://dl.dropboxusercontent.com/scl/fi/nrfciq4v861zthoepshek/brent-123444-f.jpg?rlkey=he1uphxd0mrkczrd9wfavn81t&amp;dl=0","Click to download Image")</f>
      </c>
      <c r="B1856" s="0">
        <f>HYPERLINK("https://dl.dropboxusercontent.com/scl/fi/z4eurs39d6x1imj7k4ku0/mens-polo-size-chartsbrent-bt.jpg?rlkey=jy32r8e2ysvgmf8lfixhs05nb&amp;dl=0","Click to download SizeChart")</f>
      </c>
      <c r="C1856" s="0" t="inlineStr">
        <is>
          <t>Brent Men's Performance Polo</t>
        </is>
      </c>
      <c r="D1856" s="0" t="inlineStr">
        <is>
          <t>123444</t>
        </is>
      </c>
      <c r="E1856" s="0" t="inlineStr">
        <is>
          <t>BLANK BRENT M NY:123444C-L</t>
        </is>
      </c>
      <c r="F1856" s="0" t="inlineStr">
        <is>
          <t>899123444064</t>
        </is>
      </c>
      <c r="G1856" s="0" t="inlineStr">
        <is>
          <t>MENS</t>
        </is>
      </c>
      <c r="H1856" s="0" t="inlineStr">
        <is>
          <t>L</t>
        </is>
      </c>
      <c r="I1856" s="0">
        <v>29.99</v>
      </c>
      <c r="J1856" s="0">
        <v>40</v>
      </c>
    </row>
    <row r="1857" spans="1:10" customHeight="0">
      <c r="A1857" s="0">
        <f>HYPERLINK("https://dl.dropboxusercontent.com/scl/fi/nrfciq4v861zthoepshek/brent-123444-f.jpg?rlkey=he1uphxd0mrkczrd9wfavn81t&amp;dl=0","Click to download Image")</f>
      </c>
      <c r="B1857" s="0">
        <f>HYPERLINK("https://dl.dropboxusercontent.com/scl/fi/z4eurs39d6x1imj7k4ku0/mens-polo-size-chartsbrent-bt.jpg?rlkey=jy32r8e2ysvgmf8lfixhs05nb&amp;dl=0","Click to download SizeChart")</f>
      </c>
      <c r="C1857" s="0" t="inlineStr">
        <is>
          <t>Brent Men's Performance Polo</t>
        </is>
      </c>
      <c r="D1857" s="0" t="inlineStr">
        <is>
          <t>123444</t>
        </is>
      </c>
      <c r="E1857" s="0" t="inlineStr">
        <is>
          <t>BLANK BRENT M NY:123444CT-L TALL</t>
        </is>
      </c>
      <c r="F1857" s="0" t="inlineStr">
        <is>
          <t>899123444163</t>
        </is>
      </c>
      <c r="G1857" s="0" t="inlineStr">
        <is>
          <t>MENS</t>
        </is>
      </c>
      <c r="H1857" s="0" t="inlineStr">
        <is>
          <t>L TALL</t>
        </is>
      </c>
      <c r="I1857" s="0">
        <v>29.99</v>
      </c>
      <c r="J1857" s="0">
        <v>6</v>
      </c>
    </row>
    <row r="1858" spans="1:10" customHeight="0">
      <c r="A1858" s="0">
        <f>HYPERLINK("https://dl.dropboxusercontent.com/scl/fi/nrfciq4v861zthoepshek/brent-123444-f.jpg?rlkey=he1uphxd0mrkczrd9wfavn81t&amp;dl=0","Click to download Image")</f>
      </c>
      <c r="B1858" s="0">
        <f>HYPERLINK("https://dl.dropboxusercontent.com/scl/fi/z4eurs39d6x1imj7k4ku0/mens-polo-size-chartsbrent-bt.jpg?rlkey=jy32r8e2ysvgmf8lfixhs05nb&amp;dl=0","Click to download SizeChart")</f>
      </c>
      <c r="C1858" s="0" t="inlineStr">
        <is>
          <t>Brent Men's Performance Polo</t>
        </is>
      </c>
      <c r="D1858" s="0" t="inlineStr">
        <is>
          <t>123444</t>
        </is>
      </c>
      <c r="E1858" s="0" t="inlineStr">
        <is>
          <t>BLANK BRENT M NY:123444D-XL</t>
        </is>
      </c>
      <c r="F1858" s="0" t="inlineStr">
        <is>
          <t>899123444071</t>
        </is>
      </c>
      <c r="G1858" s="0" t="inlineStr">
        <is>
          <t>MENS</t>
        </is>
      </c>
      <c r="H1858" s="0" t="inlineStr">
        <is>
          <t>XL</t>
        </is>
      </c>
      <c r="I1858" s="0">
        <v>29.99</v>
      </c>
      <c r="J1858" s="0">
        <v>37</v>
      </c>
    </row>
    <row r="1859" spans="1:10" customHeight="0">
      <c r="A1859" s="0">
        <f>HYPERLINK("https://dl.dropboxusercontent.com/scl/fi/nrfciq4v861zthoepshek/brent-123444-f.jpg?rlkey=he1uphxd0mrkczrd9wfavn81t&amp;dl=0","Click to download Image")</f>
      </c>
      <c r="B1859" s="0">
        <f>HYPERLINK("https://dl.dropboxusercontent.com/scl/fi/z4eurs39d6x1imj7k4ku0/mens-polo-size-chartsbrent-bt.jpg?rlkey=jy32r8e2ysvgmf8lfixhs05nb&amp;dl=0","Click to download SizeChart")</f>
      </c>
      <c r="C1859" s="0" t="inlineStr">
        <is>
          <t>Brent Men's Performance Polo</t>
        </is>
      </c>
      <c r="D1859" s="0" t="inlineStr">
        <is>
          <t>123444</t>
        </is>
      </c>
      <c r="E1859" s="0" t="inlineStr">
        <is>
          <t>BLANK BRENT M NY:123444DT-XL TALL</t>
        </is>
      </c>
      <c r="F1859" s="0" t="inlineStr">
        <is>
          <t>899123444170</t>
        </is>
      </c>
      <c r="G1859" s="0" t="inlineStr">
        <is>
          <t>MENS</t>
        </is>
      </c>
      <c r="H1859" s="0" t="inlineStr">
        <is>
          <t>XL TALL</t>
        </is>
      </c>
      <c r="I1859" s="0">
        <v>29.99</v>
      </c>
      <c r="J1859" s="0">
        <v>6</v>
      </c>
    </row>
    <row r="1860" spans="1:10" customHeight="0">
      <c r="A1860" s="0">
        <f>HYPERLINK("https://dl.dropboxusercontent.com/scl/fi/nrfciq4v861zthoepshek/brent-123444-f.jpg?rlkey=he1uphxd0mrkczrd9wfavn81t&amp;dl=0","Click to download Image")</f>
      </c>
      <c r="B1860" s="0">
        <f>HYPERLINK("https://dl.dropboxusercontent.com/scl/fi/z4eurs39d6x1imj7k4ku0/mens-polo-size-chartsbrent-bt.jpg?rlkey=jy32r8e2ysvgmf8lfixhs05nb&amp;dl=0","Click to download SizeChart")</f>
      </c>
      <c r="C1860" s="0" t="inlineStr">
        <is>
          <t>Brent Men's Performance Polo</t>
        </is>
      </c>
      <c r="D1860" s="0" t="inlineStr">
        <is>
          <t>123444</t>
        </is>
      </c>
      <c r="E1860" s="0" t="inlineStr">
        <is>
          <t>BLANK BRENT M NY:123444E-2XL</t>
        </is>
      </c>
      <c r="F1860" s="0" t="inlineStr">
        <is>
          <t>899123444088</t>
        </is>
      </c>
      <c r="G1860" s="0" t="inlineStr">
        <is>
          <t>MENS</t>
        </is>
      </c>
      <c r="H1860" s="0" t="inlineStr">
        <is>
          <t>2XL</t>
        </is>
      </c>
      <c r="I1860" s="0">
        <v>31.99</v>
      </c>
      <c r="J1860" s="0">
        <v>26</v>
      </c>
    </row>
    <row r="1861" spans="1:10" customHeight="0">
      <c r="A1861" s="0">
        <f>HYPERLINK("https://dl.dropboxusercontent.com/scl/fi/nrfciq4v861zthoepshek/brent-123444-f.jpg?rlkey=he1uphxd0mrkczrd9wfavn81t&amp;dl=0","Click to download Image")</f>
      </c>
      <c r="B1861" s="0">
        <f>HYPERLINK("https://dl.dropboxusercontent.com/scl/fi/z4eurs39d6x1imj7k4ku0/mens-polo-size-chartsbrent-bt.jpg?rlkey=jy32r8e2ysvgmf8lfixhs05nb&amp;dl=0","Click to download SizeChart")</f>
      </c>
      <c r="C1861" s="0" t="inlineStr">
        <is>
          <t>Brent Men's Performance Polo</t>
        </is>
      </c>
      <c r="D1861" s="0" t="inlineStr">
        <is>
          <t>123444</t>
        </is>
      </c>
      <c r="E1861" s="0" t="inlineStr">
        <is>
          <t>BLANK BRENT M NY:123444ET-2XL TALL</t>
        </is>
      </c>
      <c r="F1861" s="0" t="inlineStr">
        <is>
          <t>899123444187</t>
        </is>
      </c>
      <c r="G1861" s="0" t="inlineStr">
        <is>
          <t>MENS</t>
        </is>
      </c>
      <c r="H1861" s="0" t="inlineStr">
        <is>
          <t>2XL TALL</t>
        </is>
      </c>
      <c r="I1861" s="0">
        <v>31.99</v>
      </c>
      <c r="J1861" s="0">
        <v>6</v>
      </c>
    </row>
    <row r="1862" spans="1:10" customHeight="0">
      <c r="A1862" s="0">
        <f>HYPERLINK("https://dl.dropboxusercontent.com/scl/fi/nrfciq4v861zthoepshek/brent-123444-f.jpg?rlkey=he1uphxd0mrkczrd9wfavn81t&amp;dl=0","Click to download Image")</f>
      </c>
      <c r="B1862" s="0">
        <f>HYPERLINK("https://dl.dropboxusercontent.com/scl/fi/z4eurs39d6x1imj7k4ku0/mens-polo-size-chartsbrent-bt.jpg?rlkey=jy32r8e2ysvgmf8lfixhs05nb&amp;dl=0","Click to download SizeChart")</f>
      </c>
      <c r="C1862" s="0" t="inlineStr">
        <is>
          <t>Brent Men's Performance Polo</t>
        </is>
      </c>
      <c r="D1862" s="0" t="inlineStr">
        <is>
          <t>123444</t>
        </is>
      </c>
      <c r="E1862" s="0" t="inlineStr">
        <is>
          <t>BLANK BRENT M NY:123444F-3XL</t>
        </is>
      </c>
      <c r="F1862" s="0" t="inlineStr">
        <is>
          <t>899123444095</t>
        </is>
      </c>
      <c r="G1862" s="0" t="inlineStr">
        <is>
          <t>MENS</t>
        </is>
      </c>
      <c r="H1862" s="0" t="inlineStr">
        <is>
          <t>3XL</t>
        </is>
      </c>
      <c r="I1862" s="0">
        <v>31.99</v>
      </c>
      <c r="J1862" s="0">
        <v>8</v>
      </c>
    </row>
    <row r="1863" spans="1:10" customHeight="0">
      <c r="A1863" s="0">
        <f>HYPERLINK("https://dl.dropboxusercontent.com/scl/fi/nrfciq4v861zthoepshek/brent-123444-f.jpg?rlkey=he1uphxd0mrkczrd9wfavn81t&amp;dl=0","Click to download Image")</f>
      </c>
      <c r="B1863" s="0">
        <f>HYPERLINK("https://dl.dropboxusercontent.com/scl/fi/z4eurs39d6x1imj7k4ku0/mens-polo-size-chartsbrent-bt.jpg?rlkey=jy32r8e2ysvgmf8lfixhs05nb&amp;dl=0","Click to download SizeChart")</f>
      </c>
      <c r="C1863" s="0" t="inlineStr">
        <is>
          <t>Brent Men's Performance Polo</t>
        </is>
      </c>
      <c r="D1863" s="0" t="inlineStr">
        <is>
          <t>123444</t>
        </is>
      </c>
      <c r="E1863" s="0" t="inlineStr">
        <is>
          <t>BLANK BRENT M NY:123444FT-3XL TALL</t>
        </is>
      </c>
      <c r="F1863" s="0" t="inlineStr">
        <is>
          <t>899123444194</t>
        </is>
      </c>
      <c r="G1863" s="0" t="inlineStr">
        <is>
          <t>MENS</t>
        </is>
      </c>
      <c r="H1863" s="0" t="inlineStr">
        <is>
          <t>3XL TALL</t>
        </is>
      </c>
      <c r="I1863" s="0">
        <v>31.99</v>
      </c>
      <c r="J1863" s="0">
        <v>6</v>
      </c>
    </row>
    <row r="1864" spans="1:10" customHeight="0">
      <c r="A1864" s="0">
        <f>HYPERLINK("https://dl.dropboxusercontent.com/scl/fi/nrfciq4v861zthoepshek/brent-123444-f.jpg?rlkey=he1uphxd0mrkczrd9wfavn81t&amp;dl=0","Click to download Image")</f>
      </c>
      <c r="B1864" s="0">
        <f>HYPERLINK("https://dl.dropboxusercontent.com/scl/fi/z4eurs39d6x1imj7k4ku0/mens-polo-size-chartsbrent-bt.jpg?rlkey=jy32r8e2ysvgmf8lfixhs05nb&amp;dl=0","Click to download SizeChart")</f>
      </c>
      <c r="C1864" s="0" t="inlineStr">
        <is>
          <t>Brent Men's Performance Polo</t>
        </is>
      </c>
      <c r="D1864" s="0" t="inlineStr">
        <is>
          <t>123444</t>
        </is>
      </c>
      <c r="E1864" s="0" t="inlineStr">
        <is>
          <t>BLANK BRENT M NY:123444GB-4XL BIG</t>
        </is>
      </c>
      <c r="F1864" s="0" t="inlineStr">
        <is>
          <t>899123444286</t>
        </is>
      </c>
      <c r="G1864" s="0" t="inlineStr">
        <is>
          <t>MENS</t>
        </is>
      </c>
      <c r="H1864" s="0" t="inlineStr">
        <is>
          <t>4XL BIG</t>
        </is>
      </c>
      <c r="I1864" s="0">
        <v>33.99</v>
      </c>
      <c r="J1864" s="0">
        <v>5</v>
      </c>
    </row>
    <row r="1865" spans="1:10" customHeight="0">
      <c r="A1865" s="0">
        <f>HYPERLINK("https://dl.dropboxusercontent.com/scl/fi/nrfciq4v861zthoepshek/brent-123444-f.jpg?rlkey=he1uphxd0mrkczrd9wfavn81t&amp;dl=0","Click to download Image")</f>
      </c>
      <c r="B1865" s="0">
        <f>HYPERLINK("https://dl.dropboxusercontent.com/scl/fi/z4eurs39d6x1imj7k4ku0/mens-polo-size-chartsbrent-bt.jpg?rlkey=jy32r8e2ysvgmf8lfixhs05nb&amp;dl=0","Click to download SizeChart")</f>
      </c>
      <c r="C1865" s="0" t="inlineStr">
        <is>
          <t>Brent Men's Performance Polo</t>
        </is>
      </c>
      <c r="D1865" s="0" t="inlineStr">
        <is>
          <t>123444</t>
        </is>
      </c>
      <c r="E1865" s="0" t="inlineStr">
        <is>
          <t>BLANK BRENT M NY:123444HB-5XL BIG</t>
        </is>
      </c>
      <c r="F1865" s="0" t="inlineStr">
        <is>
          <t>899123444293</t>
        </is>
      </c>
      <c r="G1865" s="0" t="inlineStr">
        <is>
          <t>MENS</t>
        </is>
      </c>
      <c r="H1865" s="0" t="inlineStr">
        <is>
          <t>5XL BIG</t>
        </is>
      </c>
      <c r="I1865" s="0">
        <v>33.99</v>
      </c>
      <c r="J1865" s="0">
        <v>10</v>
      </c>
    </row>
    <row r="1866" spans="1:10" customHeight="0">
      <c r="A1866" s="0">
        <f>HYPERLINK("https://dl.dropboxusercontent.com/scl/fi/nrfciq4v861zthoepshek/brent-123444-f.jpg?rlkey=he1uphxd0mrkczrd9wfavn81t&amp;dl=0","Click to download Image")</f>
      </c>
      <c r="B1866" s="0">
        <f>HYPERLINK("https://dl.dropboxusercontent.com/scl/fi/z4eurs39d6x1imj7k4ku0/mens-polo-size-chartsbrent-bt.jpg?rlkey=jy32r8e2ysvgmf8lfixhs05nb&amp;dl=0","Click to download SizeChart")</f>
      </c>
      <c r="C1866" s="0" t="inlineStr">
        <is>
          <t>Brent Men's Performance Polo</t>
        </is>
      </c>
      <c r="D1866" s="0" t="inlineStr">
        <is>
          <t>123444</t>
        </is>
      </c>
      <c r="E1866" s="0" t="inlineStr">
        <is>
          <t>BLANK BRENT M NY:123444IB-6XL BIG</t>
        </is>
      </c>
      <c r="F1866" s="0" t="inlineStr">
        <is>
          <t>899123444316</t>
        </is>
      </c>
      <c r="G1866" s="0" t="inlineStr">
        <is>
          <t>MENS</t>
        </is>
      </c>
      <c r="H1866" s="0" t="inlineStr">
        <is>
          <t>6XL BIG</t>
        </is>
      </c>
      <c r="I1866" s="0">
        <v>35.99</v>
      </c>
      <c r="J1866" s="0">
        <v>6</v>
      </c>
    </row>
    <row r="1867" spans="1:10" customHeight="0">
      <c r="A1867" s="0">
        <f>HYPERLINK("https://dl.dropboxusercontent.com/scl/fi/nrfciq4v861zthoepshek/brent-123444-f.jpg?rlkey=he1uphxd0mrkczrd9wfavn81t&amp;dl=0","Click to download Image")</f>
      </c>
      <c r="B1867" s="0">
        <f>HYPERLINK("https://dl.dropboxusercontent.com/scl/fi/z4eurs39d6x1imj7k4ku0/mens-polo-size-chartsbrent-bt.jpg?rlkey=jy32r8e2ysvgmf8lfixhs05nb&amp;dl=0","Click to download SizeChart")</f>
      </c>
      <c r="C1867" s="0" t="inlineStr">
        <is>
          <t>Brent Men's Performance Polo</t>
        </is>
      </c>
      <c r="D1867" s="0" t="inlineStr">
        <is>
          <t>123444</t>
        </is>
      </c>
      <c r="E1867" s="0" t="inlineStr">
        <is>
          <t>BLANK BRENT M NY:123444JB-7XL BIG</t>
        </is>
      </c>
      <c r="F1867" s="0" t="inlineStr">
        <is>
          <t>899123444323</t>
        </is>
      </c>
      <c r="G1867" s="0" t="inlineStr">
        <is>
          <t>MENS</t>
        </is>
      </c>
      <c r="H1867" s="0" t="inlineStr">
        <is>
          <t>7XL BIG</t>
        </is>
      </c>
      <c r="I1867" s="0">
        <v>29.99</v>
      </c>
      <c r="J1867" s="0">
        <v>6</v>
      </c>
    </row>
    <row r="1868" spans="1:10" customHeight="0">
      <c r="A1868" s="0">
        <f>HYPERLINK("https://dl.dropboxusercontent.com/scl/fi/k42t32xuskj1byxjq3scw/brent-12588-f.jpg?rlkey=86kut8vqbw25ny87d39z5xvgb&amp;dl=0","Click to download Image")</f>
      </c>
      <c r="B1868" s="0">
        <f>HYPERLINK("https://dl.dropboxusercontent.com/scl/fi/z4eurs39d6x1imj7k4ku0/mens-polo-size-chartsbrent-bt.jpg?rlkey=jy32r8e2ysvgmf8lfixhs05nb&amp;dl=0","Click to download SizeChart")</f>
      </c>
      <c r="C1868" s="0" t="inlineStr">
        <is>
          <t>Brent Men's Performance Polo</t>
        </is>
      </c>
      <c r="D1868" s="0" t="inlineStr">
        <is>
          <t>125882</t>
        </is>
      </c>
      <c r="E1868" s="0" t="inlineStr">
        <is>
          <t>BLANK BRENT PE:125882A-S</t>
        </is>
      </c>
      <c r="F1868" s="0" t="inlineStr">
        <is>
          <t>899125882048</t>
        </is>
      </c>
      <c r="G1868" s="0" t="inlineStr">
        <is>
          <t>MENS</t>
        </is>
      </c>
      <c r="H1868" s="0" t="inlineStr">
        <is>
          <t>S</t>
        </is>
      </c>
      <c r="I1868" s="0">
        <v>29.99</v>
      </c>
      <c r="J1868" s="0">
        <v>22</v>
      </c>
    </row>
    <row r="1869" spans="1:10" customHeight="0">
      <c r="A1869" s="0">
        <f>HYPERLINK("https://dl.dropboxusercontent.com/scl/fi/k42t32xuskj1byxjq3scw/brent-12588-f.jpg?rlkey=86kut8vqbw25ny87d39z5xvgb&amp;dl=0","Click to download Image")</f>
      </c>
      <c r="B1869" s="0">
        <f>HYPERLINK("https://dl.dropboxusercontent.com/scl/fi/z4eurs39d6x1imj7k4ku0/mens-polo-size-chartsbrent-bt.jpg?rlkey=jy32r8e2ysvgmf8lfixhs05nb&amp;dl=0","Click to download SizeChart")</f>
      </c>
      <c r="C1869" s="0" t="inlineStr">
        <is>
          <t>Brent Men's Performance Polo</t>
        </is>
      </c>
      <c r="D1869" s="0" t="inlineStr">
        <is>
          <t>125882</t>
        </is>
      </c>
      <c r="E1869" s="0" t="inlineStr">
        <is>
          <t>BLANK BRENT PE:125882B-M</t>
        </is>
      </c>
      <c r="F1869" s="0" t="inlineStr">
        <is>
          <t>899125882055</t>
        </is>
      </c>
      <c r="G1869" s="0" t="inlineStr">
        <is>
          <t>MENS</t>
        </is>
      </c>
      <c r="H1869" s="0" t="inlineStr">
        <is>
          <t>M</t>
        </is>
      </c>
      <c r="I1869" s="0">
        <v>29.99</v>
      </c>
      <c r="J1869" s="0">
        <v>43</v>
      </c>
    </row>
    <row r="1870" spans="1:10" customHeight="0">
      <c r="A1870" s="0">
        <f>HYPERLINK("https://dl.dropboxusercontent.com/scl/fi/k42t32xuskj1byxjq3scw/brent-12588-f.jpg?rlkey=86kut8vqbw25ny87d39z5xvgb&amp;dl=0","Click to download Image")</f>
      </c>
      <c r="B1870" s="0">
        <f>HYPERLINK("https://dl.dropboxusercontent.com/scl/fi/z4eurs39d6x1imj7k4ku0/mens-polo-size-chartsbrent-bt.jpg?rlkey=jy32r8e2ysvgmf8lfixhs05nb&amp;dl=0","Click to download SizeChart")</f>
      </c>
      <c r="C1870" s="0" t="inlineStr">
        <is>
          <t>Brent Men's Performance Polo</t>
        </is>
      </c>
      <c r="D1870" s="0" t="inlineStr">
        <is>
          <t>125882</t>
        </is>
      </c>
      <c r="E1870" s="0" t="inlineStr">
        <is>
          <t>BLANK BRENT PE:125882C-L</t>
        </is>
      </c>
      <c r="F1870" s="0" t="inlineStr">
        <is>
          <t>899125882062</t>
        </is>
      </c>
      <c r="G1870" s="0" t="inlineStr">
        <is>
          <t>MENS</t>
        </is>
      </c>
      <c r="H1870" s="0" t="inlineStr">
        <is>
          <t>L</t>
        </is>
      </c>
      <c r="I1870" s="0">
        <v>29.99</v>
      </c>
      <c r="J1870" s="0">
        <v>64</v>
      </c>
    </row>
    <row r="1871" spans="1:10" customHeight="0">
      <c r="A1871" s="0">
        <f>HYPERLINK("https://dl.dropboxusercontent.com/scl/fi/k42t32xuskj1byxjq3scw/brent-12588-f.jpg?rlkey=86kut8vqbw25ny87d39z5xvgb&amp;dl=0","Click to download Image")</f>
      </c>
      <c r="B1871" s="0">
        <f>HYPERLINK("https://dl.dropboxusercontent.com/scl/fi/z4eurs39d6x1imj7k4ku0/mens-polo-size-chartsbrent-bt.jpg?rlkey=jy32r8e2ysvgmf8lfixhs05nb&amp;dl=0","Click to download SizeChart")</f>
      </c>
      <c r="C1871" s="0" t="inlineStr">
        <is>
          <t>Brent Men's Performance Polo</t>
        </is>
      </c>
      <c r="D1871" s="0" t="inlineStr">
        <is>
          <t>125882</t>
        </is>
      </c>
      <c r="E1871" s="0" t="inlineStr">
        <is>
          <t>BLANK BRENT PE:125882D-XL</t>
        </is>
      </c>
      <c r="F1871" s="0" t="inlineStr">
        <is>
          <t>899125882079</t>
        </is>
      </c>
      <c r="G1871" s="0" t="inlineStr">
        <is>
          <t>MENS</t>
        </is>
      </c>
      <c r="H1871" s="0" t="inlineStr">
        <is>
          <t>XL</t>
        </is>
      </c>
      <c r="I1871" s="0">
        <v>29.99</v>
      </c>
      <c r="J1871" s="0">
        <v>60</v>
      </c>
    </row>
    <row r="1872" spans="1:10" customHeight="0">
      <c r="A1872" s="0">
        <f>HYPERLINK("https://dl.dropboxusercontent.com/scl/fi/k42t32xuskj1byxjq3scw/brent-12588-f.jpg?rlkey=86kut8vqbw25ny87d39z5xvgb&amp;dl=0","Click to download Image")</f>
      </c>
      <c r="B1872" s="0">
        <f>HYPERLINK("https://dl.dropboxusercontent.com/scl/fi/z4eurs39d6x1imj7k4ku0/mens-polo-size-chartsbrent-bt.jpg?rlkey=jy32r8e2ysvgmf8lfixhs05nb&amp;dl=0","Click to download SizeChart")</f>
      </c>
      <c r="C1872" s="0" t="inlineStr">
        <is>
          <t>Brent Men's Performance Polo</t>
        </is>
      </c>
      <c r="D1872" s="0" t="inlineStr">
        <is>
          <t>125882</t>
        </is>
      </c>
      <c r="E1872" s="0" t="inlineStr">
        <is>
          <t>BLANK BRENT PE:125882E-2XL</t>
        </is>
      </c>
      <c r="F1872" s="0" t="inlineStr">
        <is>
          <t>899125882086</t>
        </is>
      </c>
      <c r="G1872" s="0" t="inlineStr">
        <is>
          <t>MENS</t>
        </is>
      </c>
      <c r="H1872" s="0" t="inlineStr">
        <is>
          <t>2XL</t>
        </is>
      </c>
      <c r="I1872" s="0">
        <v>31.99</v>
      </c>
      <c r="J1872" s="0">
        <v>43</v>
      </c>
    </row>
    <row r="1873" spans="1:10" customHeight="0">
      <c r="A1873" s="0">
        <f>HYPERLINK("https://dl.dropboxusercontent.com/scl/fi/k42t32xuskj1byxjq3scw/brent-12588-f.jpg?rlkey=86kut8vqbw25ny87d39z5xvgb&amp;dl=0","Click to download Image")</f>
      </c>
      <c r="B1873" s="0">
        <f>HYPERLINK("https://dl.dropboxusercontent.com/scl/fi/z4eurs39d6x1imj7k4ku0/mens-polo-size-chartsbrent-bt.jpg?rlkey=jy32r8e2ysvgmf8lfixhs05nb&amp;dl=0","Click to download SizeChart")</f>
      </c>
      <c r="C1873" s="0" t="inlineStr">
        <is>
          <t>Brent Men's Performance Polo</t>
        </is>
      </c>
      <c r="D1873" s="0" t="inlineStr">
        <is>
          <t>125882</t>
        </is>
      </c>
      <c r="E1873" s="0" t="inlineStr">
        <is>
          <t>BLANK BRENT PE:125882F-3XL</t>
        </is>
      </c>
      <c r="F1873" s="0" t="inlineStr">
        <is>
          <t>899125882093</t>
        </is>
      </c>
      <c r="G1873" s="0" t="inlineStr">
        <is>
          <t>MENS</t>
        </is>
      </c>
      <c r="H1873" s="0" t="inlineStr">
        <is>
          <t>3XL</t>
        </is>
      </c>
      <c r="I1873" s="0">
        <v>31.99</v>
      </c>
      <c r="J1873" s="0">
        <v>23</v>
      </c>
    </row>
    <row r="1874" spans="1:10" customHeight="0">
      <c r="A1874" s="0">
        <f>HYPERLINK("https://dl.dropboxusercontent.com/scl/fi/ntwr8huuw6gabkrovdyzk/brent-112238-f.jpg?rlkey=dsp7apsieimhmn2jumeuuy0vw&amp;dl=0","Click to download Image")</f>
      </c>
      <c r="B1874" s="0">
        <f>HYPERLINK("https://dl.dropboxusercontent.com/scl/fi/z4eurs39d6x1imj7k4ku0/mens-polo-size-chartsbrent-bt.jpg?rlkey=jy32r8e2ysvgmf8lfixhs05nb&amp;dl=0","Click to download SizeChart")</f>
      </c>
      <c r="C1874" s="0" t="inlineStr">
        <is>
          <t>Brent Men's Performance Polo</t>
        </is>
      </c>
      <c r="D1874" s="0" t="inlineStr">
        <is>
          <t>112238</t>
        </is>
      </c>
      <c r="E1874" s="0" t="inlineStr">
        <is>
          <t>BLANK BRENT WHITE:112238A – S</t>
        </is>
      </c>
      <c r="G1874" s="0" t="inlineStr">
        <is>
          <t>MENS</t>
        </is>
      </c>
      <c r="H1874" s="0" t="inlineStr">
        <is>
          <t>S</t>
        </is>
      </c>
      <c r="I1874" s="0">
        <v>29.99</v>
      </c>
      <c r="J1874" s="0">
        <v>0</v>
      </c>
    </row>
    <row r="1875" spans="1:10" customHeight="0">
      <c r="A1875" s="0">
        <f>HYPERLINK("https://dl.dropboxusercontent.com/scl/fi/ntwr8huuw6gabkrovdyzk/brent-112238-f.jpg?rlkey=dsp7apsieimhmn2jumeuuy0vw&amp;dl=0","Click to download Image")</f>
      </c>
      <c r="B1875" s="0">
        <f>HYPERLINK("https://dl.dropboxusercontent.com/scl/fi/z4eurs39d6x1imj7k4ku0/mens-polo-size-chartsbrent-bt.jpg?rlkey=jy32r8e2ysvgmf8lfixhs05nb&amp;dl=0","Click to download SizeChart")</f>
      </c>
      <c r="C1875" s="0" t="inlineStr">
        <is>
          <t>Brent Men's Performance Polo</t>
        </is>
      </c>
      <c r="D1875" s="0" t="inlineStr">
        <is>
          <t>112238</t>
        </is>
      </c>
      <c r="E1875" s="0" t="inlineStr">
        <is>
          <t>BLANK BRENT WHITE:112238B – M</t>
        </is>
      </c>
      <c r="G1875" s="0" t="inlineStr">
        <is>
          <t>MENS</t>
        </is>
      </c>
      <c r="H1875" s="0" t="inlineStr">
        <is>
          <t>M</t>
        </is>
      </c>
      <c r="I1875" s="0">
        <v>29.99</v>
      </c>
      <c r="J1875" s="0">
        <v>0</v>
      </c>
    </row>
    <row r="1876" spans="1:10" customHeight="0">
      <c r="A1876" s="0">
        <f>HYPERLINK("https://dl.dropboxusercontent.com/scl/fi/ntwr8huuw6gabkrovdyzk/brent-112238-f.jpg?rlkey=dsp7apsieimhmn2jumeuuy0vw&amp;dl=0","Click to download Image")</f>
      </c>
      <c r="B1876" s="0">
        <f>HYPERLINK("https://dl.dropboxusercontent.com/scl/fi/z4eurs39d6x1imj7k4ku0/mens-polo-size-chartsbrent-bt.jpg?rlkey=jy32r8e2ysvgmf8lfixhs05nb&amp;dl=0","Click to download SizeChart")</f>
      </c>
      <c r="C1876" s="0" t="inlineStr">
        <is>
          <t>Brent Men's Performance Polo</t>
        </is>
      </c>
      <c r="D1876" s="0" t="inlineStr">
        <is>
          <t>112238</t>
        </is>
      </c>
      <c r="E1876" s="0" t="inlineStr">
        <is>
          <t>BLANK BRENT WHITE:112238C – L</t>
        </is>
      </c>
      <c r="G1876" s="0" t="inlineStr">
        <is>
          <t>MENS</t>
        </is>
      </c>
      <c r="H1876" s="0" t="inlineStr">
        <is>
          <t>L</t>
        </is>
      </c>
      <c r="I1876" s="0">
        <v>29.99</v>
      </c>
      <c r="J1876" s="0">
        <v>0</v>
      </c>
    </row>
    <row r="1877" spans="1:10" customHeight="0">
      <c r="A1877" s="0">
        <f>HYPERLINK("https://dl.dropboxusercontent.com/scl/fi/ntwr8huuw6gabkrovdyzk/brent-112238-f.jpg?rlkey=dsp7apsieimhmn2jumeuuy0vw&amp;dl=0","Click to download Image")</f>
      </c>
      <c r="B1877" s="0">
        <f>HYPERLINK("https://dl.dropboxusercontent.com/scl/fi/z4eurs39d6x1imj7k4ku0/mens-polo-size-chartsbrent-bt.jpg?rlkey=jy32r8e2ysvgmf8lfixhs05nb&amp;dl=0","Click to download SizeChart")</f>
      </c>
      <c r="C1877" s="0" t="inlineStr">
        <is>
          <t>Brent Men's Performance Polo</t>
        </is>
      </c>
      <c r="D1877" s="0" t="inlineStr">
        <is>
          <t>112238</t>
        </is>
      </c>
      <c r="E1877" s="0" t="inlineStr">
        <is>
          <t>BLANK BRENT WHITE:112238D – XL</t>
        </is>
      </c>
      <c r="G1877" s="0" t="inlineStr">
        <is>
          <t>MENS</t>
        </is>
      </c>
      <c r="H1877" s="0" t="inlineStr">
        <is>
          <t>XL</t>
        </is>
      </c>
      <c r="I1877" s="0">
        <v>29.99</v>
      </c>
      <c r="J1877" s="0">
        <v>0</v>
      </c>
    </row>
    <row r="1878" spans="1:10" customHeight="0">
      <c r="A1878" s="0">
        <f>HYPERLINK("https://dl.dropboxusercontent.com/scl/fi/ntwr8huuw6gabkrovdyzk/brent-112238-f.jpg?rlkey=dsp7apsieimhmn2jumeuuy0vw&amp;dl=0","Click to download Image")</f>
      </c>
      <c r="B1878" s="0">
        <f>HYPERLINK("https://dl.dropboxusercontent.com/scl/fi/z4eurs39d6x1imj7k4ku0/mens-polo-size-chartsbrent-bt.jpg?rlkey=jy32r8e2ysvgmf8lfixhs05nb&amp;dl=0","Click to download SizeChart")</f>
      </c>
      <c r="C1878" s="0" t="inlineStr">
        <is>
          <t>Brent Men's Performance Polo</t>
        </is>
      </c>
      <c r="D1878" s="0" t="inlineStr">
        <is>
          <t>112238</t>
        </is>
      </c>
      <c r="E1878" s="0" t="inlineStr">
        <is>
          <t>BLANK BRENT WHITE:112238E - 2XL</t>
        </is>
      </c>
      <c r="G1878" s="0" t="inlineStr">
        <is>
          <t>MENS</t>
        </is>
      </c>
      <c r="H1878" s="0" t="inlineStr">
        <is>
          <t>2XL</t>
        </is>
      </c>
      <c r="I1878" s="0">
        <v>31.99</v>
      </c>
      <c r="J1878" s="0">
        <v>26</v>
      </c>
    </row>
    <row r="1879" spans="1:10" customHeight="0">
      <c r="A1879" s="0">
        <f>HYPERLINK("https://dl.dropboxusercontent.com/scl/fi/ntwr8huuw6gabkrovdyzk/brent-112238-f.jpg?rlkey=dsp7apsieimhmn2jumeuuy0vw&amp;dl=0","Click to download Image")</f>
      </c>
      <c r="B1879" s="0">
        <f>HYPERLINK("https://dl.dropboxusercontent.com/scl/fi/z4eurs39d6x1imj7k4ku0/mens-polo-size-chartsbrent-bt.jpg?rlkey=jy32r8e2ysvgmf8lfixhs05nb&amp;dl=0","Click to download SizeChart")</f>
      </c>
      <c r="C1879" s="0" t="inlineStr">
        <is>
          <t>Brent Men's Performance Polo</t>
        </is>
      </c>
      <c r="D1879" s="0" t="inlineStr">
        <is>
          <t>112238</t>
        </is>
      </c>
      <c r="E1879" s="0" t="inlineStr">
        <is>
          <t>BLANK BRENT WHITE:112238F - 3XL</t>
        </is>
      </c>
      <c r="G1879" s="0" t="inlineStr">
        <is>
          <t>MENS</t>
        </is>
      </c>
      <c r="H1879" s="0" t="inlineStr">
        <is>
          <t>3XL</t>
        </is>
      </c>
      <c r="I1879" s="0">
        <v>31.99</v>
      </c>
      <c r="J1879" s="0">
        <v>14</v>
      </c>
    </row>
    <row r="1880" spans="1:10" customHeight="0">
      <c r="A1880" s="0">
        <f>HYPERLINK("https://dl.dropboxusercontent.com/scl/fi/slgxi7daelw7ic0587juk/116108-af-cardinal.jpg?rlkey=94zl9326kdzw2r4hla3n72grl&amp;dl=0","Click to download Image")</f>
      </c>
      <c r="B1880" s="0">
        <f>HYPERLINK("https://dl.dropboxusercontent.com/scl/fi/t9qm2dmkm0ehyh9lcgu5d/mens-t-shirt-size-chartsfelix.jpg?rlkey=nwro9w8rlz2cew8kf2mjj6sx9&amp;dl=0","Click to download SizeChart")</f>
      </c>
      <c r="C1880" s="0" t="inlineStr">
        <is>
          <t>Felix Men's Poly/Span Long Sleeve </t>
        </is>
      </c>
      <c r="D1880" s="0" t="inlineStr">
        <is>
          <t>116109</t>
        </is>
      </c>
      <c r="E1880" s="0" t="inlineStr">
        <is>
          <t>BLANK FELIX M CARDINAL:116109A - S</t>
        </is>
      </c>
      <c r="G1880" s="0" t="inlineStr">
        <is>
          <t>MENS</t>
        </is>
      </c>
      <c r="H1880" s="0" t="inlineStr">
        <is>
          <t>S</t>
        </is>
      </c>
      <c r="I1880" s="0">
        <v>19.99</v>
      </c>
      <c r="J1880" s="0">
        <v>10</v>
      </c>
    </row>
    <row r="1881" spans="1:10" customHeight="0">
      <c r="A1881" s="0">
        <f>HYPERLINK("https://dl.dropboxusercontent.com/scl/fi/slgxi7daelw7ic0587juk/116108-af-cardinal.jpg?rlkey=94zl9326kdzw2r4hla3n72grl&amp;dl=0","Click to download Image")</f>
      </c>
      <c r="B1881" s="0">
        <f>HYPERLINK("https://dl.dropboxusercontent.com/scl/fi/t9qm2dmkm0ehyh9lcgu5d/mens-t-shirt-size-chartsfelix.jpg?rlkey=nwro9w8rlz2cew8kf2mjj6sx9&amp;dl=0","Click to download SizeChart")</f>
      </c>
      <c r="C1881" s="0" t="inlineStr">
        <is>
          <t>Felix Men's Poly/Span Long Sleeve </t>
        </is>
      </c>
      <c r="D1881" s="0" t="inlineStr">
        <is>
          <t>116109</t>
        </is>
      </c>
      <c r="E1881" s="0" t="inlineStr">
        <is>
          <t>BLANK FELIX M CARDINAL:116109B - M</t>
        </is>
      </c>
      <c r="G1881" s="0" t="inlineStr">
        <is>
          <t>MENS</t>
        </is>
      </c>
      <c r="H1881" s="0" t="inlineStr">
        <is>
          <t>M</t>
        </is>
      </c>
      <c r="I1881" s="0">
        <v>19.99</v>
      </c>
      <c r="J1881" s="0">
        <v>20</v>
      </c>
    </row>
    <row r="1882" spans="1:10" customHeight="0">
      <c r="A1882" s="0">
        <f>HYPERLINK("https://dl.dropboxusercontent.com/scl/fi/slgxi7daelw7ic0587juk/116108-af-cardinal.jpg?rlkey=94zl9326kdzw2r4hla3n72grl&amp;dl=0","Click to download Image")</f>
      </c>
      <c r="B1882" s="0">
        <f>HYPERLINK("https://dl.dropboxusercontent.com/scl/fi/t9qm2dmkm0ehyh9lcgu5d/mens-t-shirt-size-chartsfelix.jpg?rlkey=nwro9w8rlz2cew8kf2mjj6sx9&amp;dl=0","Click to download SizeChart")</f>
      </c>
      <c r="C1882" s="0" t="inlineStr">
        <is>
          <t>Felix Men's Poly/Span Long Sleeve </t>
        </is>
      </c>
      <c r="D1882" s="0" t="inlineStr">
        <is>
          <t>116109</t>
        </is>
      </c>
      <c r="E1882" s="0" t="inlineStr">
        <is>
          <t>BLANK FELIX M CARDINAL:116109C - L</t>
        </is>
      </c>
      <c r="G1882" s="0" t="inlineStr">
        <is>
          <t>MENS</t>
        </is>
      </c>
      <c r="H1882" s="0" t="inlineStr">
        <is>
          <t>L</t>
        </is>
      </c>
      <c r="I1882" s="0">
        <v>19.99</v>
      </c>
      <c r="J1882" s="0">
        <v>26</v>
      </c>
    </row>
    <row r="1883" spans="1:10" customHeight="0">
      <c r="A1883" s="0">
        <f>HYPERLINK("https://dl.dropboxusercontent.com/scl/fi/slgxi7daelw7ic0587juk/116108-af-cardinal.jpg?rlkey=94zl9326kdzw2r4hla3n72grl&amp;dl=0","Click to download Image")</f>
      </c>
      <c r="B1883" s="0">
        <f>HYPERLINK("https://dl.dropboxusercontent.com/scl/fi/t9qm2dmkm0ehyh9lcgu5d/mens-t-shirt-size-chartsfelix.jpg?rlkey=nwro9w8rlz2cew8kf2mjj6sx9&amp;dl=0","Click to download SizeChart")</f>
      </c>
      <c r="C1883" s="0" t="inlineStr">
        <is>
          <t>Felix Men's Poly/Span Long Sleeve </t>
        </is>
      </c>
      <c r="D1883" s="0" t="inlineStr">
        <is>
          <t>116109</t>
        </is>
      </c>
      <c r="E1883" s="0" t="inlineStr">
        <is>
          <t>BLANK FELIX M CARDINAL:116109D - XL</t>
        </is>
      </c>
      <c r="G1883" s="0" t="inlineStr">
        <is>
          <t>MENS</t>
        </is>
      </c>
      <c r="H1883" s="0" t="inlineStr">
        <is>
          <t>XL</t>
        </is>
      </c>
      <c r="I1883" s="0">
        <v>19.99</v>
      </c>
      <c r="J1883" s="0">
        <v>21</v>
      </c>
    </row>
    <row r="1884" spans="1:10" customHeight="0">
      <c r="A1884" s="0">
        <f>HYPERLINK("https://dl.dropboxusercontent.com/scl/fi/slgxi7daelw7ic0587juk/116108-af-cardinal.jpg?rlkey=94zl9326kdzw2r4hla3n72grl&amp;dl=0","Click to download Image")</f>
      </c>
      <c r="B1884" s="0">
        <f>HYPERLINK("https://dl.dropboxusercontent.com/scl/fi/t9qm2dmkm0ehyh9lcgu5d/mens-t-shirt-size-chartsfelix.jpg?rlkey=nwro9w8rlz2cew8kf2mjj6sx9&amp;dl=0","Click to download SizeChart")</f>
      </c>
      <c r="C1884" s="0" t="inlineStr">
        <is>
          <t>Felix Men's Poly/Span Long Sleeve </t>
        </is>
      </c>
      <c r="D1884" s="0" t="inlineStr">
        <is>
          <t>116109</t>
        </is>
      </c>
      <c r="E1884" s="0" t="inlineStr">
        <is>
          <t>BLANK FELIX M CARDINAL:116109E - 2XL</t>
        </is>
      </c>
      <c r="G1884" s="0" t="inlineStr">
        <is>
          <t>MENS</t>
        </is>
      </c>
      <c r="H1884" s="0" t="inlineStr">
        <is>
          <t>2XL</t>
        </is>
      </c>
      <c r="I1884" s="0">
        <v>19.99</v>
      </c>
      <c r="J1884" s="0">
        <v>20</v>
      </c>
    </row>
    <row r="1885" spans="1:10" customHeight="0">
      <c r="A1885" s="0">
        <f>HYPERLINK("https://dl.dropboxusercontent.com/scl/fi/slgxi7daelw7ic0587juk/116108-af-cardinal.jpg?rlkey=94zl9326kdzw2r4hla3n72grl&amp;dl=0","Click to download Image")</f>
      </c>
      <c r="B1885" s="0">
        <f>HYPERLINK("https://dl.dropboxusercontent.com/scl/fi/t9qm2dmkm0ehyh9lcgu5d/mens-t-shirt-size-chartsfelix.jpg?rlkey=nwro9w8rlz2cew8kf2mjj6sx9&amp;dl=0","Click to download SizeChart")</f>
      </c>
      <c r="C1885" s="0" t="inlineStr">
        <is>
          <t>Felix Men's Poly/Span Long Sleeve </t>
        </is>
      </c>
      <c r="D1885" s="0" t="inlineStr">
        <is>
          <t>116109</t>
        </is>
      </c>
      <c r="E1885" s="0" t="inlineStr">
        <is>
          <t>BLANK FELIX M CARDINAL:116109F - 3XL</t>
        </is>
      </c>
      <c r="G1885" s="0" t="inlineStr">
        <is>
          <t>MENS</t>
        </is>
      </c>
      <c r="H1885" s="0" t="inlineStr">
        <is>
          <t>3XL</t>
        </is>
      </c>
      <c r="I1885" s="0">
        <v>19.99</v>
      </c>
      <c r="J1885" s="0">
        <v>10</v>
      </c>
    </row>
    <row r="1886" spans="1:10" customHeight="0">
      <c r="A1886" s="0">
        <f>HYPERLINK("https://dl.dropboxusercontent.com/scl/fi/l4lexau6g362auz6f0red/116108-af-purple.jpg?rlkey=woiwb91pe0hmnyi3e4564z1ah&amp;dl=0","Click to download Image")</f>
      </c>
      <c r="B1886" s="0">
        <f>HYPERLINK("https://dl.dropboxusercontent.com/scl/fi/t9qm2dmkm0ehyh9lcgu5d/mens-t-shirt-size-chartsfelix.jpg?rlkey=nwro9w8rlz2cew8kf2mjj6sx9&amp;dl=0","Click to download SizeChart")</f>
      </c>
      <c r="C1886" s="0" t="inlineStr">
        <is>
          <t>Felix Men's Poly/Span Long Sleeve </t>
        </is>
      </c>
      <c r="D1886" s="0" t="inlineStr">
        <is>
          <t>116108</t>
        </is>
      </c>
      <c r="E1886" s="0" t="inlineStr">
        <is>
          <t>BLANK FELIX M PURPLE:116108A - S</t>
        </is>
      </c>
      <c r="G1886" s="0" t="inlineStr">
        <is>
          <t>MENS</t>
        </is>
      </c>
      <c r="H1886" s="0" t="inlineStr">
        <is>
          <t>S</t>
        </is>
      </c>
      <c r="I1886" s="0">
        <v>19.99</v>
      </c>
      <c r="J1886" s="0">
        <v>0</v>
      </c>
    </row>
    <row r="1887" spans="1:10" customHeight="0">
      <c r="A1887" s="0">
        <f>HYPERLINK("https://dl.dropboxusercontent.com/scl/fi/l4lexau6g362auz6f0red/116108-af-purple.jpg?rlkey=woiwb91pe0hmnyi3e4564z1ah&amp;dl=0","Click to download Image")</f>
      </c>
      <c r="B1887" s="0">
        <f>HYPERLINK("https://dl.dropboxusercontent.com/scl/fi/t9qm2dmkm0ehyh9lcgu5d/mens-t-shirt-size-chartsfelix.jpg?rlkey=nwro9w8rlz2cew8kf2mjj6sx9&amp;dl=0","Click to download SizeChart")</f>
      </c>
      <c r="C1887" s="0" t="inlineStr">
        <is>
          <t>Felix Men's Poly/Span Long Sleeve </t>
        </is>
      </c>
      <c r="D1887" s="0" t="inlineStr">
        <is>
          <t>116108</t>
        </is>
      </c>
      <c r="E1887" s="0" t="inlineStr">
        <is>
          <t>BLANK FELIX M PURPLE:116108B - M</t>
        </is>
      </c>
      <c r="G1887" s="0" t="inlineStr">
        <is>
          <t>MENS</t>
        </is>
      </c>
      <c r="H1887" s="0" t="inlineStr">
        <is>
          <t>M</t>
        </is>
      </c>
      <c r="I1887" s="0">
        <v>19.99</v>
      </c>
      <c r="J1887" s="0">
        <v>9</v>
      </c>
    </row>
    <row r="1888" spans="1:10" customHeight="0">
      <c r="A1888" s="0">
        <f>HYPERLINK("https://dl.dropboxusercontent.com/scl/fi/l4lexau6g362auz6f0red/116108-af-purple.jpg?rlkey=woiwb91pe0hmnyi3e4564z1ah&amp;dl=0","Click to download Image")</f>
      </c>
      <c r="B1888" s="0">
        <f>HYPERLINK("https://dl.dropboxusercontent.com/scl/fi/t9qm2dmkm0ehyh9lcgu5d/mens-t-shirt-size-chartsfelix.jpg?rlkey=nwro9w8rlz2cew8kf2mjj6sx9&amp;dl=0","Click to download SizeChart")</f>
      </c>
      <c r="C1888" s="0" t="inlineStr">
        <is>
          <t>Felix Men's Poly/Span Long Sleeve </t>
        </is>
      </c>
      <c r="D1888" s="0" t="inlineStr">
        <is>
          <t>116108</t>
        </is>
      </c>
      <c r="E1888" s="0" t="inlineStr">
        <is>
          <t>BLANK FELIX M PURPLE:116108C - L</t>
        </is>
      </c>
      <c r="G1888" s="0" t="inlineStr">
        <is>
          <t>MENS</t>
        </is>
      </c>
      <c r="H1888" s="0" t="inlineStr">
        <is>
          <t>L</t>
        </is>
      </c>
      <c r="I1888" s="0">
        <v>19.99</v>
      </c>
      <c r="J1888" s="0">
        <v>35</v>
      </c>
    </row>
    <row r="1889" spans="1:10" customHeight="0">
      <c r="A1889" s="0">
        <f>HYPERLINK("https://dl.dropboxusercontent.com/scl/fi/l4lexau6g362auz6f0red/116108-af-purple.jpg?rlkey=woiwb91pe0hmnyi3e4564z1ah&amp;dl=0","Click to download Image")</f>
      </c>
      <c r="B1889" s="0">
        <f>HYPERLINK("https://dl.dropboxusercontent.com/scl/fi/t9qm2dmkm0ehyh9lcgu5d/mens-t-shirt-size-chartsfelix.jpg?rlkey=nwro9w8rlz2cew8kf2mjj6sx9&amp;dl=0","Click to download SizeChart")</f>
      </c>
      <c r="C1889" s="0" t="inlineStr">
        <is>
          <t>Felix Men's Poly/Span Long Sleeve </t>
        </is>
      </c>
      <c r="D1889" s="0" t="inlineStr">
        <is>
          <t>116108</t>
        </is>
      </c>
      <c r="E1889" s="0" t="inlineStr">
        <is>
          <t>BLANK FELIX M PURPLE:116108D - XL</t>
        </is>
      </c>
      <c r="G1889" s="0" t="inlineStr">
        <is>
          <t>MENS</t>
        </is>
      </c>
      <c r="H1889" s="0" t="inlineStr">
        <is>
          <t>XL</t>
        </is>
      </c>
      <c r="I1889" s="0">
        <v>19.99</v>
      </c>
      <c r="J1889" s="0">
        <v>36</v>
      </c>
    </row>
    <row r="1890" spans="1:10" customHeight="0">
      <c r="A1890" s="0">
        <f>HYPERLINK("https://dl.dropboxusercontent.com/scl/fi/l4lexau6g362auz6f0red/116108-af-purple.jpg?rlkey=woiwb91pe0hmnyi3e4564z1ah&amp;dl=0","Click to download Image")</f>
      </c>
      <c r="B1890" s="0">
        <f>HYPERLINK("https://dl.dropboxusercontent.com/scl/fi/t9qm2dmkm0ehyh9lcgu5d/mens-t-shirt-size-chartsfelix.jpg?rlkey=nwro9w8rlz2cew8kf2mjj6sx9&amp;dl=0","Click to download SizeChart")</f>
      </c>
      <c r="C1890" s="0" t="inlineStr">
        <is>
          <t>Felix Men's Poly/Span Long Sleeve </t>
        </is>
      </c>
      <c r="D1890" s="0" t="inlineStr">
        <is>
          <t>116108</t>
        </is>
      </c>
      <c r="E1890" s="0" t="inlineStr">
        <is>
          <t>BLANK FELIX M PURPLE:116108E - 2XL</t>
        </is>
      </c>
      <c r="G1890" s="0" t="inlineStr">
        <is>
          <t>MENS</t>
        </is>
      </c>
      <c r="H1890" s="0" t="inlineStr">
        <is>
          <t>2XL</t>
        </is>
      </c>
      <c r="I1890" s="0">
        <v>19.99</v>
      </c>
      <c r="J1890" s="0">
        <v>24</v>
      </c>
    </row>
    <row r="1891" spans="1:10" customHeight="0">
      <c r="A1891" s="0">
        <f>HYPERLINK("https://dl.dropboxusercontent.com/scl/fi/l4lexau6g362auz6f0red/116108-af-purple.jpg?rlkey=woiwb91pe0hmnyi3e4564z1ah&amp;dl=0","Click to download Image")</f>
      </c>
      <c r="B1891" s="0">
        <f>HYPERLINK("https://dl.dropboxusercontent.com/scl/fi/t9qm2dmkm0ehyh9lcgu5d/mens-t-shirt-size-chartsfelix.jpg?rlkey=nwro9w8rlz2cew8kf2mjj6sx9&amp;dl=0","Click to download SizeChart")</f>
      </c>
      <c r="C1891" s="0" t="inlineStr">
        <is>
          <t>Felix Men's Poly/Span Long Sleeve </t>
        </is>
      </c>
      <c r="D1891" s="0" t="inlineStr">
        <is>
          <t>116108</t>
        </is>
      </c>
      <c r="E1891" s="0" t="inlineStr">
        <is>
          <t>BLANK FELIX M PURPLE:116108F - 3XL</t>
        </is>
      </c>
      <c r="G1891" s="0" t="inlineStr">
        <is>
          <t>MENS</t>
        </is>
      </c>
      <c r="H1891" s="0" t="inlineStr">
        <is>
          <t>3XL</t>
        </is>
      </c>
      <c r="I1891" s="0">
        <v>19.99</v>
      </c>
      <c r="J1891" s="0">
        <v>11</v>
      </c>
    </row>
    <row r="1892" spans="1:10" customHeight="0">
      <c r="A1892" s="0">
        <f>HYPERLINK("https://dl.dropboxusercontent.com/scl/fi/5uvurgstnu9cn6kg0ieak/121603-af.jpg?rlkey=xdqo4q9el2jylltzqodo3tj9p&amp;dl=0","Click to download Image")</f>
      </c>
      <c r="B1892" s="0">
        <f>HYPERLINK("https://dl.dropboxusercontent.com/scl/fi/pmuscahblqgraa4lsa5og/mens-pullover-size-chartscorey.jpg?rlkey=ugxen5h9efn7la557ppqejal6&amp;dl=0","Click to download SizeChart")</f>
      </c>
      <c r="C1892" s="0" t="inlineStr">
        <is>
          <t>Corey Men's Scuba 1/4 Zip</t>
        </is>
      </c>
      <c r="D1892" s="0" t="inlineStr">
        <is>
          <t>121603</t>
        </is>
      </c>
      <c r="E1892" s="0" t="inlineStr">
        <is>
          <t>BLANK COREY M BK:121603A-S</t>
        </is>
      </c>
      <c r="F1892" s="0" t="inlineStr">
        <is>
          <t>899121603043</t>
        </is>
      </c>
      <c r="G1892" s="0" t="inlineStr">
        <is>
          <t>MENS</t>
        </is>
      </c>
      <c r="H1892" s="0" t="inlineStr">
        <is>
          <t>S</t>
        </is>
      </c>
      <c r="I1892" s="0">
        <v>36.99</v>
      </c>
      <c r="J1892" s="0">
        <v>32</v>
      </c>
    </row>
    <row r="1893" spans="1:10" customHeight="0">
      <c r="A1893" s="0">
        <f>HYPERLINK("https://dl.dropboxusercontent.com/scl/fi/5uvurgstnu9cn6kg0ieak/121603-af.jpg?rlkey=xdqo4q9el2jylltzqodo3tj9p&amp;dl=0","Click to download Image")</f>
      </c>
      <c r="B1893" s="0">
        <f>HYPERLINK("https://dl.dropboxusercontent.com/scl/fi/pmuscahblqgraa4lsa5og/mens-pullover-size-chartscorey.jpg?rlkey=ugxen5h9efn7la557ppqejal6&amp;dl=0","Click to download SizeChart")</f>
      </c>
      <c r="C1893" s="0" t="inlineStr">
        <is>
          <t>Corey Men's Scuba 1/4 Zip</t>
        </is>
      </c>
      <c r="D1893" s="0" t="inlineStr">
        <is>
          <t>121603</t>
        </is>
      </c>
      <c r="E1893" s="0" t="inlineStr">
        <is>
          <t>BLANK COREY M BK:121603B-M</t>
        </is>
      </c>
      <c r="F1893" s="0" t="inlineStr">
        <is>
          <t>899121603050</t>
        </is>
      </c>
      <c r="G1893" s="0" t="inlineStr">
        <is>
          <t>MENS</t>
        </is>
      </c>
      <c r="H1893" s="0" t="inlineStr">
        <is>
          <t>M</t>
        </is>
      </c>
      <c r="I1893" s="0">
        <v>36.99</v>
      </c>
      <c r="J1893" s="0">
        <v>60</v>
      </c>
    </row>
    <row r="1894" spans="1:10" customHeight="0">
      <c r="A1894" s="0">
        <f>HYPERLINK("https://dl.dropboxusercontent.com/scl/fi/5uvurgstnu9cn6kg0ieak/121603-af.jpg?rlkey=xdqo4q9el2jylltzqodo3tj9p&amp;dl=0","Click to download Image")</f>
      </c>
      <c r="B1894" s="0">
        <f>HYPERLINK("https://dl.dropboxusercontent.com/scl/fi/pmuscahblqgraa4lsa5og/mens-pullover-size-chartscorey.jpg?rlkey=ugxen5h9efn7la557ppqejal6&amp;dl=0","Click to download SizeChart")</f>
      </c>
      <c r="C1894" s="0" t="inlineStr">
        <is>
          <t>Corey Men's Scuba 1/4 Zip</t>
        </is>
      </c>
      <c r="D1894" s="0" t="inlineStr">
        <is>
          <t>121603</t>
        </is>
      </c>
      <c r="E1894" s="0" t="inlineStr">
        <is>
          <t>BLANK COREY M BK:121603C-L</t>
        </is>
      </c>
      <c r="F1894" s="0" t="inlineStr">
        <is>
          <t>899121603067</t>
        </is>
      </c>
      <c r="G1894" s="0" t="inlineStr">
        <is>
          <t>MENS</t>
        </is>
      </c>
      <c r="H1894" s="0" t="inlineStr">
        <is>
          <t>L</t>
        </is>
      </c>
      <c r="I1894" s="0">
        <v>36.99</v>
      </c>
      <c r="J1894" s="0">
        <v>31</v>
      </c>
    </row>
    <row r="1895" spans="1:10" customHeight="0">
      <c r="A1895" s="0">
        <f>HYPERLINK("https://dl.dropboxusercontent.com/scl/fi/5uvurgstnu9cn6kg0ieak/121603-af.jpg?rlkey=xdqo4q9el2jylltzqodo3tj9p&amp;dl=0","Click to download Image")</f>
      </c>
      <c r="B1895" s="0">
        <f>HYPERLINK("https://dl.dropboxusercontent.com/scl/fi/pmuscahblqgraa4lsa5og/mens-pullover-size-chartscorey.jpg?rlkey=ugxen5h9efn7la557ppqejal6&amp;dl=0","Click to download SizeChart")</f>
      </c>
      <c r="C1895" s="0" t="inlineStr">
        <is>
          <t>Corey Men's Scuba 1/4 Zip</t>
        </is>
      </c>
      <c r="D1895" s="0" t="inlineStr">
        <is>
          <t>121603</t>
        </is>
      </c>
      <c r="E1895" s="0" t="inlineStr">
        <is>
          <t>BLANK COREY M BK:121603D-XL</t>
        </is>
      </c>
      <c r="F1895" s="0" t="inlineStr">
        <is>
          <t>899121603074</t>
        </is>
      </c>
      <c r="G1895" s="0" t="inlineStr">
        <is>
          <t>MENS</t>
        </is>
      </c>
      <c r="H1895" s="0" t="inlineStr">
        <is>
          <t>XL</t>
        </is>
      </c>
      <c r="I1895" s="0">
        <v>36.99</v>
      </c>
      <c r="J1895" s="0">
        <v>29</v>
      </c>
    </row>
    <row r="1896" spans="1:10" customHeight="0">
      <c r="A1896" s="0">
        <f>HYPERLINK("https://dl.dropboxusercontent.com/scl/fi/5uvurgstnu9cn6kg0ieak/121603-af.jpg?rlkey=xdqo4q9el2jylltzqodo3tj9p&amp;dl=0","Click to download Image")</f>
      </c>
      <c r="B1896" s="0">
        <f>HYPERLINK("https://dl.dropboxusercontent.com/scl/fi/pmuscahblqgraa4lsa5og/mens-pullover-size-chartscorey.jpg?rlkey=ugxen5h9efn7la557ppqejal6&amp;dl=0","Click to download SizeChart")</f>
      </c>
      <c r="C1896" s="0" t="inlineStr">
        <is>
          <t>Corey Men's Scuba 1/4 Zip</t>
        </is>
      </c>
      <c r="D1896" s="0" t="inlineStr">
        <is>
          <t>121603</t>
        </is>
      </c>
      <c r="E1896" s="0" t="inlineStr">
        <is>
          <t>BLANK COREY M BK:121603E-2XL</t>
        </is>
      </c>
      <c r="F1896" s="0" t="inlineStr">
        <is>
          <t>899121603081</t>
        </is>
      </c>
      <c r="G1896" s="0" t="inlineStr">
        <is>
          <t>MENS</t>
        </is>
      </c>
      <c r="H1896" s="0" t="inlineStr">
        <is>
          <t>2XL</t>
        </is>
      </c>
      <c r="I1896" s="0">
        <v>36.99</v>
      </c>
      <c r="J1896" s="0">
        <v>49</v>
      </c>
    </row>
    <row r="1897" spans="1:10" customHeight="0">
      <c r="A1897" s="0">
        <f>HYPERLINK("https://dl.dropboxusercontent.com/scl/fi/5uvurgstnu9cn6kg0ieak/121603-af.jpg?rlkey=xdqo4q9el2jylltzqodo3tj9p&amp;dl=0","Click to download Image")</f>
      </c>
      <c r="B1897" s="0">
        <f>HYPERLINK("https://dl.dropboxusercontent.com/scl/fi/pmuscahblqgraa4lsa5og/mens-pullover-size-chartscorey.jpg?rlkey=ugxen5h9efn7la557ppqejal6&amp;dl=0","Click to download SizeChart")</f>
      </c>
      <c r="C1897" s="0" t="inlineStr">
        <is>
          <t>Corey Men's Scuba 1/4 Zip</t>
        </is>
      </c>
      <c r="D1897" s="0" t="inlineStr">
        <is>
          <t>121603</t>
        </is>
      </c>
      <c r="E1897" s="0" t="inlineStr">
        <is>
          <t>BLANK COREY M BK:121603F-3XL</t>
        </is>
      </c>
      <c r="F1897" s="0" t="inlineStr">
        <is>
          <t>899121603098</t>
        </is>
      </c>
      <c r="G1897" s="0" t="inlineStr">
        <is>
          <t>MENS</t>
        </is>
      </c>
      <c r="H1897" s="0" t="inlineStr">
        <is>
          <t>3XL</t>
        </is>
      </c>
      <c r="I1897" s="0">
        <v>36.99</v>
      </c>
      <c r="J1897" s="0">
        <v>27</v>
      </c>
    </row>
    <row r="1898" spans="1:10" customHeight="0">
      <c r="A1898" s="0">
        <f>HYPERLINK("https://dl.dropboxusercontent.com/scl/fi/pg793ktry31oh9wnvj90z/121605-1-af.jpg?rlkey=hz2mdluz2jkn2akz04mbgvubt&amp;dl=0","Click to download Image")</f>
      </c>
      <c r="B1898" s="0">
        <f>HYPERLINK("https://dl.dropboxusercontent.com/scl/fi/pmuscahblqgraa4lsa5og/mens-pullover-size-chartscorey.jpg?rlkey=ugxen5h9efn7la557ppqejal6&amp;dl=0","Click to download SizeChart")</f>
      </c>
      <c r="C1898" s="0" t="inlineStr">
        <is>
          <t>Corey Men's Scuba 1/4 Zip</t>
        </is>
      </c>
      <c r="D1898" s="0" t="inlineStr">
        <is>
          <t>121605</t>
        </is>
      </c>
      <c r="E1898" s="0" t="inlineStr">
        <is>
          <t>BLANK COREY M GY:121605A-S</t>
        </is>
      </c>
      <c r="F1898" s="0" t="inlineStr">
        <is>
          <t>899121605047</t>
        </is>
      </c>
      <c r="G1898" s="0" t="inlineStr">
        <is>
          <t>MENS</t>
        </is>
      </c>
      <c r="H1898" s="0" t="inlineStr">
        <is>
          <t>S</t>
        </is>
      </c>
      <c r="I1898" s="0">
        <v>36.99</v>
      </c>
      <c r="J1898" s="0">
        <v>5</v>
      </c>
    </row>
    <row r="1899" spans="1:10" customHeight="0">
      <c r="A1899" s="0">
        <f>HYPERLINK("https://dl.dropboxusercontent.com/scl/fi/pg793ktry31oh9wnvj90z/121605-1-af.jpg?rlkey=hz2mdluz2jkn2akz04mbgvubt&amp;dl=0","Click to download Image")</f>
      </c>
      <c r="B1899" s="0">
        <f>HYPERLINK("https://dl.dropboxusercontent.com/scl/fi/pmuscahblqgraa4lsa5og/mens-pullover-size-chartscorey.jpg?rlkey=ugxen5h9efn7la557ppqejal6&amp;dl=0","Click to download SizeChart")</f>
      </c>
      <c r="C1899" s="0" t="inlineStr">
        <is>
          <t>Corey Men's Scuba 1/4 Zip</t>
        </is>
      </c>
      <c r="D1899" s="0" t="inlineStr">
        <is>
          <t>121605</t>
        </is>
      </c>
      <c r="E1899" s="0" t="inlineStr">
        <is>
          <t>BLANK COREY M GY:121605B-M</t>
        </is>
      </c>
      <c r="F1899" s="0" t="inlineStr">
        <is>
          <t>899121605054</t>
        </is>
      </c>
      <c r="G1899" s="0" t="inlineStr">
        <is>
          <t>MENS</t>
        </is>
      </c>
      <c r="H1899" s="0" t="inlineStr">
        <is>
          <t>M</t>
        </is>
      </c>
      <c r="I1899" s="0">
        <v>36.99</v>
      </c>
      <c r="J1899" s="0">
        <v>13</v>
      </c>
    </row>
    <row r="1900" spans="1:10" customHeight="0">
      <c r="A1900" s="0">
        <f>HYPERLINK("https://dl.dropboxusercontent.com/scl/fi/pg793ktry31oh9wnvj90z/121605-1-af.jpg?rlkey=hz2mdluz2jkn2akz04mbgvubt&amp;dl=0","Click to download Image")</f>
      </c>
      <c r="B1900" s="0">
        <f>HYPERLINK("https://dl.dropboxusercontent.com/scl/fi/pmuscahblqgraa4lsa5og/mens-pullover-size-chartscorey.jpg?rlkey=ugxen5h9efn7la557ppqejal6&amp;dl=0","Click to download SizeChart")</f>
      </c>
      <c r="C1900" s="0" t="inlineStr">
        <is>
          <t>Corey Men's Scuba 1/4 Zip</t>
        </is>
      </c>
      <c r="D1900" s="0" t="inlineStr">
        <is>
          <t>121605</t>
        </is>
      </c>
      <c r="E1900" s="0" t="inlineStr">
        <is>
          <t>BLANK COREY M GY:121605C-L</t>
        </is>
      </c>
      <c r="F1900" s="0" t="inlineStr">
        <is>
          <t>899121605061</t>
        </is>
      </c>
      <c r="G1900" s="0" t="inlineStr">
        <is>
          <t>MENS</t>
        </is>
      </c>
      <c r="H1900" s="0" t="inlineStr">
        <is>
          <t>L</t>
        </is>
      </c>
      <c r="I1900" s="0">
        <v>36.99</v>
      </c>
      <c r="J1900" s="0">
        <v>8</v>
      </c>
    </row>
    <row r="1901" spans="1:10" customHeight="0">
      <c r="A1901" s="0">
        <f>HYPERLINK("https://dl.dropboxusercontent.com/scl/fi/pg793ktry31oh9wnvj90z/121605-1-af.jpg?rlkey=hz2mdluz2jkn2akz04mbgvubt&amp;dl=0","Click to download Image")</f>
      </c>
      <c r="B1901" s="0">
        <f>HYPERLINK("https://dl.dropboxusercontent.com/scl/fi/pmuscahblqgraa4lsa5og/mens-pullover-size-chartscorey.jpg?rlkey=ugxen5h9efn7la557ppqejal6&amp;dl=0","Click to download SizeChart")</f>
      </c>
      <c r="C1901" s="0" t="inlineStr">
        <is>
          <t>Corey Men's Scuba 1/4 Zip</t>
        </is>
      </c>
      <c r="D1901" s="0" t="inlineStr">
        <is>
          <t>121605</t>
        </is>
      </c>
      <c r="E1901" s="0" t="inlineStr">
        <is>
          <t>BLANK COREY M GY:121605D-XL</t>
        </is>
      </c>
      <c r="F1901" s="0" t="inlineStr">
        <is>
          <t>899121605078</t>
        </is>
      </c>
      <c r="G1901" s="0" t="inlineStr">
        <is>
          <t>MENS</t>
        </is>
      </c>
      <c r="H1901" s="0" t="inlineStr">
        <is>
          <t>XL</t>
        </is>
      </c>
      <c r="I1901" s="0">
        <v>36.99</v>
      </c>
      <c r="J1901" s="0">
        <v>11</v>
      </c>
    </row>
    <row r="1902" spans="1:10" customHeight="0">
      <c r="A1902" s="0">
        <f>HYPERLINK("https://dl.dropboxusercontent.com/scl/fi/pg793ktry31oh9wnvj90z/121605-1-af.jpg?rlkey=hz2mdluz2jkn2akz04mbgvubt&amp;dl=0","Click to download Image")</f>
      </c>
      <c r="B1902" s="0">
        <f>HYPERLINK("https://dl.dropboxusercontent.com/scl/fi/pmuscahblqgraa4lsa5og/mens-pullover-size-chartscorey.jpg?rlkey=ugxen5h9efn7la557ppqejal6&amp;dl=0","Click to download SizeChart")</f>
      </c>
      <c r="C1902" s="0" t="inlineStr">
        <is>
          <t>Corey Men's Scuba 1/4 Zip</t>
        </is>
      </c>
      <c r="D1902" s="0" t="inlineStr">
        <is>
          <t>121605</t>
        </is>
      </c>
      <c r="E1902" s="0" t="inlineStr">
        <is>
          <t>BLANK COREY M GY:121605E-2XL</t>
        </is>
      </c>
      <c r="F1902" s="0" t="inlineStr">
        <is>
          <t>899121605085</t>
        </is>
      </c>
      <c r="G1902" s="0" t="inlineStr">
        <is>
          <t>MENS</t>
        </is>
      </c>
      <c r="H1902" s="0" t="inlineStr">
        <is>
          <t>2XL</t>
        </is>
      </c>
      <c r="I1902" s="0">
        <v>36.99</v>
      </c>
      <c r="J1902" s="0">
        <v>10</v>
      </c>
    </row>
    <row r="1903" spans="1:10" customHeight="0">
      <c r="A1903" s="0">
        <f>HYPERLINK("https://dl.dropboxusercontent.com/scl/fi/pg793ktry31oh9wnvj90z/121605-1-af.jpg?rlkey=hz2mdluz2jkn2akz04mbgvubt&amp;dl=0","Click to download Image")</f>
      </c>
      <c r="B1903" s="0">
        <f>HYPERLINK("https://dl.dropboxusercontent.com/scl/fi/pmuscahblqgraa4lsa5og/mens-pullover-size-chartscorey.jpg?rlkey=ugxen5h9efn7la557ppqejal6&amp;dl=0","Click to download SizeChart")</f>
      </c>
      <c r="C1903" s="0" t="inlineStr">
        <is>
          <t>Corey Men's Scuba 1/4 Zip</t>
        </is>
      </c>
      <c r="D1903" s="0" t="inlineStr">
        <is>
          <t>121605</t>
        </is>
      </c>
      <c r="E1903" s="0" t="inlineStr">
        <is>
          <t>BLANK COREY M GY:121605F-3XL</t>
        </is>
      </c>
      <c r="F1903" s="0" t="inlineStr">
        <is>
          <t>899121605092</t>
        </is>
      </c>
      <c r="G1903" s="0" t="inlineStr">
        <is>
          <t>MENS</t>
        </is>
      </c>
      <c r="H1903" s="0" t="inlineStr">
        <is>
          <t>3XL</t>
        </is>
      </c>
      <c r="I1903" s="0">
        <v>36.99</v>
      </c>
      <c r="J1903" s="0">
        <v>5</v>
      </c>
    </row>
    <row r="1904" spans="1:10" customHeight="0">
      <c r="A1904" s="0">
        <f>HYPERLINK("https://dl.dropboxusercontent.com/scl/fi/xgeo0lv2s3mnpkzs8rvz1/121606-1-af.jpg?rlkey=o6zs914qxdw4km7rt3qff89k3&amp;dl=0","Click to download Image")</f>
      </c>
      <c r="B1904" s="0">
        <f>HYPERLINK("https://dl.dropboxusercontent.com/scl/fi/pmuscahblqgraa4lsa5og/mens-pullover-size-chartscorey.jpg?rlkey=ugxen5h9efn7la557ppqejal6&amp;dl=0","Click to download SizeChart")</f>
      </c>
      <c r="C1904" s="0" t="inlineStr">
        <is>
          <t>Corey Men's Scuba 1/4 Zip</t>
        </is>
      </c>
      <c r="D1904" s="0" t="inlineStr">
        <is>
          <t>121606</t>
        </is>
      </c>
      <c r="E1904" s="0" t="inlineStr">
        <is>
          <t>BLANK COREY M NY:121606A-S</t>
        </is>
      </c>
      <c r="F1904" s="0" t="inlineStr">
        <is>
          <t>899121606044</t>
        </is>
      </c>
      <c r="G1904" s="0" t="inlineStr">
        <is>
          <t>MENS</t>
        </is>
      </c>
      <c r="H1904" s="0" t="inlineStr">
        <is>
          <t>S</t>
        </is>
      </c>
      <c r="I1904" s="0">
        <v>36.99</v>
      </c>
      <c r="J1904" s="0">
        <v>5</v>
      </c>
    </row>
    <row r="1905" spans="1:10" customHeight="0">
      <c r="A1905" s="0">
        <f>HYPERLINK("https://dl.dropboxusercontent.com/scl/fi/xgeo0lv2s3mnpkzs8rvz1/121606-1-af.jpg?rlkey=o6zs914qxdw4km7rt3qff89k3&amp;dl=0","Click to download Image")</f>
      </c>
      <c r="B1905" s="0">
        <f>HYPERLINK("https://dl.dropboxusercontent.com/scl/fi/pmuscahblqgraa4lsa5og/mens-pullover-size-chartscorey.jpg?rlkey=ugxen5h9efn7la557ppqejal6&amp;dl=0","Click to download SizeChart")</f>
      </c>
      <c r="C1905" s="0" t="inlineStr">
        <is>
          <t>Corey Men's Scuba 1/4 Zip</t>
        </is>
      </c>
      <c r="D1905" s="0" t="inlineStr">
        <is>
          <t>121606</t>
        </is>
      </c>
      <c r="E1905" s="0" t="inlineStr">
        <is>
          <t>BLANK COREY M NY:121606B-M</t>
        </is>
      </c>
      <c r="F1905" s="0" t="inlineStr">
        <is>
          <t>899121606051</t>
        </is>
      </c>
      <c r="G1905" s="0" t="inlineStr">
        <is>
          <t>MENS</t>
        </is>
      </c>
      <c r="H1905" s="0" t="inlineStr">
        <is>
          <t>M</t>
        </is>
      </c>
      <c r="I1905" s="0">
        <v>36.99</v>
      </c>
      <c r="J1905" s="0">
        <v>5</v>
      </c>
    </row>
    <row r="1906" spans="1:10" customHeight="0">
      <c r="A1906" s="0">
        <f>HYPERLINK("https://dl.dropboxusercontent.com/scl/fi/xgeo0lv2s3mnpkzs8rvz1/121606-1-af.jpg?rlkey=o6zs914qxdw4km7rt3qff89k3&amp;dl=0","Click to download Image")</f>
      </c>
      <c r="B1906" s="0">
        <f>HYPERLINK("https://dl.dropboxusercontent.com/scl/fi/pmuscahblqgraa4lsa5og/mens-pullover-size-chartscorey.jpg?rlkey=ugxen5h9efn7la557ppqejal6&amp;dl=0","Click to download SizeChart")</f>
      </c>
      <c r="C1906" s="0" t="inlineStr">
        <is>
          <t>Corey Men's Scuba 1/4 Zip</t>
        </is>
      </c>
      <c r="D1906" s="0" t="inlineStr">
        <is>
          <t>121606</t>
        </is>
      </c>
      <c r="E1906" s="0" t="inlineStr">
        <is>
          <t>BLANK COREY M NY:121606C-L</t>
        </is>
      </c>
      <c r="F1906" s="0" t="inlineStr">
        <is>
          <t>899121606068</t>
        </is>
      </c>
      <c r="G1906" s="0" t="inlineStr">
        <is>
          <t>MENS</t>
        </is>
      </c>
      <c r="H1906" s="0" t="inlineStr">
        <is>
          <t>L</t>
        </is>
      </c>
      <c r="I1906" s="0">
        <v>36.99</v>
      </c>
      <c r="J1906" s="0">
        <v>1</v>
      </c>
    </row>
    <row r="1907" spans="1:10" customHeight="0">
      <c r="A1907" s="0">
        <f>HYPERLINK("https://dl.dropboxusercontent.com/scl/fi/xgeo0lv2s3mnpkzs8rvz1/121606-1-af.jpg?rlkey=o6zs914qxdw4km7rt3qff89k3&amp;dl=0","Click to download Image")</f>
      </c>
      <c r="B1907" s="0">
        <f>HYPERLINK("https://dl.dropboxusercontent.com/scl/fi/pmuscahblqgraa4lsa5og/mens-pullover-size-chartscorey.jpg?rlkey=ugxen5h9efn7la557ppqejal6&amp;dl=0","Click to download SizeChart")</f>
      </c>
      <c r="C1907" s="0" t="inlineStr">
        <is>
          <t>Corey Men's Scuba 1/4 Zip</t>
        </is>
      </c>
      <c r="D1907" s="0" t="inlineStr">
        <is>
          <t>121606</t>
        </is>
      </c>
      <c r="E1907" s="0" t="inlineStr">
        <is>
          <t>BLANK COREY M NY:121606D-XL</t>
        </is>
      </c>
      <c r="F1907" s="0" t="inlineStr">
        <is>
          <t>899121606075</t>
        </is>
      </c>
      <c r="G1907" s="0" t="inlineStr">
        <is>
          <t>MENS</t>
        </is>
      </c>
      <c r="H1907" s="0" t="inlineStr">
        <is>
          <t>XL</t>
        </is>
      </c>
      <c r="I1907" s="0">
        <v>36.99</v>
      </c>
      <c r="J1907" s="0">
        <v>2</v>
      </c>
    </row>
    <row r="1908" spans="1:10" customHeight="0">
      <c r="A1908" s="0">
        <f>HYPERLINK("https://dl.dropboxusercontent.com/scl/fi/xgeo0lv2s3mnpkzs8rvz1/121606-1-af.jpg?rlkey=o6zs914qxdw4km7rt3qff89k3&amp;dl=0","Click to download Image")</f>
      </c>
      <c r="B1908" s="0">
        <f>HYPERLINK("https://dl.dropboxusercontent.com/scl/fi/pmuscahblqgraa4lsa5og/mens-pullover-size-chartscorey.jpg?rlkey=ugxen5h9efn7la557ppqejal6&amp;dl=0","Click to download SizeChart")</f>
      </c>
      <c r="C1908" s="0" t="inlineStr">
        <is>
          <t>Corey Men's Scuba 1/4 Zip</t>
        </is>
      </c>
      <c r="D1908" s="0" t="inlineStr">
        <is>
          <t>121606</t>
        </is>
      </c>
      <c r="E1908" s="0" t="inlineStr">
        <is>
          <t>BLANK COREY M NY:121606E-2XL</t>
        </is>
      </c>
      <c r="F1908" s="0" t="inlineStr">
        <is>
          <t>899121606082</t>
        </is>
      </c>
      <c r="G1908" s="0" t="inlineStr">
        <is>
          <t>MENS</t>
        </is>
      </c>
      <c r="H1908" s="0" t="inlineStr">
        <is>
          <t>2XL</t>
        </is>
      </c>
      <c r="I1908" s="0">
        <v>36.99</v>
      </c>
      <c r="J1908" s="0">
        <v>2</v>
      </c>
    </row>
    <row r="1909" spans="1:10" customHeight="0">
      <c r="A1909" s="0">
        <f>HYPERLINK("https://dl.dropboxusercontent.com/scl/fi/xgeo0lv2s3mnpkzs8rvz1/121606-1-af.jpg?rlkey=o6zs914qxdw4km7rt3qff89k3&amp;dl=0","Click to download Image")</f>
      </c>
      <c r="B1909" s="0">
        <f>HYPERLINK("https://dl.dropboxusercontent.com/scl/fi/pmuscahblqgraa4lsa5og/mens-pullover-size-chartscorey.jpg?rlkey=ugxen5h9efn7la557ppqejal6&amp;dl=0","Click to download SizeChart")</f>
      </c>
      <c r="C1909" s="0" t="inlineStr">
        <is>
          <t>Corey Men's Scuba 1/4 Zip</t>
        </is>
      </c>
      <c r="D1909" s="0" t="inlineStr">
        <is>
          <t>121606</t>
        </is>
      </c>
      <c r="E1909" s="0" t="inlineStr">
        <is>
          <t>BLANK COREY M NY:121606F-3XL</t>
        </is>
      </c>
      <c r="F1909" s="0" t="inlineStr">
        <is>
          <t>899121606099</t>
        </is>
      </c>
      <c r="G1909" s="0" t="inlineStr">
        <is>
          <t>MENS</t>
        </is>
      </c>
      <c r="H1909" s="0" t="inlineStr">
        <is>
          <t>3XL</t>
        </is>
      </c>
      <c r="I1909" s="0">
        <v>36.99</v>
      </c>
      <c r="J1909" s="0">
        <v>3</v>
      </c>
    </row>
    <row r="1910" spans="1:10" customHeight="0">
      <c r="A1910" s="0">
        <f>HYPERLINK("https://dl.dropboxusercontent.com/scl/fi/5icuu6b5z53tuepqsbhc5/clinton.jpg?rlkey=ifqy5o3plihs3uguuha2q77qv&amp;dl=0","Click to download Image")</f>
      </c>
      <c r="B1910" s="0">
        <f>HYPERLINK("https://dl.dropboxusercontent.com/scl/fi/xrym35a8bv6x2nmwplsqd/mens-t-shirt-size-chartsclinton.jpg?rlkey=fr09uco3fdpq7c7aun9udc0bm&amp;dl=0","Click to download SizeChart")</f>
      </c>
      <c r="C1910" s="0" t="inlineStr">
        <is>
          <t>Clinton Men's Bamboo T-Shirt</t>
        </is>
      </c>
      <c r="D1910" s="0" t="inlineStr">
        <is>
          <t>109049</t>
        </is>
      </c>
      <c r="E1910" s="0" t="inlineStr">
        <is>
          <t>BLANK CLINTON CARDINAL:109049A – S</t>
        </is>
      </c>
      <c r="F1910" s="0" t="inlineStr">
        <is>
          <t>800109049012</t>
        </is>
      </c>
      <c r="G1910" s="0" t="inlineStr">
        <is>
          <t>MENS</t>
        </is>
      </c>
      <c r="H1910" s="0" t="inlineStr">
        <is>
          <t>S</t>
        </is>
      </c>
      <c r="I1910" s="0">
        <v>19.99</v>
      </c>
      <c r="J1910" s="0">
        <v>29</v>
      </c>
    </row>
    <row r="1911" spans="1:10" customHeight="0">
      <c r="A1911" s="0">
        <f>HYPERLINK("https://dl.dropboxusercontent.com/scl/fi/5icuu6b5z53tuepqsbhc5/clinton.jpg?rlkey=ifqy5o3plihs3uguuha2q77qv&amp;dl=0","Click to download Image")</f>
      </c>
      <c r="B1911" s="0">
        <f>HYPERLINK("https://dl.dropboxusercontent.com/scl/fi/xrym35a8bv6x2nmwplsqd/mens-t-shirt-size-chartsclinton.jpg?rlkey=fr09uco3fdpq7c7aun9udc0bm&amp;dl=0","Click to download SizeChart")</f>
      </c>
      <c r="C1911" s="0" t="inlineStr">
        <is>
          <t>Clinton Men's Bamboo T-Shirt</t>
        </is>
      </c>
      <c r="D1911" s="0" t="inlineStr">
        <is>
          <t>109049</t>
        </is>
      </c>
      <c r="E1911" s="0" t="inlineStr">
        <is>
          <t>BLANK CLINTON CARDINAL:109049B – M</t>
        </is>
      </c>
      <c r="F1911" s="0" t="inlineStr">
        <is>
          <t>800109049029</t>
        </is>
      </c>
      <c r="G1911" s="0" t="inlineStr">
        <is>
          <t>MENS</t>
        </is>
      </c>
      <c r="H1911" s="0" t="inlineStr">
        <is>
          <t>M</t>
        </is>
      </c>
      <c r="I1911" s="0">
        <v>19.99</v>
      </c>
      <c r="J1911" s="0">
        <v>57</v>
      </c>
    </row>
    <row r="1912" spans="1:10" customHeight="0">
      <c r="A1912" s="0">
        <f>HYPERLINK("https://dl.dropboxusercontent.com/scl/fi/5icuu6b5z53tuepqsbhc5/clinton.jpg?rlkey=ifqy5o3plihs3uguuha2q77qv&amp;dl=0","Click to download Image")</f>
      </c>
      <c r="B1912" s="0">
        <f>HYPERLINK("https://dl.dropboxusercontent.com/scl/fi/xrym35a8bv6x2nmwplsqd/mens-t-shirt-size-chartsclinton.jpg?rlkey=fr09uco3fdpq7c7aun9udc0bm&amp;dl=0","Click to download SizeChart")</f>
      </c>
      <c r="C1912" s="0" t="inlineStr">
        <is>
          <t>Clinton Men's Bamboo T-Shirt</t>
        </is>
      </c>
      <c r="D1912" s="0" t="inlineStr">
        <is>
          <t>109049</t>
        </is>
      </c>
      <c r="E1912" s="0" t="inlineStr">
        <is>
          <t>BLANK CLINTON CARDINAL:109049C – L</t>
        </is>
      </c>
      <c r="F1912" s="0" t="inlineStr">
        <is>
          <t>800109049036</t>
        </is>
      </c>
      <c r="G1912" s="0" t="inlineStr">
        <is>
          <t>MENS</t>
        </is>
      </c>
      <c r="H1912" s="0" t="inlineStr">
        <is>
          <t>L</t>
        </is>
      </c>
      <c r="I1912" s="0">
        <v>19.99</v>
      </c>
      <c r="J1912" s="0">
        <v>84</v>
      </c>
    </row>
    <row r="1913" spans="1:10" customHeight="0">
      <c r="A1913" s="0">
        <f>HYPERLINK("https://dl.dropboxusercontent.com/scl/fi/5icuu6b5z53tuepqsbhc5/clinton.jpg?rlkey=ifqy5o3plihs3uguuha2q77qv&amp;dl=0","Click to download Image")</f>
      </c>
      <c r="B1913" s="0">
        <f>HYPERLINK("https://dl.dropboxusercontent.com/scl/fi/xrym35a8bv6x2nmwplsqd/mens-t-shirt-size-chartsclinton.jpg?rlkey=fr09uco3fdpq7c7aun9udc0bm&amp;dl=0","Click to download SizeChart")</f>
      </c>
      <c r="C1913" s="0" t="inlineStr">
        <is>
          <t>Clinton Men's Bamboo T-Shirt</t>
        </is>
      </c>
      <c r="D1913" s="0" t="inlineStr">
        <is>
          <t>109049</t>
        </is>
      </c>
      <c r="E1913" s="0" t="inlineStr">
        <is>
          <t>BLANK CLINTON CARDINAL:109049D – XL</t>
        </is>
      </c>
      <c r="F1913" s="0" t="inlineStr">
        <is>
          <t>800109049043</t>
        </is>
      </c>
      <c r="G1913" s="0" t="inlineStr">
        <is>
          <t>MENS</t>
        </is>
      </c>
      <c r="H1913" s="0" t="inlineStr">
        <is>
          <t>XL</t>
        </is>
      </c>
      <c r="I1913" s="0">
        <v>19.99</v>
      </c>
      <c r="J1913" s="0">
        <v>87</v>
      </c>
    </row>
    <row r="1914" spans="1:10" customHeight="0">
      <c r="A1914" s="0">
        <f>HYPERLINK("https://dl.dropboxusercontent.com/scl/fi/5icuu6b5z53tuepqsbhc5/clinton.jpg?rlkey=ifqy5o3plihs3uguuha2q77qv&amp;dl=0","Click to download Image")</f>
      </c>
      <c r="B1914" s="0">
        <f>HYPERLINK("https://dl.dropboxusercontent.com/scl/fi/xrym35a8bv6x2nmwplsqd/mens-t-shirt-size-chartsclinton.jpg?rlkey=fr09uco3fdpq7c7aun9udc0bm&amp;dl=0","Click to download SizeChart")</f>
      </c>
      <c r="C1914" s="0" t="inlineStr">
        <is>
          <t>Clinton Men's Bamboo T-Shirt</t>
        </is>
      </c>
      <c r="D1914" s="0" t="inlineStr">
        <is>
          <t>109049</t>
        </is>
      </c>
      <c r="E1914" s="0" t="inlineStr">
        <is>
          <t>BLANK CLINTON CARDINAL:109049E - 2XL</t>
        </is>
      </c>
      <c r="F1914" s="0" t="inlineStr">
        <is>
          <t>800109049050</t>
        </is>
      </c>
      <c r="G1914" s="0" t="inlineStr">
        <is>
          <t>MENS</t>
        </is>
      </c>
      <c r="H1914" s="0" t="inlineStr">
        <is>
          <t>2XL</t>
        </is>
      </c>
      <c r="I1914" s="0">
        <v>19.99</v>
      </c>
      <c r="J1914" s="0">
        <v>59</v>
      </c>
    </row>
    <row r="1915" spans="1:10" customHeight="0">
      <c r="A1915" s="0">
        <f>HYPERLINK("https://dl.dropboxusercontent.com/scl/fi/5icuu6b5z53tuepqsbhc5/clinton.jpg?rlkey=ifqy5o3plihs3uguuha2q77qv&amp;dl=0","Click to download Image")</f>
      </c>
      <c r="B1915" s="0">
        <f>HYPERLINK("https://dl.dropboxusercontent.com/scl/fi/xrym35a8bv6x2nmwplsqd/mens-t-shirt-size-chartsclinton.jpg?rlkey=fr09uco3fdpq7c7aun9udc0bm&amp;dl=0","Click to download SizeChart")</f>
      </c>
      <c r="C1915" s="0" t="inlineStr">
        <is>
          <t>Clinton Men's Bamboo T-Shirt</t>
        </is>
      </c>
      <c r="D1915" s="0" t="inlineStr">
        <is>
          <t>109049</t>
        </is>
      </c>
      <c r="E1915" s="0" t="inlineStr">
        <is>
          <t>BLANK CLINTON CARDINAL:109049F - 3XL</t>
        </is>
      </c>
      <c r="F1915" s="0" t="inlineStr">
        <is>
          <t>800109049067</t>
        </is>
      </c>
      <c r="G1915" s="0" t="inlineStr">
        <is>
          <t>MENS</t>
        </is>
      </c>
      <c r="H1915" s="0" t="inlineStr">
        <is>
          <t>3XL</t>
        </is>
      </c>
      <c r="I1915" s="0">
        <v>19.99</v>
      </c>
      <c r="J1915" s="0">
        <v>30</v>
      </c>
    </row>
    <row r="1916" spans="1:10" customHeight="0">
      <c r="A1916" s="0">
        <f>HYPERLINK("https://dl.dropboxusercontent.com/scl/fi/1p3txgixuh4bdy1ouqhmt/112569-af.jpg?rlkey=6l32f7ptxoaf0wez47j9ihnf5&amp;dl=0","Click to download Image")</f>
      </c>
      <c r="B1916" s="0">
        <f>HYPERLINK("https://dl.dropboxusercontent.com/scl/fi/dy9x12qo4ho7nl4psb3q6/mens-t-shirt-size-chartseli.jpg?rlkey=2tmjqcegaszc65tfw353jpm9c&amp;dl=0","Click to download SizeChart")</f>
      </c>
      <c r="C1916" s="0" t="inlineStr">
        <is>
          <t>Eli Men's 3/4 Sleeve Bamboo T-Shirt</t>
        </is>
      </c>
      <c r="D1916" s="0" t="inlineStr">
        <is>
          <t>112569</t>
        </is>
      </c>
      <c r="E1916" s="0" t="inlineStr">
        <is>
          <t>BLANK ELI BLACK:112569A - S</t>
        </is>
      </c>
      <c r="G1916" s="0" t="inlineStr">
        <is>
          <t>MENS</t>
        </is>
      </c>
      <c r="H1916" s="0" t="inlineStr">
        <is>
          <t>S</t>
        </is>
      </c>
      <c r="I1916" s="0">
        <v>19.99</v>
      </c>
      <c r="J1916" s="0">
        <v>12</v>
      </c>
    </row>
    <row r="1917" spans="1:10" customHeight="0">
      <c r="A1917" s="0">
        <f>HYPERLINK("https://dl.dropboxusercontent.com/scl/fi/1p3txgixuh4bdy1ouqhmt/112569-af.jpg?rlkey=6l32f7ptxoaf0wez47j9ihnf5&amp;dl=0","Click to download Image")</f>
      </c>
      <c r="B1917" s="0">
        <f>HYPERLINK("https://dl.dropboxusercontent.com/scl/fi/dy9x12qo4ho7nl4psb3q6/mens-t-shirt-size-chartseli.jpg?rlkey=2tmjqcegaszc65tfw353jpm9c&amp;dl=0","Click to download SizeChart")</f>
      </c>
      <c r="C1917" s="0" t="inlineStr">
        <is>
          <t>Eli Men's 3/4 Sleeve Bamboo T-Shirt</t>
        </is>
      </c>
      <c r="D1917" s="0" t="inlineStr">
        <is>
          <t>112569</t>
        </is>
      </c>
      <c r="E1917" s="0" t="inlineStr">
        <is>
          <t>BLANK ELI BLACK:112569B - M</t>
        </is>
      </c>
      <c r="G1917" s="0" t="inlineStr">
        <is>
          <t>MENS</t>
        </is>
      </c>
      <c r="H1917" s="0" t="inlineStr">
        <is>
          <t>M</t>
        </is>
      </c>
      <c r="I1917" s="0">
        <v>19.99</v>
      </c>
      <c r="J1917" s="0">
        <v>21</v>
      </c>
    </row>
    <row r="1918" spans="1:10" customHeight="0">
      <c r="A1918" s="0">
        <f>HYPERLINK("https://dl.dropboxusercontent.com/scl/fi/1p3txgixuh4bdy1ouqhmt/112569-af.jpg?rlkey=6l32f7ptxoaf0wez47j9ihnf5&amp;dl=0","Click to download Image")</f>
      </c>
      <c r="B1918" s="0">
        <f>HYPERLINK("https://dl.dropboxusercontent.com/scl/fi/dy9x12qo4ho7nl4psb3q6/mens-t-shirt-size-chartseli.jpg?rlkey=2tmjqcegaszc65tfw353jpm9c&amp;dl=0","Click to download SizeChart")</f>
      </c>
      <c r="C1918" s="0" t="inlineStr">
        <is>
          <t>Eli Men's 3/4 Sleeve Bamboo T-Shirt</t>
        </is>
      </c>
      <c r="D1918" s="0" t="inlineStr">
        <is>
          <t>112569</t>
        </is>
      </c>
      <c r="E1918" s="0" t="inlineStr">
        <is>
          <t>BLANK ELI BLACK:112569C - L</t>
        </is>
      </c>
      <c r="G1918" s="0" t="inlineStr">
        <is>
          <t>MENS</t>
        </is>
      </c>
      <c r="H1918" s="0" t="inlineStr">
        <is>
          <t>L</t>
        </is>
      </c>
      <c r="I1918" s="0">
        <v>19.99</v>
      </c>
      <c r="J1918" s="0">
        <v>32</v>
      </c>
    </row>
    <row r="1919" spans="1:10" customHeight="0">
      <c r="A1919" s="0">
        <f>HYPERLINK("https://dl.dropboxusercontent.com/scl/fi/1p3txgixuh4bdy1ouqhmt/112569-af.jpg?rlkey=6l32f7ptxoaf0wez47j9ihnf5&amp;dl=0","Click to download Image")</f>
      </c>
      <c r="B1919" s="0">
        <f>HYPERLINK("https://dl.dropboxusercontent.com/scl/fi/dy9x12qo4ho7nl4psb3q6/mens-t-shirt-size-chartseli.jpg?rlkey=2tmjqcegaszc65tfw353jpm9c&amp;dl=0","Click to download SizeChart")</f>
      </c>
      <c r="C1919" s="0" t="inlineStr">
        <is>
          <t>Eli Men's 3/4 Sleeve Bamboo T-Shirt</t>
        </is>
      </c>
      <c r="D1919" s="0" t="inlineStr">
        <is>
          <t>112569</t>
        </is>
      </c>
      <c r="E1919" s="0" t="inlineStr">
        <is>
          <t>BLANK ELI BLACK:112569D - XL</t>
        </is>
      </c>
      <c r="G1919" s="0" t="inlineStr">
        <is>
          <t>MENS</t>
        </is>
      </c>
      <c r="H1919" s="0" t="inlineStr">
        <is>
          <t>XL</t>
        </is>
      </c>
      <c r="I1919" s="0">
        <v>19.99</v>
      </c>
      <c r="J1919" s="0">
        <v>36</v>
      </c>
    </row>
    <row r="1920" spans="1:10" customHeight="0">
      <c r="A1920" s="0">
        <f>HYPERLINK("https://dl.dropboxusercontent.com/scl/fi/1p3txgixuh4bdy1ouqhmt/112569-af.jpg?rlkey=6l32f7ptxoaf0wez47j9ihnf5&amp;dl=0","Click to download Image")</f>
      </c>
      <c r="B1920" s="0">
        <f>HYPERLINK("https://dl.dropboxusercontent.com/scl/fi/dy9x12qo4ho7nl4psb3q6/mens-t-shirt-size-chartseli.jpg?rlkey=2tmjqcegaszc65tfw353jpm9c&amp;dl=0","Click to download SizeChart")</f>
      </c>
      <c r="C1920" s="0" t="inlineStr">
        <is>
          <t>Eli Men's 3/4 Sleeve Bamboo T-Shirt</t>
        </is>
      </c>
      <c r="D1920" s="0" t="inlineStr">
        <is>
          <t>112569</t>
        </is>
      </c>
      <c r="E1920" s="0" t="inlineStr">
        <is>
          <t>BLANK ELI BLACK:112569E - 2XL</t>
        </is>
      </c>
      <c r="G1920" s="0" t="inlineStr">
        <is>
          <t>MENS</t>
        </is>
      </c>
      <c r="H1920" s="0" t="inlineStr">
        <is>
          <t>2XL</t>
        </is>
      </c>
      <c r="I1920" s="0">
        <v>19.99</v>
      </c>
      <c r="J1920" s="0">
        <v>24</v>
      </c>
    </row>
    <row r="1921" spans="1:10" customHeight="0">
      <c r="A1921" s="0">
        <f>HYPERLINK("https://dl.dropboxusercontent.com/scl/fi/1p3txgixuh4bdy1ouqhmt/112569-af.jpg?rlkey=6l32f7ptxoaf0wez47j9ihnf5&amp;dl=0","Click to download Image")</f>
      </c>
      <c r="B1921" s="0">
        <f>HYPERLINK("https://dl.dropboxusercontent.com/scl/fi/dy9x12qo4ho7nl4psb3q6/mens-t-shirt-size-chartseli.jpg?rlkey=2tmjqcegaszc65tfw353jpm9c&amp;dl=0","Click to download SizeChart")</f>
      </c>
      <c r="C1921" s="0" t="inlineStr">
        <is>
          <t>Eli Men's 3/4 Sleeve Bamboo T-Shirt</t>
        </is>
      </c>
      <c r="D1921" s="0" t="inlineStr">
        <is>
          <t>112569</t>
        </is>
      </c>
      <c r="E1921" s="0" t="inlineStr">
        <is>
          <t>BLANK ELI BLACK:112569F - 3XL</t>
        </is>
      </c>
      <c r="G1921" s="0" t="inlineStr">
        <is>
          <t>MENS</t>
        </is>
      </c>
      <c r="H1921" s="0" t="inlineStr">
        <is>
          <t>3XL</t>
        </is>
      </c>
      <c r="I1921" s="0">
        <v>19.99</v>
      </c>
      <c r="J1921" s="0">
        <v>12</v>
      </c>
    </row>
    <row r="1922" spans="1:10" customHeight="0">
      <c r="A1922" s="0">
        <f>HYPERLINK("https://dl.dropboxusercontent.com/scl/fi/ter8ve2fkufl3ff95h6y6/112571-af.jpg?rlkey=mj0xtmcssq7vbu4tjvwx5p1vp&amp;dl=0","Click to download Image")</f>
      </c>
      <c r="B1922" s="0">
        <f>HYPERLINK("https://dl.dropboxusercontent.com/scl/fi/dy9x12qo4ho7nl4psb3q6/mens-t-shirt-size-chartseli.jpg?rlkey=2tmjqcegaszc65tfw353jpm9c&amp;dl=0","Click to download SizeChart")</f>
      </c>
      <c r="C1922" s="0" t="inlineStr">
        <is>
          <t>Eli Men's 3/4 Sleeve Bamboo T-Shirt</t>
        </is>
      </c>
      <c r="D1922" s="0" t="inlineStr">
        <is>
          <t>112571</t>
        </is>
      </c>
      <c r="E1922" s="0" t="inlineStr">
        <is>
          <t>BLANK ELI CARDINAL:112571A - S</t>
        </is>
      </c>
      <c r="G1922" s="0" t="inlineStr">
        <is>
          <t>MENS</t>
        </is>
      </c>
      <c r="H1922" s="0" t="inlineStr">
        <is>
          <t>S</t>
        </is>
      </c>
      <c r="I1922" s="0">
        <v>19.99</v>
      </c>
      <c r="J1922" s="0">
        <v>12</v>
      </c>
    </row>
    <row r="1923" spans="1:10" customHeight="0">
      <c r="A1923" s="0">
        <f>HYPERLINK("https://dl.dropboxusercontent.com/scl/fi/ter8ve2fkufl3ff95h6y6/112571-af.jpg?rlkey=mj0xtmcssq7vbu4tjvwx5p1vp&amp;dl=0","Click to download Image")</f>
      </c>
      <c r="B1923" s="0">
        <f>HYPERLINK("https://dl.dropboxusercontent.com/scl/fi/dy9x12qo4ho7nl4psb3q6/mens-t-shirt-size-chartseli.jpg?rlkey=2tmjqcegaszc65tfw353jpm9c&amp;dl=0","Click to download SizeChart")</f>
      </c>
      <c r="C1923" s="0" t="inlineStr">
        <is>
          <t>Eli Men's 3/4 Sleeve Bamboo T-Shirt</t>
        </is>
      </c>
      <c r="D1923" s="0" t="inlineStr">
        <is>
          <t>112571</t>
        </is>
      </c>
      <c r="E1923" s="0" t="inlineStr">
        <is>
          <t>BLANK ELI CARDINAL:112571B - M</t>
        </is>
      </c>
      <c r="G1923" s="0" t="inlineStr">
        <is>
          <t>MENS</t>
        </is>
      </c>
      <c r="H1923" s="0" t="inlineStr">
        <is>
          <t>M</t>
        </is>
      </c>
      <c r="I1923" s="0">
        <v>19.99</v>
      </c>
      <c r="J1923" s="0">
        <v>24</v>
      </c>
    </row>
    <row r="1924" spans="1:10" customHeight="0">
      <c r="A1924" s="0">
        <f>HYPERLINK("https://dl.dropboxusercontent.com/scl/fi/ter8ve2fkufl3ff95h6y6/112571-af.jpg?rlkey=mj0xtmcssq7vbu4tjvwx5p1vp&amp;dl=0","Click to download Image")</f>
      </c>
      <c r="B1924" s="0">
        <f>HYPERLINK("https://dl.dropboxusercontent.com/scl/fi/dy9x12qo4ho7nl4psb3q6/mens-t-shirt-size-chartseli.jpg?rlkey=2tmjqcegaszc65tfw353jpm9c&amp;dl=0","Click to download SizeChart")</f>
      </c>
      <c r="C1924" s="0" t="inlineStr">
        <is>
          <t>Eli Men's 3/4 Sleeve Bamboo T-Shirt</t>
        </is>
      </c>
      <c r="D1924" s="0" t="inlineStr">
        <is>
          <t>112571</t>
        </is>
      </c>
      <c r="E1924" s="0" t="inlineStr">
        <is>
          <t>BLANK ELI CARDINAL:112571C - L</t>
        </is>
      </c>
      <c r="G1924" s="0" t="inlineStr">
        <is>
          <t>MENS</t>
        </is>
      </c>
      <c r="H1924" s="0" t="inlineStr">
        <is>
          <t>L</t>
        </is>
      </c>
      <c r="I1924" s="0">
        <v>19.99</v>
      </c>
      <c r="J1924" s="0">
        <v>36</v>
      </c>
    </row>
    <row r="1925" spans="1:10" customHeight="0">
      <c r="A1925" s="0">
        <f>HYPERLINK("https://dl.dropboxusercontent.com/scl/fi/ter8ve2fkufl3ff95h6y6/112571-af.jpg?rlkey=mj0xtmcssq7vbu4tjvwx5p1vp&amp;dl=0","Click to download Image")</f>
      </c>
      <c r="B1925" s="0">
        <f>HYPERLINK("https://dl.dropboxusercontent.com/scl/fi/dy9x12qo4ho7nl4psb3q6/mens-t-shirt-size-chartseli.jpg?rlkey=2tmjqcegaszc65tfw353jpm9c&amp;dl=0","Click to download SizeChart")</f>
      </c>
      <c r="C1925" s="0" t="inlineStr">
        <is>
          <t>Eli Men's 3/4 Sleeve Bamboo T-Shirt</t>
        </is>
      </c>
      <c r="D1925" s="0" t="inlineStr">
        <is>
          <t>112571</t>
        </is>
      </c>
      <c r="E1925" s="0" t="inlineStr">
        <is>
          <t>BLANK ELI CARDINAL:112571D - XL</t>
        </is>
      </c>
      <c r="G1925" s="0" t="inlineStr">
        <is>
          <t>MENS</t>
        </is>
      </c>
      <c r="H1925" s="0" t="inlineStr">
        <is>
          <t>XL</t>
        </is>
      </c>
      <c r="I1925" s="0">
        <v>19.99</v>
      </c>
      <c r="J1925" s="0">
        <v>36</v>
      </c>
    </row>
    <row r="1926" spans="1:10" customHeight="0">
      <c r="A1926" s="0">
        <f>HYPERLINK("https://dl.dropboxusercontent.com/scl/fi/ter8ve2fkufl3ff95h6y6/112571-af.jpg?rlkey=mj0xtmcssq7vbu4tjvwx5p1vp&amp;dl=0","Click to download Image")</f>
      </c>
      <c r="B1926" s="0">
        <f>HYPERLINK("https://dl.dropboxusercontent.com/scl/fi/dy9x12qo4ho7nl4psb3q6/mens-t-shirt-size-chartseli.jpg?rlkey=2tmjqcegaszc65tfw353jpm9c&amp;dl=0","Click to download SizeChart")</f>
      </c>
      <c r="C1926" s="0" t="inlineStr">
        <is>
          <t>Eli Men's 3/4 Sleeve Bamboo T-Shirt</t>
        </is>
      </c>
      <c r="D1926" s="0" t="inlineStr">
        <is>
          <t>112571</t>
        </is>
      </c>
      <c r="E1926" s="0" t="inlineStr">
        <is>
          <t>BLANK ELI CARDINAL:112571E - 2XL</t>
        </is>
      </c>
      <c r="G1926" s="0" t="inlineStr">
        <is>
          <t>MENS</t>
        </is>
      </c>
      <c r="H1926" s="0" t="inlineStr">
        <is>
          <t>2XL</t>
        </is>
      </c>
      <c r="I1926" s="0">
        <v>19.99</v>
      </c>
      <c r="J1926" s="0">
        <v>24</v>
      </c>
    </row>
    <row r="1927" spans="1:10" customHeight="0">
      <c r="A1927" s="0">
        <f>HYPERLINK("https://dl.dropboxusercontent.com/scl/fi/ter8ve2fkufl3ff95h6y6/112571-af.jpg?rlkey=mj0xtmcssq7vbu4tjvwx5p1vp&amp;dl=0","Click to download Image")</f>
      </c>
      <c r="B1927" s="0">
        <f>HYPERLINK("https://dl.dropboxusercontent.com/scl/fi/dy9x12qo4ho7nl4psb3q6/mens-t-shirt-size-chartseli.jpg?rlkey=2tmjqcegaszc65tfw353jpm9c&amp;dl=0","Click to download SizeChart")</f>
      </c>
      <c r="C1927" s="0" t="inlineStr">
        <is>
          <t>Eli Men's 3/4 Sleeve Bamboo T-Shirt</t>
        </is>
      </c>
      <c r="D1927" s="0" t="inlineStr">
        <is>
          <t>112571</t>
        </is>
      </c>
      <c r="E1927" s="0" t="inlineStr">
        <is>
          <t>BLANK ELI CARDINAL:112571F - 3XL</t>
        </is>
      </c>
      <c r="G1927" s="0" t="inlineStr">
        <is>
          <t>MENS</t>
        </is>
      </c>
      <c r="H1927" s="0" t="inlineStr">
        <is>
          <t>3XL</t>
        </is>
      </c>
      <c r="I1927" s="0">
        <v>19.99</v>
      </c>
      <c r="J1927" s="0">
        <v>12</v>
      </c>
    </row>
    <row r="1928" spans="1:10" customHeight="0">
      <c r="A1928" s="0">
        <f>HYPERLINK("https://dl.dropboxusercontent.com/scl/fi/wepjgqf4ciads7jvi1d8f/dominic-150064-f.jpg?rlkey=hzixzf5hhb7wsd9rs3jhgaui9&amp;dl=0","Click to download Image")</f>
      </c>
      <c r="B1928" s="0">
        <f>HYPERLINK("https://dl.dropboxusercontent.com/scl/fi/y13ygkx4hisy7zaz8ii7d/mens-jackets-size-chartssean-roberts-bomber.jpg?rlkey=rwkzw6l5pnqxc5mh44won1kg6&amp;dl=0","Click to download SizeChart")</f>
      </c>
      <c r="C1928" s="0" t="inlineStr">
        <is>
          <t>Dominic Men's Bomber Jacket</t>
        </is>
      </c>
      <c r="D1928" s="0" t="inlineStr">
        <is>
          <t>150064</t>
        </is>
      </c>
      <c r="E1928" s="0" t="inlineStr">
        <is>
          <t>BLANK DOMINI M BK:150064A-S</t>
        </is>
      </c>
      <c r="F1928" s="0" t="inlineStr">
        <is>
          <t>899150064044</t>
        </is>
      </c>
      <c r="G1928" s="0" t="inlineStr">
        <is>
          <t>MENS</t>
        </is>
      </c>
      <c r="H1928" s="0" t="inlineStr">
        <is>
          <t>S</t>
        </is>
      </c>
      <c r="I1928" s="0">
        <v>79.99</v>
      </c>
      <c r="J1928" s="0">
        <v>9</v>
      </c>
    </row>
    <row r="1929" spans="1:10" customHeight="0">
      <c r="A1929" s="0">
        <f>HYPERLINK("https://dl.dropboxusercontent.com/scl/fi/wepjgqf4ciads7jvi1d8f/dominic-150064-f.jpg?rlkey=hzixzf5hhb7wsd9rs3jhgaui9&amp;dl=0","Click to download Image")</f>
      </c>
      <c r="B1929" s="0">
        <f>HYPERLINK("https://dl.dropboxusercontent.com/scl/fi/y13ygkx4hisy7zaz8ii7d/mens-jackets-size-chartssean-roberts-bomber.jpg?rlkey=rwkzw6l5pnqxc5mh44won1kg6&amp;dl=0","Click to download SizeChart")</f>
      </c>
      <c r="C1929" s="0" t="inlineStr">
        <is>
          <t>Dominic Men's Bomber Jacket</t>
        </is>
      </c>
      <c r="D1929" s="0" t="inlineStr">
        <is>
          <t>150064</t>
        </is>
      </c>
      <c r="E1929" s="0" t="inlineStr">
        <is>
          <t>BLANK DOMINI M BK:150064B-M</t>
        </is>
      </c>
      <c r="F1929" s="0" t="inlineStr">
        <is>
          <t>899150064051</t>
        </is>
      </c>
      <c r="G1929" s="0" t="inlineStr">
        <is>
          <t>MENS</t>
        </is>
      </c>
      <c r="H1929" s="0" t="inlineStr">
        <is>
          <t>M</t>
        </is>
      </c>
      <c r="I1929" s="0">
        <v>79.99</v>
      </c>
      <c r="J1929" s="0">
        <v>23</v>
      </c>
    </row>
    <row r="1930" spans="1:10" customHeight="0">
      <c r="A1930" s="0">
        <f>HYPERLINK("https://dl.dropboxusercontent.com/scl/fi/wepjgqf4ciads7jvi1d8f/dominic-150064-f.jpg?rlkey=hzixzf5hhb7wsd9rs3jhgaui9&amp;dl=0","Click to download Image")</f>
      </c>
      <c r="B1930" s="0">
        <f>HYPERLINK("https://dl.dropboxusercontent.com/scl/fi/y13ygkx4hisy7zaz8ii7d/mens-jackets-size-chartssean-roberts-bomber.jpg?rlkey=rwkzw6l5pnqxc5mh44won1kg6&amp;dl=0","Click to download SizeChart")</f>
      </c>
      <c r="C1930" s="0" t="inlineStr">
        <is>
          <t>Dominic Men's Bomber Jacket</t>
        </is>
      </c>
      <c r="D1930" s="0" t="inlineStr">
        <is>
          <t>150064</t>
        </is>
      </c>
      <c r="E1930" s="0" t="inlineStr">
        <is>
          <t>BLANK DOMINI M BK:150064C-L</t>
        </is>
      </c>
      <c r="F1930" s="0" t="inlineStr">
        <is>
          <t>899150064068</t>
        </is>
      </c>
      <c r="G1930" s="0" t="inlineStr">
        <is>
          <t>MENS</t>
        </is>
      </c>
      <c r="H1930" s="0" t="inlineStr">
        <is>
          <t>L</t>
        </is>
      </c>
      <c r="I1930" s="0">
        <v>79.99</v>
      </c>
      <c r="J1930" s="0">
        <v>33</v>
      </c>
    </row>
    <row r="1931" spans="1:10" customHeight="0">
      <c r="A1931" s="0">
        <f>HYPERLINK("https://dl.dropboxusercontent.com/scl/fi/wepjgqf4ciads7jvi1d8f/dominic-150064-f.jpg?rlkey=hzixzf5hhb7wsd9rs3jhgaui9&amp;dl=0","Click to download Image")</f>
      </c>
      <c r="B1931" s="0">
        <f>HYPERLINK("https://dl.dropboxusercontent.com/scl/fi/y13ygkx4hisy7zaz8ii7d/mens-jackets-size-chartssean-roberts-bomber.jpg?rlkey=rwkzw6l5pnqxc5mh44won1kg6&amp;dl=0","Click to download SizeChart")</f>
      </c>
      <c r="C1931" s="0" t="inlineStr">
        <is>
          <t>Dominic Men's Bomber Jacket</t>
        </is>
      </c>
      <c r="D1931" s="0" t="inlineStr">
        <is>
          <t>150064</t>
        </is>
      </c>
      <c r="E1931" s="0" t="inlineStr">
        <is>
          <t>BLANK DOMINI M BK:150064D-XL</t>
        </is>
      </c>
      <c r="F1931" s="0" t="inlineStr">
        <is>
          <t>899150064075</t>
        </is>
      </c>
      <c r="G1931" s="0" t="inlineStr">
        <is>
          <t>MENS</t>
        </is>
      </c>
      <c r="H1931" s="0" t="inlineStr">
        <is>
          <t>XL</t>
        </is>
      </c>
      <c r="I1931" s="0">
        <v>79.99</v>
      </c>
      <c r="J1931" s="0">
        <v>29</v>
      </c>
    </row>
    <row r="1932" spans="1:10" customHeight="0">
      <c r="A1932" s="0">
        <f>HYPERLINK("https://dl.dropboxusercontent.com/scl/fi/wepjgqf4ciads7jvi1d8f/dominic-150064-f.jpg?rlkey=hzixzf5hhb7wsd9rs3jhgaui9&amp;dl=0","Click to download Image")</f>
      </c>
      <c r="B1932" s="0">
        <f>HYPERLINK("https://dl.dropboxusercontent.com/scl/fi/y13ygkx4hisy7zaz8ii7d/mens-jackets-size-chartssean-roberts-bomber.jpg?rlkey=rwkzw6l5pnqxc5mh44won1kg6&amp;dl=0","Click to download SizeChart")</f>
      </c>
      <c r="C1932" s="0" t="inlineStr">
        <is>
          <t>Dominic Men's Bomber Jacket</t>
        </is>
      </c>
      <c r="D1932" s="0" t="inlineStr">
        <is>
          <t>150064</t>
        </is>
      </c>
      <c r="E1932" s="0" t="inlineStr">
        <is>
          <t>BLANK DOMINI M BK:150064E-2XL</t>
        </is>
      </c>
      <c r="F1932" s="0" t="inlineStr">
        <is>
          <t>899150064082</t>
        </is>
      </c>
      <c r="G1932" s="0" t="inlineStr">
        <is>
          <t>MENS</t>
        </is>
      </c>
      <c r="H1932" s="0" t="inlineStr">
        <is>
          <t>2XL</t>
        </is>
      </c>
      <c r="I1932" s="0">
        <v>79.99</v>
      </c>
      <c r="J1932" s="0">
        <v>22</v>
      </c>
    </row>
    <row r="1933" spans="1:10" customHeight="0">
      <c r="A1933" s="0">
        <f>HYPERLINK("https://dl.dropboxusercontent.com/scl/fi/wepjgqf4ciads7jvi1d8f/dominic-150064-f.jpg?rlkey=hzixzf5hhb7wsd9rs3jhgaui9&amp;dl=0","Click to download Image")</f>
      </c>
      <c r="B1933" s="0">
        <f>HYPERLINK("https://dl.dropboxusercontent.com/scl/fi/y13ygkx4hisy7zaz8ii7d/mens-jackets-size-chartssean-roberts-bomber.jpg?rlkey=rwkzw6l5pnqxc5mh44won1kg6&amp;dl=0","Click to download SizeChart")</f>
      </c>
      <c r="C1933" s="0" t="inlineStr">
        <is>
          <t>Dominic Men's Bomber Jacket</t>
        </is>
      </c>
      <c r="D1933" s="0" t="inlineStr">
        <is>
          <t>150064</t>
        </is>
      </c>
      <c r="E1933" s="0" t="inlineStr">
        <is>
          <t>BLANK DOMINI M BK:150064F-3XL</t>
        </is>
      </c>
      <c r="F1933" s="0" t="inlineStr">
        <is>
          <t>899150064099</t>
        </is>
      </c>
      <c r="G1933" s="0" t="inlineStr">
        <is>
          <t>MENS</t>
        </is>
      </c>
      <c r="H1933" s="0" t="inlineStr">
        <is>
          <t>3XL</t>
        </is>
      </c>
      <c r="I1933" s="0">
        <v>79.99</v>
      </c>
      <c r="J1933" s="0">
        <v>11</v>
      </c>
    </row>
    <row r="1934" spans="1:10" customHeight="0">
      <c r="A1934" s="0">
        <f>HYPERLINK("https://dl.dropboxusercontent.com/scl/fi/gqpvbtplln4rd1j6sfu66/112451f.jpg?rlkey=o6v6gmlajp5vvmgj9ti61unup&amp;dl=0","Click to download Image")</f>
      </c>
      <c r="B1934" s="0">
        <f>HYPERLINK("https://dl.dropboxusercontent.com/scl/fi/8apc1euljidk0kfs05bu3/mens-polo-size-chartsbrent.jpg?rlkey=baqselhjtv6tpb9gzfkmqsu2j&amp;dl=0","Click to download SizeChart")</f>
      </c>
      <c r="C1934" s="0" t="inlineStr">
        <is>
          <t>Evanston Men's Pique Polo</t>
        </is>
      </c>
      <c r="D1934" s="0" t="inlineStr">
        <is>
          <t>112451</t>
        </is>
      </c>
      <c r="E1934" s="0" t="inlineStr">
        <is>
          <t>BLANK EVANSTON BLACK WHITE:112451A - S</t>
        </is>
      </c>
      <c r="G1934" s="0" t="inlineStr">
        <is>
          <t>MENS</t>
        </is>
      </c>
      <c r="H1934" s="0" t="inlineStr">
        <is>
          <t>S</t>
        </is>
      </c>
      <c r="I1934" s="0">
        <v>29.99</v>
      </c>
      <c r="J1934" s="0">
        <v>6</v>
      </c>
    </row>
    <row r="1935" spans="1:10" customHeight="0">
      <c r="A1935" s="0">
        <f>HYPERLINK("https://dl.dropboxusercontent.com/scl/fi/gqpvbtplln4rd1j6sfu66/112451f.jpg?rlkey=o6v6gmlajp5vvmgj9ti61unup&amp;dl=0","Click to download Image")</f>
      </c>
      <c r="B1935" s="0">
        <f>HYPERLINK("https://dl.dropboxusercontent.com/scl/fi/8apc1euljidk0kfs05bu3/mens-polo-size-chartsbrent.jpg?rlkey=baqselhjtv6tpb9gzfkmqsu2j&amp;dl=0","Click to download SizeChart")</f>
      </c>
      <c r="C1935" s="0" t="inlineStr">
        <is>
          <t>Evanston Men's Pique Polo</t>
        </is>
      </c>
      <c r="D1935" s="0" t="inlineStr">
        <is>
          <t>112451</t>
        </is>
      </c>
      <c r="E1935" s="0" t="inlineStr">
        <is>
          <t>BLANK EVANSTON BLACK WHITE:112451B - M</t>
        </is>
      </c>
      <c r="G1935" s="0" t="inlineStr">
        <is>
          <t>MENS</t>
        </is>
      </c>
      <c r="H1935" s="0" t="inlineStr">
        <is>
          <t>M</t>
        </is>
      </c>
      <c r="I1935" s="0">
        <v>29.99</v>
      </c>
      <c r="J1935" s="0">
        <v>14</v>
      </c>
    </row>
    <row r="1936" spans="1:10" customHeight="0">
      <c r="A1936" s="0">
        <f>HYPERLINK("https://dl.dropboxusercontent.com/scl/fi/gqpvbtplln4rd1j6sfu66/112451f.jpg?rlkey=o6v6gmlajp5vvmgj9ti61unup&amp;dl=0","Click to download Image")</f>
      </c>
      <c r="B1936" s="0">
        <f>HYPERLINK("https://dl.dropboxusercontent.com/scl/fi/8apc1euljidk0kfs05bu3/mens-polo-size-chartsbrent.jpg?rlkey=baqselhjtv6tpb9gzfkmqsu2j&amp;dl=0","Click to download SizeChart")</f>
      </c>
      <c r="C1936" s="0" t="inlineStr">
        <is>
          <t>Evanston Men's Pique Polo</t>
        </is>
      </c>
      <c r="D1936" s="0" t="inlineStr">
        <is>
          <t>112451</t>
        </is>
      </c>
      <c r="E1936" s="0" t="inlineStr">
        <is>
          <t>BLANK EVANSTON BLACK WHITE:112451C - L</t>
        </is>
      </c>
      <c r="G1936" s="0" t="inlineStr">
        <is>
          <t>MENS</t>
        </is>
      </c>
      <c r="H1936" s="0" t="inlineStr">
        <is>
          <t>L</t>
        </is>
      </c>
      <c r="I1936" s="0">
        <v>29.99</v>
      </c>
      <c r="J1936" s="0">
        <v>17</v>
      </c>
    </row>
    <row r="1937" spans="1:10" customHeight="0">
      <c r="A1937" s="0">
        <f>HYPERLINK("https://dl.dropboxusercontent.com/scl/fi/gqpvbtplln4rd1j6sfu66/112451f.jpg?rlkey=o6v6gmlajp5vvmgj9ti61unup&amp;dl=0","Click to download Image")</f>
      </c>
      <c r="B1937" s="0">
        <f>HYPERLINK("https://dl.dropboxusercontent.com/scl/fi/8apc1euljidk0kfs05bu3/mens-polo-size-chartsbrent.jpg?rlkey=baqselhjtv6tpb9gzfkmqsu2j&amp;dl=0","Click to download SizeChart")</f>
      </c>
      <c r="C1937" s="0" t="inlineStr">
        <is>
          <t>Evanston Men's Pique Polo</t>
        </is>
      </c>
      <c r="D1937" s="0" t="inlineStr">
        <is>
          <t>112451</t>
        </is>
      </c>
      <c r="E1937" s="0" t="inlineStr">
        <is>
          <t>BLANK EVANSTON BLACK WHITE:112451D - XL</t>
        </is>
      </c>
      <c r="G1937" s="0" t="inlineStr">
        <is>
          <t>MENS</t>
        </is>
      </c>
      <c r="H1937" s="0" t="inlineStr">
        <is>
          <t>XL</t>
        </is>
      </c>
      <c r="I1937" s="0">
        <v>29.99</v>
      </c>
      <c r="J1937" s="0">
        <v>19</v>
      </c>
    </row>
    <row r="1938" spans="1:10" customHeight="0">
      <c r="A1938" s="0">
        <f>HYPERLINK("https://dl.dropboxusercontent.com/scl/fi/gqpvbtplln4rd1j6sfu66/112451f.jpg?rlkey=o6v6gmlajp5vvmgj9ti61unup&amp;dl=0","Click to download Image")</f>
      </c>
      <c r="B1938" s="0">
        <f>HYPERLINK("https://dl.dropboxusercontent.com/scl/fi/8apc1euljidk0kfs05bu3/mens-polo-size-chartsbrent.jpg?rlkey=baqselhjtv6tpb9gzfkmqsu2j&amp;dl=0","Click to download SizeChart")</f>
      </c>
      <c r="C1938" s="0" t="inlineStr">
        <is>
          <t>Evanston Men's Pique Polo</t>
        </is>
      </c>
      <c r="D1938" s="0" t="inlineStr">
        <is>
          <t>112451</t>
        </is>
      </c>
      <c r="E1938" s="0" t="inlineStr">
        <is>
          <t>BLANK EVANSTON BLACK WHITE:112451E - 2XL</t>
        </is>
      </c>
      <c r="G1938" s="0" t="inlineStr">
        <is>
          <t>MENS</t>
        </is>
      </c>
      <c r="H1938" s="0" t="inlineStr">
        <is>
          <t>2XL</t>
        </is>
      </c>
      <c r="I1938" s="0">
        <v>29.99</v>
      </c>
      <c r="J1938" s="0">
        <v>11</v>
      </c>
    </row>
    <row r="1939" spans="1:10" customHeight="0">
      <c r="A1939" s="0">
        <f>HYPERLINK("https://dl.dropboxusercontent.com/scl/fi/gqpvbtplln4rd1j6sfu66/112451f.jpg?rlkey=o6v6gmlajp5vvmgj9ti61unup&amp;dl=0","Click to download Image")</f>
      </c>
      <c r="B1939" s="0">
        <f>HYPERLINK("https://dl.dropboxusercontent.com/scl/fi/8apc1euljidk0kfs05bu3/mens-polo-size-chartsbrent.jpg?rlkey=baqselhjtv6tpb9gzfkmqsu2j&amp;dl=0","Click to download SizeChart")</f>
      </c>
      <c r="C1939" s="0" t="inlineStr">
        <is>
          <t>Evanston Men's Pique Polo</t>
        </is>
      </c>
      <c r="D1939" s="0" t="inlineStr">
        <is>
          <t>112451</t>
        </is>
      </c>
      <c r="E1939" s="0" t="inlineStr">
        <is>
          <t>BLANK EVANSTON BLACK WHITE:112451F - 3XL</t>
        </is>
      </c>
      <c r="G1939" s="0" t="inlineStr">
        <is>
          <t>MENS</t>
        </is>
      </c>
      <c r="H1939" s="0" t="inlineStr">
        <is>
          <t>3XL</t>
        </is>
      </c>
      <c r="I1939" s="0">
        <v>29.99</v>
      </c>
      <c r="J1939" s="0">
        <v>6</v>
      </c>
    </row>
    <row r="1940" spans="1:10" customHeight="0">
      <c r="A1940" s="0">
        <f>HYPERLINK("https://dl.dropboxusercontent.com/scl/fi/nxkpauc9ocsaxvhp2w7hp/112453f.jpg?rlkey=zms01bqedyctg3llwid3sn7n1&amp;dl=0","Click to download Image")</f>
      </c>
      <c r="B1940" s="0">
        <f>HYPERLINK("https://dl.dropboxusercontent.com/scl/fi/8apc1euljidk0kfs05bu3/mens-polo-size-chartsbrent.jpg?rlkey=baqselhjtv6tpb9gzfkmqsu2j&amp;dl=0","Click to download SizeChart")</f>
      </c>
      <c r="C1940" s="0" t="inlineStr">
        <is>
          <t>Evanston Men's Pique Polo</t>
        </is>
      </c>
      <c r="D1940" s="0" t="inlineStr">
        <is>
          <t>112453</t>
        </is>
      </c>
      <c r="E1940" s="0" t="inlineStr">
        <is>
          <t>BLANK EVANSTON BLACK CARDINAL:112453A - S</t>
        </is>
      </c>
      <c r="G1940" s="0" t="inlineStr">
        <is>
          <t>MENS</t>
        </is>
      </c>
      <c r="H1940" s="0" t="inlineStr">
        <is>
          <t>S</t>
        </is>
      </c>
      <c r="I1940" s="0">
        <v>29.99</v>
      </c>
      <c r="J1940" s="0">
        <v>7</v>
      </c>
    </row>
    <row r="1941" spans="1:10" customHeight="0">
      <c r="A1941" s="0">
        <f>HYPERLINK("https://dl.dropboxusercontent.com/scl/fi/nxkpauc9ocsaxvhp2w7hp/112453f.jpg?rlkey=zms01bqedyctg3llwid3sn7n1&amp;dl=0","Click to download Image")</f>
      </c>
      <c r="B1941" s="0">
        <f>HYPERLINK("https://dl.dropboxusercontent.com/scl/fi/8apc1euljidk0kfs05bu3/mens-polo-size-chartsbrent.jpg?rlkey=baqselhjtv6tpb9gzfkmqsu2j&amp;dl=0","Click to download SizeChart")</f>
      </c>
      <c r="C1941" s="0" t="inlineStr">
        <is>
          <t>Evanston Men's Pique Polo</t>
        </is>
      </c>
      <c r="D1941" s="0" t="inlineStr">
        <is>
          <t>112453</t>
        </is>
      </c>
      <c r="E1941" s="0" t="inlineStr">
        <is>
          <t>BLANK EVANSTON BLACK CARDINAL:112453B - M</t>
        </is>
      </c>
      <c r="G1941" s="0" t="inlineStr">
        <is>
          <t>MENS</t>
        </is>
      </c>
      <c r="H1941" s="0" t="inlineStr">
        <is>
          <t>M</t>
        </is>
      </c>
      <c r="I1941" s="0">
        <v>29.99</v>
      </c>
      <c r="J1941" s="0">
        <v>16</v>
      </c>
    </row>
    <row r="1942" spans="1:10" customHeight="0">
      <c r="A1942" s="0">
        <f>HYPERLINK("https://dl.dropboxusercontent.com/scl/fi/nxkpauc9ocsaxvhp2w7hp/112453f.jpg?rlkey=zms01bqedyctg3llwid3sn7n1&amp;dl=0","Click to download Image")</f>
      </c>
      <c r="B1942" s="0">
        <f>HYPERLINK("https://dl.dropboxusercontent.com/scl/fi/8apc1euljidk0kfs05bu3/mens-polo-size-chartsbrent.jpg?rlkey=baqselhjtv6tpb9gzfkmqsu2j&amp;dl=0","Click to download SizeChart")</f>
      </c>
      <c r="C1942" s="0" t="inlineStr">
        <is>
          <t>Evanston Men's Pique Polo</t>
        </is>
      </c>
      <c r="D1942" s="0" t="inlineStr">
        <is>
          <t>112453</t>
        </is>
      </c>
      <c r="E1942" s="0" t="inlineStr">
        <is>
          <t>BLANK EVANSTON BLACK CARDINAL:112453C - L</t>
        </is>
      </c>
      <c r="G1942" s="0" t="inlineStr">
        <is>
          <t>MENS</t>
        </is>
      </c>
      <c r="H1942" s="0" t="inlineStr">
        <is>
          <t>L</t>
        </is>
      </c>
      <c r="I1942" s="0">
        <v>29.99</v>
      </c>
      <c r="J1942" s="0">
        <v>24</v>
      </c>
    </row>
    <row r="1943" spans="1:10" customHeight="0">
      <c r="A1943" s="0">
        <f>HYPERLINK("https://dl.dropboxusercontent.com/scl/fi/nxkpauc9ocsaxvhp2w7hp/112453f.jpg?rlkey=zms01bqedyctg3llwid3sn7n1&amp;dl=0","Click to download Image")</f>
      </c>
      <c r="B1943" s="0">
        <f>HYPERLINK("https://dl.dropboxusercontent.com/scl/fi/8apc1euljidk0kfs05bu3/mens-polo-size-chartsbrent.jpg?rlkey=baqselhjtv6tpb9gzfkmqsu2j&amp;dl=0","Click to download SizeChart")</f>
      </c>
      <c r="C1943" s="0" t="inlineStr">
        <is>
          <t>Evanston Men's Pique Polo</t>
        </is>
      </c>
      <c r="D1943" s="0" t="inlineStr">
        <is>
          <t>112453</t>
        </is>
      </c>
      <c r="E1943" s="0" t="inlineStr">
        <is>
          <t>BLANK EVANSTON BLACK CARDINAL:112453D - XL</t>
        </is>
      </c>
      <c r="G1943" s="0" t="inlineStr">
        <is>
          <t>MENS</t>
        </is>
      </c>
      <c r="H1943" s="0" t="inlineStr">
        <is>
          <t>XL</t>
        </is>
      </c>
      <c r="I1943" s="0">
        <v>29.99</v>
      </c>
      <c r="J1943" s="0">
        <v>22</v>
      </c>
    </row>
    <row r="1944" spans="1:10" customHeight="0">
      <c r="A1944" s="0">
        <f>HYPERLINK("https://dl.dropboxusercontent.com/scl/fi/nxkpauc9ocsaxvhp2w7hp/112453f.jpg?rlkey=zms01bqedyctg3llwid3sn7n1&amp;dl=0","Click to download Image")</f>
      </c>
      <c r="B1944" s="0">
        <f>HYPERLINK("https://dl.dropboxusercontent.com/scl/fi/8apc1euljidk0kfs05bu3/mens-polo-size-chartsbrent.jpg?rlkey=baqselhjtv6tpb9gzfkmqsu2j&amp;dl=0","Click to download SizeChart")</f>
      </c>
      <c r="C1944" s="0" t="inlineStr">
        <is>
          <t>Evanston Men's Pique Polo</t>
        </is>
      </c>
      <c r="D1944" s="0" t="inlineStr">
        <is>
          <t>112453</t>
        </is>
      </c>
      <c r="E1944" s="0" t="inlineStr">
        <is>
          <t>BLANK EVANSTON BLACK CARDINAL:112453E - 2XL</t>
        </is>
      </c>
      <c r="G1944" s="0" t="inlineStr">
        <is>
          <t>MENS</t>
        </is>
      </c>
      <c r="H1944" s="0" t="inlineStr">
        <is>
          <t>2XL</t>
        </is>
      </c>
      <c r="I1944" s="0">
        <v>29.99</v>
      </c>
      <c r="J1944" s="0">
        <v>16</v>
      </c>
    </row>
    <row r="1945" spans="1:10" customHeight="0">
      <c r="A1945" s="0">
        <f>HYPERLINK("https://dl.dropboxusercontent.com/scl/fi/nxkpauc9ocsaxvhp2w7hp/112453f.jpg?rlkey=zms01bqedyctg3llwid3sn7n1&amp;dl=0","Click to download Image")</f>
      </c>
      <c r="B1945" s="0">
        <f>HYPERLINK("https://dl.dropboxusercontent.com/scl/fi/8apc1euljidk0kfs05bu3/mens-polo-size-chartsbrent.jpg?rlkey=baqselhjtv6tpb9gzfkmqsu2j&amp;dl=0","Click to download SizeChart")</f>
      </c>
      <c r="C1945" s="0" t="inlineStr">
        <is>
          <t>Evanston Men's Pique Polo</t>
        </is>
      </c>
      <c r="D1945" s="0" t="inlineStr">
        <is>
          <t>112453</t>
        </is>
      </c>
      <c r="E1945" s="0" t="inlineStr">
        <is>
          <t>BLANK EVANSTON BLACK CARDINAL:112453F - 3XL</t>
        </is>
      </c>
      <c r="G1945" s="0" t="inlineStr">
        <is>
          <t>MENS</t>
        </is>
      </c>
      <c r="H1945" s="0" t="inlineStr">
        <is>
          <t>3XL</t>
        </is>
      </c>
      <c r="I1945" s="0">
        <v>29.99</v>
      </c>
      <c r="J1945" s="0">
        <v>8</v>
      </c>
    </row>
    <row r="1946" spans="1:10" customHeight="0">
      <c r="A1946" s="0">
        <f>HYPERLINK("https://dl.dropboxusercontent.com/scl/fi/7qol4j73k2z5kr505yse9/111008-f.jpg?rlkey=lo180oersqva2lhs1cq1pfejw&amp;dl=0","Click to download Image")</f>
      </c>
      <c r="B1946" s="0">
        <f>HYPERLINK("https://dl.dropboxusercontent.com/scl/fi/8apc1euljidk0kfs05bu3/mens-polo-size-chartsbrent.jpg?rlkey=baqselhjtv6tpb9gzfkmqsu2j&amp;dl=0","Click to download SizeChart")</f>
      </c>
      <c r="C1946" s="0" t="inlineStr">
        <is>
          <t>Evanston Men's Pique Polo</t>
        </is>
      </c>
      <c r="D1946" s="0" t="inlineStr">
        <is>
          <t>112452</t>
        </is>
      </c>
      <c r="E1946" s="0" t="inlineStr">
        <is>
          <t>BLANK EVANSTON BLACK PURPLE:112452A - S</t>
        </is>
      </c>
      <c r="G1946" s="0" t="inlineStr">
        <is>
          <t>MENS</t>
        </is>
      </c>
      <c r="H1946" s="0" t="inlineStr">
        <is>
          <t>S</t>
        </is>
      </c>
      <c r="I1946" s="0">
        <v>29.99</v>
      </c>
      <c r="J1946" s="0">
        <v>0</v>
      </c>
    </row>
    <row r="1947" spans="1:10" customHeight="0">
      <c r="A1947" s="0">
        <f>HYPERLINK("https://dl.dropboxusercontent.com/scl/fi/7qol4j73k2z5kr505yse9/111008-f.jpg?rlkey=lo180oersqva2lhs1cq1pfejw&amp;dl=0","Click to download Image")</f>
      </c>
      <c r="B1947" s="0">
        <f>HYPERLINK("https://dl.dropboxusercontent.com/scl/fi/8apc1euljidk0kfs05bu3/mens-polo-size-chartsbrent.jpg?rlkey=baqselhjtv6tpb9gzfkmqsu2j&amp;dl=0","Click to download SizeChart")</f>
      </c>
      <c r="C1947" s="0" t="inlineStr">
        <is>
          <t>Evanston Men's Pique Polo</t>
        </is>
      </c>
      <c r="D1947" s="0" t="inlineStr">
        <is>
          <t>112452</t>
        </is>
      </c>
      <c r="E1947" s="0" t="inlineStr">
        <is>
          <t>BLANK EVANSTON BLACK PURPLE:112452B - M</t>
        </is>
      </c>
      <c r="G1947" s="0" t="inlineStr">
        <is>
          <t>MENS</t>
        </is>
      </c>
      <c r="H1947" s="0" t="inlineStr">
        <is>
          <t>M</t>
        </is>
      </c>
      <c r="I1947" s="0">
        <v>29.99</v>
      </c>
      <c r="J1947" s="0">
        <v>3</v>
      </c>
    </row>
    <row r="1948" spans="1:10" customHeight="0">
      <c r="A1948" s="0">
        <f>HYPERLINK("https://dl.dropboxusercontent.com/scl/fi/7qol4j73k2z5kr505yse9/111008-f.jpg?rlkey=lo180oersqva2lhs1cq1pfejw&amp;dl=0","Click to download Image")</f>
      </c>
      <c r="B1948" s="0">
        <f>HYPERLINK("https://dl.dropboxusercontent.com/scl/fi/8apc1euljidk0kfs05bu3/mens-polo-size-chartsbrent.jpg?rlkey=baqselhjtv6tpb9gzfkmqsu2j&amp;dl=0","Click to download SizeChart")</f>
      </c>
      <c r="C1948" s="0" t="inlineStr">
        <is>
          <t>Evanston Men's Pique Polo</t>
        </is>
      </c>
      <c r="D1948" s="0" t="inlineStr">
        <is>
          <t>112452</t>
        </is>
      </c>
      <c r="E1948" s="0" t="inlineStr">
        <is>
          <t>BLANK EVANSTON BLACK PURPLE:112452C - L</t>
        </is>
      </c>
      <c r="G1948" s="0" t="inlineStr">
        <is>
          <t>MENS</t>
        </is>
      </c>
      <c r="H1948" s="0" t="inlineStr">
        <is>
          <t>L</t>
        </is>
      </c>
      <c r="I1948" s="0">
        <v>29.99</v>
      </c>
      <c r="J1948" s="0">
        <v>1</v>
      </c>
    </row>
    <row r="1949" spans="1:10" customHeight="0">
      <c r="A1949" s="0">
        <f>HYPERLINK("https://dl.dropboxusercontent.com/scl/fi/7qol4j73k2z5kr505yse9/111008-f.jpg?rlkey=lo180oersqva2lhs1cq1pfejw&amp;dl=0","Click to download Image")</f>
      </c>
      <c r="B1949" s="0">
        <f>HYPERLINK("https://dl.dropboxusercontent.com/scl/fi/8apc1euljidk0kfs05bu3/mens-polo-size-chartsbrent.jpg?rlkey=baqselhjtv6tpb9gzfkmqsu2j&amp;dl=0","Click to download SizeChart")</f>
      </c>
      <c r="C1949" s="0" t="inlineStr">
        <is>
          <t>Evanston Men's Pique Polo</t>
        </is>
      </c>
      <c r="D1949" s="0" t="inlineStr">
        <is>
          <t>112452</t>
        </is>
      </c>
      <c r="E1949" s="0" t="inlineStr">
        <is>
          <t>BLANK EVANSTON BLACK PURPLE:112452D - XL</t>
        </is>
      </c>
      <c r="G1949" s="0" t="inlineStr">
        <is>
          <t>MENS</t>
        </is>
      </c>
      <c r="I1949" s="0">
        <v>29.99</v>
      </c>
      <c r="J1949" s="0">
        <v>5</v>
      </c>
    </row>
    <row r="1950" spans="1:10" customHeight="0">
      <c r="A1950" s="0">
        <f>HYPERLINK("https://dl.dropboxusercontent.com/scl/fi/7qol4j73k2z5kr505yse9/111008-f.jpg?rlkey=lo180oersqva2lhs1cq1pfejw&amp;dl=0","Click to download Image")</f>
      </c>
      <c r="B1950" s="0">
        <f>HYPERLINK("https://dl.dropboxusercontent.com/scl/fi/8apc1euljidk0kfs05bu3/mens-polo-size-chartsbrent.jpg?rlkey=baqselhjtv6tpb9gzfkmqsu2j&amp;dl=0","Click to download SizeChart")</f>
      </c>
      <c r="C1950" s="0" t="inlineStr">
        <is>
          <t>Evanston Men's Pique Polo</t>
        </is>
      </c>
      <c r="D1950" s="0" t="inlineStr">
        <is>
          <t>112452</t>
        </is>
      </c>
      <c r="E1950" s="0" t="inlineStr">
        <is>
          <t>BLANK EVANSTON BLACK PURPLE:112452E - 2XL</t>
        </is>
      </c>
      <c r="G1950" s="0" t="inlineStr">
        <is>
          <t>MENS</t>
        </is>
      </c>
      <c r="I1950" s="0">
        <v>29.99</v>
      </c>
      <c r="J1950" s="0">
        <v>6</v>
      </c>
    </row>
    <row r="1951" spans="1:10" customHeight="0">
      <c r="A1951" s="0">
        <f>HYPERLINK("https://dl.dropboxusercontent.com/scl/fi/7qol4j73k2z5kr505yse9/111008-f.jpg?rlkey=lo180oersqva2lhs1cq1pfejw&amp;dl=0","Click to download Image")</f>
      </c>
      <c r="B1951" s="0">
        <f>HYPERLINK("https://dl.dropboxusercontent.com/scl/fi/8apc1euljidk0kfs05bu3/mens-polo-size-chartsbrent.jpg?rlkey=baqselhjtv6tpb9gzfkmqsu2j&amp;dl=0","Click to download SizeChart")</f>
      </c>
      <c r="C1951" s="0" t="inlineStr">
        <is>
          <t>Evanston Men's Pique Polo</t>
        </is>
      </c>
      <c r="D1951" s="0" t="inlineStr">
        <is>
          <t>112452</t>
        </is>
      </c>
      <c r="E1951" s="0" t="inlineStr">
        <is>
          <t>BLANK EVANSTON BLACK PURPLE:112452F - 3XL</t>
        </is>
      </c>
      <c r="G1951" s="0" t="inlineStr">
        <is>
          <t>MENS</t>
        </is>
      </c>
      <c r="I1951" s="0">
        <v>29.99</v>
      </c>
      <c r="J1951" s="0">
        <v>0</v>
      </c>
    </row>
    <row r="1952" spans="1:10" customHeight="0">
      <c r="A1952" s="0">
        <f>HYPERLINK("https://dl.dropboxusercontent.com/scl/fi/fd9zaa03xpgmfeniiqztc/114408-af.jpg?rlkey=bucnh3cilffp62z3uiinkprvc&amp;dl=0","Click to download Image")</f>
      </c>
      <c r="B1952" s="0">
        <f>HYPERLINK("https://dl.dropboxusercontent.com/scl/fi/zvn3j90pgm818vhksnctp/mens-polo-size-chartsgriffin.jpg?rlkey=j2xhgqvthtbm060wy8aay4wpr&amp;dl=0","Click to download SizeChart")</f>
      </c>
      <c r="C1952" s="0" t="inlineStr">
        <is>
          <t>Griffin Men's Performance Polo</t>
        </is>
      </c>
      <c r="D1952" s="0" t="inlineStr">
        <is>
          <t>114408</t>
        </is>
      </c>
      <c r="E1952" s="0" t="inlineStr">
        <is>
          <t>BLANK GRIFFIN M PURPLE:114408A - S</t>
        </is>
      </c>
      <c r="F1952" s="0" t="inlineStr">
        <is>
          <t>899114408044</t>
        </is>
      </c>
      <c r="G1952" s="0" t="inlineStr">
        <is>
          <t>MENS</t>
        </is>
      </c>
      <c r="H1952" s="0" t="inlineStr">
        <is>
          <t>S</t>
        </is>
      </c>
      <c r="I1952" s="0">
        <v>32.99</v>
      </c>
      <c r="J1952" s="0">
        <v>23</v>
      </c>
    </row>
    <row r="1953" spans="1:10" customHeight="0">
      <c r="A1953" s="0">
        <f>HYPERLINK("https://dl.dropboxusercontent.com/scl/fi/fd9zaa03xpgmfeniiqztc/114408-af.jpg?rlkey=bucnh3cilffp62z3uiinkprvc&amp;dl=0","Click to download Image")</f>
      </c>
      <c r="B1953" s="0">
        <f>HYPERLINK("https://dl.dropboxusercontent.com/scl/fi/zvn3j90pgm818vhksnctp/mens-polo-size-chartsgriffin.jpg?rlkey=j2xhgqvthtbm060wy8aay4wpr&amp;dl=0","Click to download SizeChart")</f>
      </c>
      <c r="C1953" s="0" t="inlineStr">
        <is>
          <t>Griffin Men's Performance Polo</t>
        </is>
      </c>
      <c r="D1953" s="0" t="inlineStr">
        <is>
          <t>114408</t>
        </is>
      </c>
      <c r="E1953" s="0" t="inlineStr">
        <is>
          <t>BLANK GRIFFIN M PURPLE:114408B - M</t>
        </is>
      </c>
      <c r="F1953" s="0" t="inlineStr">
        <is>
          <t>899114408051</t>
        </is>
      </c>
      <c r="G1953" s="0" t="inlineStr">
        <is>
          <t>MENS</t>
        </is>
      </c>
      <c r="H1953" s="0" t="inlineStr">
        <is>
          <t>M</t>
        </is>
      </c>
      <c r="I1953" s="0">
        <v>32.99</v>
      </c>
      <c r="J1953" s="0">
        <v>48</v>
      </c>
    </row>
    <row r="1954" spans="1:10" customHeight="0">
      <c r="A1954" s="0">
        <f>HYPERLINK("https://dl.dropboxusercontent.com/scl/fi/fd9zaa03xpgmfeniiqztc/114408-af.jpg?rlkey=bucnh3cilffp62z3uiinkprvc&amp;dl=0","Click to download Image")</f>
      </c>
      <c r="B1954" s="0">
        <f>HYPERLINK("https://dl.dropboxusercontent.com/scl/fi/zvn3j90pgm818vhksnctp/mens-polo-size-chartsgriffin.jpg?rlkey=j2xhgqvthtbm060wy8aay4wpr&amp;dl=0","Click to download SizeChart")</f>
      </c>
      <c r="C1954" s="0" t="inlineStr">
        <is>
          <t>Griffin Men's Performance Polo</t>
        </is>
      </c>
      <c r="D1954" s="0" t="inlineStr">
        <is>
          <t>114408</t>
        </is>
      </c>
      <c r="E1954" s="0" t="inlineStr">
        <is>
          <t>BLANK GRIFFIN M PURPLE:114408C - L</t>
        </is>
      </c>
      <c r="F1954" s="0" t="inlineStr">
        <is>
          <t>899114408068</t>
        </is>
      </c>
      <c r="G1954" s="0" t="inlineStr">
        <is>
          <t>MENS</t>
        </is>
      </c>
      <c r="H1954" s="0" t="inlineStr">
        <is>
          <t>L</t>
        </is>
      </c>
      <c r="I1954" s="0">
        <v>32.99</v>
      </c>
      <c r="J1954" s="0">
        <v>70</v>
      </c>
    </row>
    <row r="1955" spans="1:10" customHeight="0">
      <c r="A1955" s="0">
        <f>HYPERLINK("https://dl.dropboxusercontent.com/scl/fi/fd9zaa03xpgmfeniiqztc/114408-af.jpg?rlkey=bucnh3cilffp62z3uiinkprvc&amp;dl=0","Click to download Image")</f>
      </c>
      <c r="B1955" s="0">
        <f>HYPERLINK("https://dl.dropboxusercontent.com/scl/fi/zvn3j90pgm818vhksnctp/mens-polo-size-chartsgriffin.jpg?rlkey=j2xhgqvthtbm060wy8aay4wpr&amp;dl=0","Click to download SizeChart")</f>
      </c>
      <c r="C1955" s="0" t="inlineStr">
        <is>
          <t>Griffin Men's Performance Polo</t>
        </is>
      </c>
      <c r="D1955" s="0" t="inlineStr">
        <is>
          <t>114408</t>
        </is>
      </c>
      <c r="E1955" s="0" t="inlineStr">
        <is>
          <t>BLANK GRIFFIN M PURPLE:114408D - XL</t>
        </is>
      </c>
      <c r="F1955" s="0" t="inlineStr">
        <is>
          <t>899114408075</t>
        </is>
      </c>
      <c r="G1955" s="0" t="inlineStr">
        <is>
          <t>MENS</t>
        </is>
      </c>
      <c r="H1955" s="0" t="inlineStr">
        <is>
          <t>XL</t>
        </is>
      </c>
      <c r="I1955" s="0">
        <v>32.99</v>
      </c>
      <c r="J1955" s="0">
        <v>71</v>
      </c>
    </row>
    <row r="1956" spans="1:10" customHeight="0">
      <c r="A1956" s="0">
        <f>HYPERLINK("https://dl.dropboxusercontent.com/scl/fi/fd9zaa03xpgmfeniiqztc/114408-af.jpg?rlkey=bucnh3cilffp62z3uiinkprvc&amp;dl=0","Click to download Image")</f>
      </c>
      <c r="B1956" s="0">
        <f>HYPERLINK("https://dl.dropboxusercontent.com/scl/fi/zvn3j90pgm818vhksnctp/mens-polo-size-chartsgriffin.jpg?rlkey=j2xhgqvthtbm060wy8aay4wpr&amp;dl=0","Click to download SizeChart")</f>
      </c>
      <c r="C1956" s="0" t="inlineStr">
        <is>
          <t>Griffin Men's Performance Polo</t>
        </is>
      </c>
      <c r="D1956" s="0" t="inlineStr">
        <is>
          <t>114408</t>
        </is>
      </c>
      <c r="E1956" s="0" t="inlineStr">
        <is>
          <t>BLANK GRIFFIN M PURPLE:114408E - 2XL</t>
        </is>
      </c>
      <c r="F1956" s="0" t="inlineStr">
        <is>
          <t>899114408082</t>
        </is>
      </c>
      <c r="G1956" s="0" t="inlineStr">
        <is>
          <t>MENS</t>
        </is>
      </c>
      <c r="H1956" s="0" t="inlineStr">
        <is>
          <t>2XL</t>
        </is>
      </c>
      <c r="I1956" s="0">
        <v>34.99</v>
      </c>
      <c r="J1956" s="0">
        <v>48</v>
      </c>
    </row>
    <row r="1957" spans="1:10" customHeight="0">
      <c r="A1957" s="0">
        <f>HYPERLINK("https://dl.dropboxusercontent.com/scl/fi/fd9zaa03xpgmfeniiqztc/114408-af.jpg?rlkey=bucnh3cilffp62z3uiinkprvc&amp;dl=0","Click to download Image")</f>
      </c>
      <c r="B1957" s="0">
        <f>HYPERLINK("https://dl.dropboxusercontent.com/scl/fi/zvn3j90pgm818vhksnctp/mens-polo-size-chartsgriffin.jpg?rlkey=j2xhgqvthtbm060wy8aay4wpr&amp;dl=0","Click to download SizeChart")</f>
      </c>
      <c r="C1957" s="0" t="inlineStr">
        <is>
          <t>Griffin Men's Performance Polo</t>
        </is>
      </c>
      <c r="D1957" s="0" t="inlineStr">
        <is>
          <t>114408</t>
        </is>
      </c>
      <c r="E1957" s="0" t="inlineStr">
        <is>
          <t>BLANK GRIFFIN M PURPLE:114408F - 3XL</t>
        </is>
      </c>
      <c r="F1957" s="0" t="inlineStr">
        <is>
          <t>899114408099</t>
        </is>
      </c>
      <c r="G1957" s="0" t="inlineStr">
        <is>
          <t>MENS</t>
        </is>
      </c>
      <c r="H1957" s="0" t="inlineStr">
        <is>
          <t>3XL</t>
        </is>
      </c>
      <c r="I1957" s="0">
        <v>34.99</v>
      </c>
      <c r="J1957" s="0">
        <v>24</v>
      </c>
    </row>
    <row r="1958" spans="1:10" customHeight="0">
      <c r="A1958" s="0">
        <f>HYPERLINK("https://dl.dropboxusercontent.com/scl/fi/unzj4t1woigu1n3l34wd6/114406-af.jpg?rlkey=fu23ooxmavsanu8gtex4qs1yy&amp;dl=0","Click to download Image")</f>
      </c>
      <c r="B1958" s="0">
        <f>HYPERLINK("https://dl.dropboxusercontent.com/scl/fi/zvn3j90pgm818vhksnctp/mens-polo-size-chartsgriffin.jpg?rlkey=j2xhgqvthtbm060wy8aay4wpr&amp;dl=0","Click to download SizeChart")</f>
      </c>
      <c r="C1958" s="0" t="inlineStr">
        <is>
          <t>Griffin Men's Performance Polo</t>
        </is>
      </c>
      <c r="D1958" s="0" t="inlineStr">
        <is>
          <t>114408</t>
        </is>
      </c>
      <c r="E1958" s="0" t="inlineStr">
        <is>
          <t>BLANK GRIFFIN M GOLD:114406A - S</t>
        </is>
      </c>
      <c r="F1958" s="0" t="inlineStr">
        <is>
          <t>899114406040</t>
        </is>
      </c>
      <c r="G1958" s="0" t="inlineStr">
        <is>
          <t>MENS</t>
        </is>
      </c>
      <c r="H1958" s="0" t="inlineStr">
        <is>
          <t>S</t>
        </is>
      </c>
      <c r="I1958" s="0">
        <v>32.99</v>
      </c>
      <c r="J1958" s="0">
        <v>5</v>
      </c>
    </row>
    <row r="1959" spans="1:10" customHeight="0">
      <c r="A1959" s="0">
        <f>HYPERLINK("https://dl.dropboxusercontent.com/scl/fi/unzj4t1woigu1n3l34wd6/114406-af.jpg?rlkey=fu23ooxmavsanu8gtex4qs1yy&amp;dl=0","Click to download Image")</f>
      </c>
      <c r="B1959" s="0">
        <f>HYPERLINK("https://dl.dropboxusercontent.com/scl/fi/zvn3j90pgm818vhksnctp/mens-polo-size-chartsgriffin.jpg?rlkey=j2xhgqvthtbm060wy8aay4wpr&amp;dl=0","Click to download SizeChart")</f>
      </c>
      <c r="C1959" s="0" t="inlineStr">
        <is>
          <t>Griffin Men's Performance Polo</t>
        </is>
      </c>
      <c r="D1959" s="0" t="inlineStr">
        <is>
          <t>114408</t>
        </is>
      </c>
      <c r="E1959" s="0" t="inlineStr">
        <is>
          <t>BLANK GRIFFIN M GOLD:114406B - M</t>
        </is>
      </c>
      <c r="F1959" s="0" t="inlineStr">
        <is>
          <t>899114406057</t>
        </is>
      </c>
      <c r="G1959" s="0" t="inlineStr">
        <is>
          <t>MENS</t>
        </is>
      </c>
      <c r="H1959" s="0" t="inlineStr">
        <is>
          <t>M</t>
        </is>
      </c>
      <c r="I1959" s="0">
        <v>32.99</v>
      </c>
      <c r="J1959" s="0">
        <v>7</v>
      </c>
    </row>
    <row r="1960" spans="1:10" customHeight="0">
      <c r="A1960" s="0">
        <f>HYPERLINK("https://dl.dropboxusercontent.com/scl/fi/unzj4t1woigu1n3l34wd6/114406-af.jpg?rlkey=fu23ooxmavsanu8gtex4qs1yy&amp;dl=0","Click to download Image")</f>
      </c>
      <c r="B1960" s="0">
        <f>HYPERLINK("https://dl.dropboxusercontent.com/scl/fi/zvn3j90pgm818vhksnctp/mens-polo-size-chartsgriffin.jpg?rlkey=j2xhgqvthtbm060wy8aay4wpr&amp;dl=0","Click to download SizeChart")</f>
      </c>
      <c r="C1960" s="0" t="inlineStr">
        <is>
          <t>Griffin Men's Performance Polo</t>
        </is>
      </c>
      <c r="D1960" s="0" t="inlineStr">
        <is>
          <t>114408</t>
        </is>
      </c>
      <c r="E1960" s="0" t="inlineStr">
        <is>
          <t>BLANK GRIFFIN M GOLD:114406C - L</t>
        </is>
      </c>
      <c r="F1960" s="0" t="inlineStr">
        <is>
          <t>899114406064</t>
        </is>
      </c>
      <c r="G1960" s="0" t="inlineStr">
        <is>
          <t>MENS</t>
        </is>
      </c>
      <c r="H1960" s="0" t="inlineStr">
        <is>
          <t>L</t>
        </is>
      </c>
      <c r="I1960" s="0">
        <v>32.99</v>
      </c>
      <c r="J1960" s="0">
        <v>0</v>
      </c>
    </row>
    <row r="1961" spans="1:10" customHeight="0">
      <c r="A1961" s="0">
        <f>HYPERLINK("https://dl.dropboxusercontent.com/scl/fi/unzj4t1woigu1n3l34wd6/114406-af.jpg?rlkey=fu23ooxmavsanu8gtex4qs1yy&amp;dl=0","Click to download Image")</f>
      </c>
      <c r="B1961" s="0">
        <f>HYPERLINK("https://dl.dropboxusercontent.com/scl/fi/zvn3j90pgm818vhksnctp/mens-polo-size-chartsgriffin.jpg?rlkey=j2xhgqvthtbm060wy8aay4wpr&amp;dl=0","Click to download SizeChart")</f>
      </c>
      <c r="C1961" s="0" t="inlineStr">
        <is>
          <t>Griffin Men's Performance Polo</t>
        </is>
      </c>
      <c r="D1961" s="0" t="inlineStr">
        <is>
          <t>114408</t>
        </is>
      </c>
      <c r="E1961" s="0" t="inlineStr">
        <is>
          <t>BLANK GRIFFIN M GOLD:114406D - XL</t>
        </is>
      </c>
      <c r="F1961" s="0" t="inlineStr">
        <is>
          <t>899114406071</t>
        </is>
      </c>
      <c r="G1961" s="0" t="inlineStr">
        <is>
          <t>MENS</t>
        </is>
      </c>
      <c r="H1961" s="0" t="inlineStr">
        <is>
          <t>XL</t>
        </is>
      </c>
      <c r="I1961" s="0">
        <v>32.99</v>
      </c>
      <c r="J1961" s="0">
        <v>0</v>
      </c>
    </row>
    <row r="1962" spans="1:10" customHeight="0">
      <c r="A1962" s="0">
        <f>HYPERLINK("https://dl.dropboxusercontent.com/scl/fi/unzj4t1woigu1n3l34wd6/114406-af.jpg?rlkey=fu23ooxmavsanu8gtex4qs1yy&amp;dl=0","Click to download Image")</f>
      </c>
      <c r="B1962" s="0">
        <f>HYPERLINK("https://dl.dropboxusercontent.com/scl/fi/zvn3j90pgm818vhksnctp/mens-polo-size-chartsgriffin.jpg?rlkey=j2xhgqvthtbm060wy8aay4wpr&amp;dl=0","Click to download SizeChart")</f>
      </c>
      <c r="C1962" s="0" t="inlineStr">
        <is>
          <t>Griffin Men's Performance Polo</t>
        </is>
      </c>
      <c r="D1962" s="0" t="inlineStr">
        <is>
          <t>114408</t>
        </is>
      </c>
      <c r="E1962" s="0" t="inlineStr">
        <is>
          <t>BLANK GRIFFIN M GOLD:114406E - 2XL</t>
        </is>
      </c>
      <c r="F1962" s="0" t="inlineStr">
        <is>
          <t>899114406088</t>
        </is>
      </c>
      <c r="G1962" s="0" t="inlineStr">
        <is>
          <t>MENS</t>
        </is>
      </c>
      <c r="H1962" s="0" t="inlineStr">
        <is>
          <t>2XL</t>
        </is>
      </c>
      <c r="I1962" s="0">
        <v>34.99</v>
      </c>
      <c r="J1962" s="0">
        <v>0</v>
      </c>
    </row>
    <row r="1963" spans="1:10" customHeight="0">
      <c r="A1963" s="0">
        <f>HYPERLINK("https://dl.dropboxusercontent.com/scl/fi/unzj4t1woigu1n3l34wd6/114406-af.jpg?rlkey=fu23ooxmavsanu8gtex4qs1yy&amp;dl=0","Click to download Image")</f>
      </c>
      <c r="B1963" s="0">
        <f>HYPERLINK("https://dl.dropboxusercontent.com/scl/fi/zvn3j90pgm818vhksnctp/mens-polo-size-chartsgriffin.jpg?rlkey=j2xhgqvthtbm060wy8aay4wpr&amp;dl=0","Click to download SizeChart")</f>
      </c>
      <c r="C1963" s="0" t="inlineStr">
        <is>
          <t>Griffin Men's Performance Polo</t>
        </is>
      </c>
      <c r="D1963" s="0" t="inlineStr">
        <is>
          <t>114408</t>
        </is>
      </c>
      <c r="E1963" s="0" t="inlineStr">
        <is>
          <t>BLANK GRIFFIN M GOLD:114406F - 3XL</t>
        </is>
      </c>
      <c r="F1963" s="0" t="inlineStr">
        <is>
          <t>899114406095</t>
        </is>
      </c>
      <c r="G1963" s="0" t="inlineStr">
        <is>
          <t>MENS</t>
        </is>
      </c>
      <c r="H1963" s="0" t="inlineStr">
        <is>
          <t>3XL</t>
        </is>
      </c>
      <c r="I1963" s="0">
        <v>34.99</v>
      </c>
      <c r="J1963" s="0">
        <v>1</v>
      </c>
    </row>
    <row r="1964" spans="1:10" customHeight="0">
      <c r="A1964" s="0">
        <f>HYPERLINK("https://dl.dropboxusercontent.com/scl/fi/kkez03bmomxgbu2bmtzn8/model.jpg?rlkey=qzz8q8xuyi6cx3ex8ebdkw2e2&amp;dl=0","Click to download Image")</f>
      </c>
      <c r="B1964" s="0">
        <f>HYPERLINK("https://dl.dropboxusercontent.com/scl/fi/gehkugzegxhetgrkv1c94/mens-jackets-size-chartsgrove.jpg?rlkey=hcxgze4qhird7kscd8l3cchpe&amp;dl=0","Click to download SizeChart")</f>
      </c>
      <c r="C1964" s="0" t="inlineStr">
        <is>
          <t>Grove Men's Windshell Jacket</t>
        </is>
      </c>
      <c r="D1964" s="0" t="inlineStr">
        <is>
          <t>141366</t>
        </is>
      </c>
      <c r="E1964" s="0" t="inlineStr">
        <is>
          <t>BLANK GROVE M BK:141366A-S</t>
        </is>
      </c>
      <c r="F1964" s="0" t="inlineStr">
        <is>
          <t>899141366041</t>
        </is>
      </c>
      <c r="G1964" s="0" t="inlineStr">
        <is>
          <t>MENS</t>
        </is>
      </c>
      <c r="H1964" s="0" t="inlineStr">
        <is>
          <t>S</t>
        </is>
      </c>
      <c r="I1964" s="0">
        <v>49.99</v>
      </c>
      <c r="J1964" s="0">
        <v>19</v>
      </c>
    </row>
    <row r="1965" spans="1:10" customHeight="0">
      <c r="A1965" s="0">
        <f>HYPERLINK("https://dl.dropboxusercontent.com/scl/fi/kkez03bmomxgbu2bmtzn8/model.jpg?rlkey=qzz8q8xuyi6cx3ex8ebdkw2e2&amp;dl=0","Click to download Image")</f>
      </c>
      <c r="B1965" s="0">
        <f>HYPERLINK("https://dl.dropboxusercontent.com/scl/fi/gehkugzegxhetgrkv1c94/mens-jackets-size-chartsgrove.jpg?rlkey=hcxgze4qhird7kscd8l3cchpe&amp;dl=0","Click to download SizeChart")</f>
      </c>
      <c r="C1965" s="0" t="inlineStr">
        <is>
          <t>Grove Men's Windshell Jacket</t>
        </is>
      </c>
      <c r="D1965" s="0" t="inlineStr">
        <is>
          <t>141366</t>
        </is>
      </c>
      <c r="E1965" s="0" t="inlineStr">
        <is>
          <t>BLANK GROVE M BK:141366B-M</t>
        </is>
      </c>
      <c r="F1965" s="0" t="inlineStr">
        <is>
          <t>899141366058</t>
        </is>
      </c>
      <c r="G1965" s="0" t="inlineStr">
        <is>
          <t>MENS</t>
        </is>
      </c>
      <c r="H1965" s="0" t="inlineStr">
        <is>
          <t>M</t>
        </is>
      </c>
      <c r="I1965" s="0">
        <v>49.99</v>
      </c>
      <c r="J1965" s="0">
        <v>38</v>
      </c>
    </row>
    <row r="1966" spans="1:10" customHeight="0">
      <c r="A1966" s="0">
        <f>HYPERLINK("https://dl.dropboxusercontent.com/scl/fi/kkez03bmomxgbu2bmtzn8/model.jpg?rlkey=qzz8q8xuyi6cx3ex8ebdkw2e2&amp;dl=0","Click to download Image")</f>
      </c>
      <c r="B1966" s="0">
        <f>HYPERLINK("https://dl.dropboxusercontent.com/scl/fi/gehkugzegxhetgrkv1c94/mens-jackets-size-chartsgrove.jpg?rlkey=hcxgze4qhird7kscd8l3cchpe&amp;dl=0","Click to download SizeChart")</f>
      </c>
      <c r="C1966" s="0" t="inlineStr">
        <is>
          <t>Grove Men's Windshell Jacket</t>
        </is>
      </c>
      <c r="D1966" s="0" t="inlineStr">
        <is>
          <t>141366</t>
        </is>
      </c>
      <c r="E1966" s="0" t="inlineStr">
        <is>
          <t>BLANK GROVE M BK:141366C-L</t>
        </is>
      </c>
      <c r="F1966" s="0" t="inlineStr">
        <is>
          <t>899141366065</t>
        </is>
      </c>
      <c r="G1966" s="0" t="inlineStr">
        <is>
          <t>MENS</t>
        </is>
      </c>
      <c r="H1966" s="0" t="inlineStr">
        <is>
          <t>L</t>
        </is>
      </c>
      <c r="I1966" s="0">
        <v>49.99</v>
      </c>
      <c r="J1966" s="0">
        <v>56</v>
      </c>
    </row>
    <row r="1967" spans="1:10" customHeight="0">
      <c r="A1967" s="0">
        <f>HYPERLINK("https://dl.dropboxusercontent.com/scl/fi/kkez03bmomxgbu2bmtzn8/model.jpg?rlkey=qzz8q8xuyi6cx3ex8ebdkw2e2&amp;dl=0","Click to download Image")</f>
      </c>
      <c r="B1967" s="0">
        <f>HYPERLINK("https://dl.dropboxusercontent.com/scl/fi/gehkugzegxhetgrkv1c94/mens-jackets-size-chartsgrove.jpg?rlkey=hcxgze4qhird7kscd8l3cchpe&amp;dl=0","Click to download SizeChart")</f>
      </c>
      <c r="C1967" s="0" t="inlineStr">
        <is>
          <t>Grove Men's Windshell Jacket</t>
        </is>
      </c>
      <c r="D1967" s="0" t="inlineStr">
        <is>
          <t>141366</t>
        </is>
      </c>
      <c r="E1967" s="0" t="inlineStr">
        <is>
          <t>BLANK GROVE M BK:141366D-XL</t>
        </is>
      </c>
      <c r="F1967" s="0" t="inlineStr">
        <is>
          <t>899141366072</t>
        </is>
      </c>
      <c r="G1967" s="0" t="inlineStr">
        <is>
          <t>MENS</t>
        </is>
      </c>
      <c r="H1967" s="0" t="inlineStr">
        <is>
          <t>XL</t>
        </is>
      </c>
      <c r="I1967" s="0">
        <v>49.99</v>
      </c>
      <c r="J1967" s="0">
        <v>56</v>
      </c>
    </row>
    <row r="1968" spans="1:10" customHeight="0">
      <c r="A1968" s="0">
        <f>HYPERLINK("https://dl.dropboxusercontent.com/scl/fi/kkez03bmomxgbu2bmtzn8/model.jpg?rlkey=qzz8q8xuyi6cx3ex8ebdkw2e2&amp;dl=0","Click to download Image")</f>
      </c>
      <c r="B1968" s="0">
        <f>HYPERLINK("https://dl.dropboxusercontent.com/scl/fi/gehkugzegxhetgrkv1c94/mens-jackets-size-chartsgrove.jpg?rlkey=hcxgze4qhird7kscd8l3cchpe&amp;dl=0","Click to download SizeChart")</f>
      </c>
      <c r="C1968" s="0" t="inlineStr">
        <is>
          <t>Grove Men's Windshell Jacket</t>
        </is>
      </c>
      <c r="D1968" s="0" t="inlineStr">
        <is>
          <t>141366</t>
        </is>
      </c>
      <c r="E1968" s="0" t="inlineStr">
        <is>
          <t>BLANK GROVE M BK:141366E-2XL</t>
        </is>
      </c>
      <c r="F1968" s="0" t="inlineStr">
        <is>
          <t>899141366089</t>
        </is>
      </c>
      <c r="G1968" s="0" t="inlineStr">
        <is>
          <t>MENS</t>
        </is>
      </c>
      <c r="H1968" s="0" t="inlineStr">
        <is>
          <t>2XL</t>
        </is>
      </c>
      <c r="I1968" s="0">
        <v>49.99</v>
      </c>
      <c r="J1968" s="0">
        <v>38</v>
      </c>
    </row>
    <row r="1969" spans="1:10" customHeight="0">
      <c r="A1969" s="0">
        <f>HYPERLINK("https://dl.dropboxusercontent.com/scl/fi/kkez03bmomxgbu2bmtzn8/model.jpg?rlkey=qzz8q8xuyi6cx3ex8ebdkw2e2&amp;dl=0","Click to download Image")</f>
      </c>
      <c r="B1969" s="0">
        <f>HYPERLINK("https://dl.dropboxusercontent.com/scl/fi/gehkugzegxhetgrkv1c94/mens-jackets-size-chartsgrove.jpg?rlkey=hcxgze4qhird7kscd8l3cchpe&amp;dl=0","Click to download SizeChart")</f>
      </c>
      <c r="C1969" s="0" t="inlineStr">
        <is>
          <t>Grove Men's Windshell Jacket</t>
        </is>
      </c>
      <c r="D1969" s="0" t="inlineStr">
        <is>
          <t>141366</t>
        </is>
      </c>
      <c r="E1969" s="0" t="inlineStr">
        <is>
          <t>BLANK GROVE M BK:141366F-3XL</t>
        </is>
      </c>
      <c r="F1969" s="0" t="inlineStr">
        <is>
          <t>899141366096</t>
        </is>
      </c>
      <c r="G1969" s="0" t="inlineStr">
        <is>
          <t>MENS</t>
        </is>
      </c>
      <c r="H1969" s="0" t="inlineStr">
        <is>
          <t>3XL</t>
        </is>
      </c>
      <c r="I1969" s="0">
        <v>49.99</v>
      </c>
      <c r="J1969" s="0">
        <v>18</v>
      </c>
    </row>
    <row r="1970" spans="1:10" customHeight="0">
      <c r="A1970" s="0">
        <f>HYPERLINK("https://dl.dropboxusercontent.com/scl/fi/tpi7coyx7oxc3kdc37f1v/123506-af.jpg?rlkey=3g4ekpm660gierv04dlt6iu2l&amp;dl=0","Click to download Image")</f>
      </c>
      <c r="B1970" s="0">
        <f>HYPERLINK("https://dl.dropboxusercontent.com/scl/fi/1mkk7g6rz61mwah4pqsh4/mens-jackets-size-chartsjaxtyn.jpg?rlkey=2ufi626t5mxaeh8y2r95uvbx0&amp;dl=0","Click to download SizeChart")</f>
      </c>
      <c r="C1970" s="0" t="inlineStr">
        <is>
          <t>Jaxtyn Men's Light Fill Jacket</t>
        </is>
      </c>
      <c r="D1970" s="0" t="inlineStr">
        <is>
          <t>123506</t>
        </is>
      </c>
      <c r="E1970" s="0" t="inlineStr">
        <is>
          <t>BLANK JAXTYN M BK:123506A-S</t>
        </is>
      </c>
      <c r="F1970" s="0" t="inlineStr">
        <is>
          <t>899123506045</t>
        </is>
      </c>
      <c r="G1970" s="0" t="inlineStr">
        <is>
          <t>MENS</t>
        </is>
      </c>
      <c r="H1970" s="0" t="inlineStr">
        <is>
          <t>S</t>
        </is>
      </c>
      <c r="I1970" s="0">
        <v>55.99</v>
      </c>
      <c r="J1970" s="0">
        <v>11</v>
      </c>
    </row>
    <row r="1971" spans="1:10" customHeight="0">
      <c r="A1971" s="0">
        <f>HYPERLINK("https://dl.dropboxusercontent.com/scl/fi/tpi7coyx7oxc3kdc37f1v/123506-af.jpg?rlkey=3g4ekpm660gierv04dlt6iu2l&amp;dl=0","Click to download Image")</f>
      </c>
      <c r="B1971" s="0">
        <f>HYPERLINK("https://dl.dropboxusercontent.com/scl/fi/1mkk7g6rz61mwah4pqsh4/mens-jackets-size-chartsjaxtyn.jpg?rlkey=2ufi626t5mxaeh8y2r95uvbx0&amp;dl=0","Click to download SizeChart")</f>
      </c>
      <c r="C1971" s="0" t="inlineStr">
        <is>
          <t>Jaxtyn Men's Light Fill Jacket</t>
        </is>
      </c>
      <c r="D1971" s="0" t="inlineStr">
        <is>
          <t>123506</t>
        </is>
      </c>
      <c r="E1971" s="0" t="inlineStr">
        <is>
          <t>BLANK JAXTYN M BK:123506B-M</t>
        </is>
      </c>
      <c r="F1971" s="0" t="inlineStr">
        <is>
          <t>899123506052</t>
        </is>
      </c>
      <c r="G1971" s="0" t="inlineStr">
        <is>
          <t>MENS</t>
        </is>
      </c>
      <c r="H1971" s="0" t="inlineStr">
        <is>
          <t>M</t>
        </is>
      </c>
      <c r="I1971" s="0">
        <v>55.99</v>
      </c>
      <c r="J1971" s="0">
        <v>24</v>
      </c>
    </row>
    <row r="1972" spans="1:10" customHeight="0">
      <c r="A1972" s="0">
        <f>HYPERLINK("https://dl.dropboxusercontent.com/scl/fi/tpi7coyx7oxc3kdc37f1v/123506-af.jpg?rlkey=3g4ekpm660gierv04dlt6iu2l&amp;dl=0","Click to download Image")</f>
      </c>
      <c r="B1972" s="0">
        <f>HYPERLINK("https://dl.dropboxusercontent.com/scl/fi/1mkk7g6rz61mwah4pqsh4/mens-jackets-size-chartsjaxtyn.jpg?rlkey=2ufi626t5mxaeh8y2r95uvbx0&amp;dl=0","Click to download SizeChart")</f>
      </c>
      <c r="C1972" s="0" t="inlineStr">
        <is>
          <t>Jaxtyn Men's Light Fill Jacket</t>
        </is>
      </c>
      <c r="D1972" s="0" t="inlineStr">
        <is>
          <t>123506</t>
        </is>
      </c>
      <c r="E1972" s="0" t="inlineStr">
        <is>
          <t>BLANK JAXTYN M BK:123506C-L</t>
        </is>
      </c>
      <c r="F1972" s="0" t="inlineStr">
        <is>
          <t>899123506069</t>
        </is>
      </c>
      <c r="G1972" s="0" t="inlineStr">
        <is>
          <t>MENS</t>
        </is>
      </c>
      <c r="H1972" s="0" t="inlineStr">
        <is>
          <t>L</t>
        </is>
      </c>
      <c r="I1972" s="0">
        <v>55.99</v>
      </c>
      <c r="J1972" s="0">
        <v>3</v>
      </c>
    </row>
    <row r="1973" spans="1:10" customHeight="0">
      <c r="A1973" s="0">
        <f>HYPERLINK("https://dl.dropboxusercontent.com/scl/fi/tpi7coyx7oxc3kdc37f1v/123506-af.jpg?rlkey=3g4ekpm660gierv04dlt6iu2l&amp;dl=0","Click to download Image")</f>
      </c>
      <c r="B1973" s="0">
        <f>HYPERLINK("https://dl.dropboxusercontent.com/scl/fi/1mkk7g6rz61mwah4pqsh4/mens-jackets-size-chartsjaxtyn.jpg?rlkey=2ufi626t5mxaeh8y2r95uvbx0&amp;dl=0","Click to download SizeChart")</f>
      </c>
      <c r="C1973" s="0" t="inlineStr">
        <is>
          <t>Jaxtyn Men's Light Fill Jacket</t>
        </is>
      </c>
      <c r="D1973" s="0" t="inlineStr">
        <is>
          <t>123506</t>
        </is>
      </c>
      <c r="E1973" s="0" t="inlineStr">
        <is>
          <t>BLANK JAXTYN M BK:123506D-XL</t>
        </is>
      </c>
      <c r="F1973" s="0" t="inlineStr">
        <is>
          <t>899123506076</t>
        </is>
      </c>
      <c r="G1973" s="0" t="inlineStr">
        <is>
          <t>MENS</t>
        </is>
      </c>
      <c r="H1973" s="0" t="inlineStr">
        <is>
          <t>XL</t>
        </is>
      </c>
      <c r="I1973" s="0">
        <v>55.99</v>
      </c>
      <c r="J1973" s="0">
        <v>15</v>
      </c>
    </row>
    <row r="1974" spans="1:10" customHeight="0">
      <c r="A1974" s="0">
        <f>HYPERLINK("https://dl.dropboxusercontent.com/scl/fi/tpi7coyx7oxc3kdc37f1v/123506-af.jpg?rlkey=3g4ekpm660gierv04dlt6iu2l&amp;dl=0","Click to download Image")</f>
      </c>
      <c r="B1974" s="0">
        <f>HYPERLINK("https://dl.dropboxusercontent.com/scl/fi/1mkk7g6rz61mwah4pqsh4/mens-jackets-size-chartsjaxtyn.jpg?rlkey=2ufi626t5mxaeh8y2r95uvbx0&amp;dl=0","Click to download SizeChart")</f>
      </c>
      <c r="C1974" s="0" t="inlineStr">
        <is>
          <t>Jaxtyn Men's Light Fill Jacket</t>
        </is>
      </c>
      <c r="D1974" s="0" t="inlineStr">
        <is>
          <t>123506</t>
        </is>
      </c>
      <c r="E1974" s="0" t="inlineStr">
        <is>
          <t>BLANK JAXTYN M BK:123506E-2XL</t>
        </is>
      </c>
      <c r="F1974" s="0" t="inlineStr">
        <is>
          <t>899123506083</t>
        </is>
      </c>
      <c r="G1974" s="0" t="inlineStr">
        <is>
          <t>MENS</t>
        </is>
      </c>
      <c r="H1974" s="0" t="inlineStr">
        <is>
          <t>2XL</t>
        </is>
      </c>
      <c r="I1974" s="0">
        <v>55.99</v>
      </c>
      <c r="J1974" s="0">
        <v>6</v>
      </c>
    </row>
    <row r="1975" spans="1:10" customHeight="0">
      <c r="A1975" s="0">
        <f>HYPERLINK("https://dl.dropboxusercontent.com/scl/fi/tpi7coyx7oxc3kdc37f1v/123506-af.jpg?rlkey=3g4ekpm660gierv04dlt6iu2l&amp;dl=0","Click to download Image")</f>
      </c>
      <c r="B1975" s="0">
        <f>HYPERLINK("https://dl.dropboxusercontent.com/scl/fi/1mkk7g6rz61mwah4pqsh4/mens-jackets-size-chartsjaxtyn.jpg?rlkey=2ufi626t5mxaeh8y2r95uvbx0&amp;dl=0","Click to download SizeChart")</f>
      </c>
      <c r="C1975" s="0" t="inlineStr">
        <is>
          <t>Jaxtyn Men's Light Fill Jacket</t>
        </is>
      </c>
      <c r="D1975" s="0" t="inlineStr">
        <is>
          <t>123506</t>
        </is>
      </c>
      <c r="E1975" s="0" t="inlineStr">
        <is>
          <t>BLANK JAXTYN M BK:123506F-3XL</t>
        </is>
      </c>
      <c r="F1975" s="0" t="inlineStr">
        <is>
          <t>899123506090</t>
        </is>
      </c>
      <c r="G1975" s="0" t="inlineStr">
        <is>
          <t>MENS</t>
        </is>
      </c>
      <c r="H1975" s="0" t="inlineStr">
        <is>
          <t>3XL</t>
        </is>
      </c>
      <c r="I1975" s="0">
        <v>55.99</v>
      </c>
      <c r="J1975" s="0">
        <v>4</v>
      </c>
    </row>
    <row r="1976" spans="1:10" customHeight="0">
      <c r="A1976" s="0">
        <f>HYPERLINK("https://dl.dropboxusercontent.com/scl/fi/gkwq3k8wqhkvpj9sw4dqv/116536-f.jpg?rlkey=zgcdkd88ja23exmdylaikl554&amp;dl=0","Click to download Image")</f>
      </c>
      <c r="B1976" s="0">
        <f>HYPERLINK("https://dl.dropboxusercontent.com/scl/fi/t4mxi36lhityw009ku3s3/mens-hoodie-size-chartsspencer-holden.jpg?rlkey=0zhz8aosndp6rbxalhhsbvwxm&amp;dl=0","Click to download SizeChart")</f>
      </c>
      <c r="C1976" s="0" t="inlineStr">
        <is>
          <t>Holden Men's French Terry Hoodie</t>
        </is>
      </c>
      <c r="D1976" s="0" t="inlineStr">
        <is>
          <t>116536</t>
        </is>
      </c>
      <c r="E1976" s="0" t="inlineStr">
        <is>
          <t>BLANK HOLDEN M GREY:116536A - S</t>
        </is>
      </c>
      <c r="G1976" s="0" t="inlineStr">
        <is>
          <t>MENS</t>
        </is>
      </c>
      <c r="H1976" s="0" t="inlineStr">
        <is>
          <t>S</t>
        </is>
      </c>
      <c r="I1976" s="0">
        <v>36.99</v>
      </c>
      <c r="J1976" s="0">
        <v>0</v>
      </c>
    </row>
    <row r="1977" spans="1:10" customHeight="0">
      <c r="A1977" s="0">
        <f>HYPERLINK("https://dl.dropboxusercontent.com/scl/fi/gkwq3k8wqhkvpj9sw4dqv/116536-f.jpg?rlkey=zgcdkd88ja23exmdylaikl554&amp;dl=0","Click to download Image")</f>
      </c>
      <c r="B1977" s="0">
        <f>HYPERLINK("https://dl.dropboxusercontent.com/scl/fi/t4mxi36lhityw009ku3s3/mens-hoodie-size-chartsspencer-holden.jpg?rlkey=0zhz8aosndp6rbxalhhsbvwxm&amp;dl=0","Click to download SizeChart")</f>
      </c>
      <c r="C1977" s="0" t="inlineStr">
        <is>
          <t>Holden Men's French Terry Hoodie</t>
        </is>
      </c>
      <c r="D1977" s="0" t="inlineStr">
        <is>
          <t>116536</t>
        </is>
      </c>
      <c r="E1977" s="0" t="inlineStr">
        <is>
          <t>BLANK HOLDEN M GREY:116536B - M</t>
        </is>
      </c>
      <c r="G1977" s="0" t="inlineStr">
        <is>
          <t>MENS</t>
        </is>
      </c>
      <c r="H1977" s="0" t="inlineStr">
        <is>
          <t>M</t>
        </is>
      </c>
      <c r="I1977" s="0">
        <v>36.99</v>
      </c>
      <c r="J1977" s="0">
        <v>0</v>
      </c>
    </row>
    <row r="1978" spans="1:10" customHeight="0">
      <c r="A1978" s="0">
        <f>HYPERLINK("https://dl.dropboxusercontent.com/scl/fi/gkwq3k8wqhkvpj9sw4dqv/116536-f.jpg?rlkey=zgcdkd88ja23exmdylaikl554&amp;dl=0","Click to download Image")</f>
      </c>
      <c r="B1978" s="0">
        <f>HYPERLINK("https://dl.dropboxusercontent.com/scl/fi/t4mxi36lhityw009ku3s3/mens-hoodie-size-chartsspencer-holden.jpg?rlkey=0zhz8aosndp6rbxalhhsbvwxm&amp;dl=0","Click to download SizeChart")</f>
      </c>
      <c r="C1978" s="0" t="inlineStr">
        <is>
          <t>Holden Men's French Terry Hoodie</t>
        </is>
      </c>
      <c r="D1978" s="0" t="inlineStr">
        <is>
          <t>116536</t>
        </is>
      </c>
      <c r="E1978" s="0" t="inlineStr">
        <is>
          <t>BLANK HOLDEN M GREY:116536C - L</t>
        </is>
      </c>
      <c r="G1978" s="0" t="inlineStr">
        <is>
          <t>MENS</t>
        </is>
      </c>
      <c r="H1978" s="0" t="inlineStr">
        <is>
          <t>L</t>
        </is>
      </c>
      <c r="I1978" s="0">
        <v>36.99</v>
      </c>
      <c r="J1978" s="0">
        <v>9</v>
      </c>
    </row>
    <row r="1979" spans="1:10" customHeight="0">
      <c r="A1979" s="0">
        <f>HYPERLINK("https://dl.dropboxusercontent.com/scl/fi/gkwq3k8wqhkvpj9sw4dqv/116536-f.jpg?rlkey=zgcdkd88ja23exmdylaikl554&amp;dl=0","Click to download Image")</f>
      </c>
      <c r="B1979" s="0">
        <f>HYPERLINK("https://dl.dropboxusercontent.com/scl/fi/t4mxi36lhityw009ku3s3/mens-hoodie-size-chartsspencer-holden.jpg?rlkey=0zhz8aosndp6rbxalhhsbvwxm&amp;dl=0","Click to download SizeChart")</f>
      </c>
      <c r="C1979" s="0" t="inlineStr">
        <is>
          <t>Holden Men's French Terry Hoodie</t>
        </is>
      </c>
      <c r="D1979" s="0" t="inlineStr">
        <is>
          <t>116536</t>
        </is>
      </c>
      <c r="E1979" s="0" t="inlineStr">
        <is>
          <t>BLANK HOLDEN M GREY:116536D - XL</t>
        </is>
      </c>
      <c r="G1979" s="0" t="inlineStr">
        <is>
          <t>MENS</t>
        </is>
      </c>
      <c r="H1979" s="0" t="inlineStr">
        <is>
          <t>XL</t>
        </is>
      </c>
      <c r="I1979" s="0">
        <v>36.99</v>
      </c>
      <c r="J1979" s="0">
        <v>34</v>
      </c>
    </row>
    <row r="1980" spans="1:10" customHeight="0">
      <c r="A1980" s="0">
        <f>HYPERLINK("https://dl.dropboxusercontent.com/scl/fi/gkwq3k8wqhkvpj9sw4dqv/116536-f.jpg?rlkey=zgcdkd88ja23exmdylaikl554&amp;dl=0","Click to download Image")</f>
      </c>
      <c r="B1980" s="0">
        <f>HYPERLINK("https://dl.dropboxusercontent.com/scl/fi/t4mxi36lhityw009ku3s3/mens-hoodie-size-chartsspencer-holden.jpg?rlkey=0zhz8aosndp6rbxalhhsbvwxm&amp;dl=0","Click to download SizeChart")</f>
      </c>
      <c r="C1980" s="0" t="inlineStr">
        <is>
          <t>Holden Men's French Terry Hoodie</t>
        </is>
      </c>
      <c r="D1980" s="0" t="inlineStr">
        <is>
          <t>116536</t>
        </is>
      </c>
      <c r="E1980" s="0" t="inlineStr">
        <is>
          <t>BLANK HOLDEN M GREY:116536E - 2XL</t>
        </is>
      </c>
      <c r="G1980" s="0" t="inlineStr">
        <is>
          <t>MENS</t>
        </is>
      </c>
      <c r="H1980" s="0" t="inlineStr">
        <is>
          <t>2XL</t>
        </is>
      </c>
      <c r="I1980" s="0">
        <v>36.99</v>
      </c>
      <c r="J1980" s="0">
        <v>27</v>
      </c>
    </row>
    <row r="1981" spans="1:10" customHeight="0">
      <c r="A1981" s="0">
        <f>HYPERLINK("https://dl.dropboxusercontent.com/scl/fi/gkwq3k8wqhkvpj9sw4dqv/116536-f.jpg?rlkey=zgcdkd88ja23exmdylaikl554&amp;dl=0","Click to download Image")</f>
      </c>
      <c r="B1981" s="0">
        <f>HYPERLINK("https://dl.dropboxusercontent.com/scl/fi/t4mxi36lhityw009ku3s3/mens-hoodie-size-chartsspencer-holden.jpg?rlkey=0zhz8aosndp6rbxalhhsbvwxm&amp;dl=0","Click to download SizeChart")</f>
      </c>
      <c r="C1981" s="0" t="inlineStr">
        <is>
          <t>Holden Men's French Terry Hoodie</t>
        </is>
      </c>
      <c r="D1981" s="0" t="inlineStr">
        <is>
          <t>116536</t>
        </is>
      </c>
      <c r="E1981" s="0" t="inlineStr">
        <is>
          <t>BLANK HOLDEN M GREY:116536F - 3XL</t>
        </is>
      </c>
      <c r="G1981" s="0" t="inlineStr">
        <is>
          <t>MENS</t>
        </is>
      </c>
      <c r="H1981" s="0" t="inlineStr">
        <is>
          <t>3XL</t>
        </is>
      </c>
      <c r="I1981" s="0">
        <v>36.99</v>
      </c>
      <c r="J1981" s="0">
        <v>23</v>
      </c>
    </row>
    <row r="1982" spans="1:10" customHeight="0">
      <c r="A1982" s="0">
        <f>HYPERLINK("https://dl.dropboxusercontent.com/scl/fi/4i76ywq1vfa3n9eivz6j4/116535f.jpg?rlkey=pky5zie25h3wy9g5cmn0ct3ea&amp;dl=0","Click to download Image")</f>
      </c>
      <c r="B1982" s="0">
        <f>HYPERLINK("https://dl.dropboxusercontent.com/scl/fi/t4mxi36lhityw009ku3s3/mens-hoodie-size-chartsspencer-holden.jpg?rlkey=0zhz8aosndp6rbxalhhsbvwxm&amp;dl=0","Click to download SizeChart")</f>
      </c>
      <c r="C1982" s="0" t="inlineStr">
        <is>
          <t>Holden Men's French Terry Hoodie</t>
        </is>
      </c>
      <c r="D1982" s="0" t="inlineStr">
        <is>
          <t>116535</t>
        </is>
      </c>
      <c r="E1982" s="0" t="inlineStr">
        <is>
          <t>BLANK HOLDEN M BLACK:116535A – S</t>
        </is>
      </c>
      <c r="G1982" s="0" t="inlineStr">
        <is>
          <t>MENS</t>
        </is>
      </c>
      <c r="H1982" s="0" t="inlineStr">
        <is>
          <t>S</t>
        </is>
      </c>
      <c r="I1982" s="0">
        <v>36.99</v>
      </c>
      <c r="J1982" s="0">
        <v>0</v>
      </c>
    </row>
    <row r="1983" spans="1:10" customHeight="0">
      <c r="A1983" s="0">
        <f>HYPERLINK("https://dl.dropboxusercontent.com/scl/fi/4i76ywq1vfa3n9eivz6j4/116535f.jpg?rlkey=pky5zie25h3wy9g5cmn0ct3ea&amp;dl=0","Click to download Image")</f>
      </c>
      <c r="B1983" s="0">
        <f>HYPERLINK("https://dl.dropboxusercontent.com/scl/fi/t4mxi36lhityw009ku3s3/mens-hoodie-size-chartsspencer-holden.jpg?rlkey=0zhz8aosndp6rbxalhhsbvwxm&amp;dl=0","Click to download SizeChart")</f>
      </c>
      <c r="C1983" s="0" t="inlineStr">
        <is>
          <t>Holden Men's French Terry Hoodie</t>
        </is>
      </c>
      <c r="D1983" s="0" t="inlineStr">
        <is>
          <t>116535</t>
        </is>
      </c>
      <c r="E1983" s="0" t="inlineStr">
        <is>
          <t>BLANK HOLDEN M BLACK:116535B – M</t>
        </is>
      </c>
      <c r="G1983" s="0" t="inlineStr">
        <is>
          <t>MENS</t>
        </is>
      </c>
      <c r="H1983" s="0" t="inlineStr">
        <is>
          <t>M</t>
        </is>
      </c>
      <c r="I1983" s="0">
        <v>36.99</v>
      </c>
      <c r="J1983" s="0">
        <v>0</v>
      </c>
    </row>
    <row r="1984" spans="1:10" customHeight="0">
      <c r="A1984" s="0">
        <f>HYPERLINK("https://dl.dropboxusercontent.com/scl/fi/4i76ywq1vfa3n9eivz6j4/116535f.jpg?rlkey=pky5zie25h3wy9g5cmn0ct3ea&amp;dl=0","Click to download Image")</f>
      </c>
      <c r="B1984" s="0">
        <f>HYPERLINK("https://dl.dropboxusercontent.com/scl/fi/t4mxi36lhityw009ku3s3/mens-hoodie-size-chartsspencer-holden.jpg?rlkey=0zhz8aosndp6rbxalhhsbvwxm&amp;dl=0","Click to download SizeChart")</f>
      </c>
      <c r="C1984" s="0" t="inlineStr">
        <is>
          <t>Holden Men's French Terry Hoodie</t>
        </is>
      </c>
      <c r="D1984" s="0" t="inlineStr">
        <is>
          <t>116535</t>
        </is>
      </c>
      <c r="E1984" s="0" t="inlineStr">
        <is>
          <t>BLANK HOLDEN M BLACK:116535C – L</t>
        </is>
      </c>
      <c r="G1984" s="0" t="inlineStr">
        <is>
          <t>MENS</t>
        </is>
      </c>
      <c r="H1984" s="0" t="inlineStr">
        <is>
          <t>L</t>
        </is>
      </c>
      <c r="I1984" s="0">
        <v>36.99</v>
      </c>
      <c r="J1984" s="0">
        <v>18</v>
      </c>
    </row>
    <row r="1985" spans="1:10" customHeight="0">
      <c r="A1985" s="0">
        <f>HYPERLINK("https://dl.dropboxusercontent.com/scl/fi/4i76ywq1vfa3n9eivz6j4/116535f.jpg?rlkey=pky5zie25h3wy9g5cmn0ct3ea&amp;dl=0","Click to download Image")</f>
      </c>
      <c r="B1985" s="0">
        <f>HYPERLINK("https://dl.dropboxusercontent.com/scl/fi/t4mxi36lhityw009ku3s3/mens-hoodie-size-chartsspencer-holden.jpg?rlkey=0zhz8aosndp6rbxalhhsbvwxm&amp;dl=0","Click to download SizeChart")</f>
      </c>
      <c r="C1985" s="0" t="inlineStr">
        <is>
          <t>Holden Men's French Terry Hoodie</t>
        </is>
      </c>
      <c r="D1985" s="0" t="inlineStr">
        <is>
          <t>116535</t>
        </is>
      </c>
      <c r="E1985" s="0" t="inlineStr">
        <is>
          <t>BLANK HOLDEN M BLACK:116535D – XL</t>
        </is>
      </c>
      <c r="G1985" s="0" t="inlineStr">
        <is>
          <t>MENS</t>
        </is>
      </c>
      <c r="H1985" s="0" t="inlineStr">
        <is>
          <t>XL</t>
        </is>
      </c>
      <c r="I1985" s="0">
        <v>36.99</v>
      </c>
      <c r="J1985" s="0">
        <v>26</v>
      </c>
    </row>
    <row r="1986" spans="1:10" customHeight="0">
      <c r="A1986" s="0">
        <f>HYPERLINK("https://dl.dropboxusercontent.com/scl/fi/4i76ywq1vfa3n9eivz6j4/116535f.jpg?rlkey=pky5zie25h3wy9g5cmn0ct3ea&amp;dl=0","Click to download Image")</f>
      </c>
      <c r="B1986" s="0">
        <f>HYPERLINK("https://dl.dropboxusercontent.com/scl/fi/t4mxi36lhityw009ku3s3/mens-hoodie-size-chartsspencer-holden.jpg?rlkey=0zhz8aosndp6rbxalhhsbvwxm&amp;dl=0","Click to download SizeChart")</f>
      </c>
      <c r="C1986" s="0" t="inlineStr">
        <is>
          <t>Holden Men's French Terry Hoodie</t>
        </is>
      </c>
      <c r="D1986" s="0" t="inlineStr">
        <is>
          <t>116535</t>
        </is>
      </c>
      <c r="E1986" s="0" t="inlineStr">
        <is>
          <t>BLANK HOLDEN M BLACK:116535E - 2XL</t>
        </is>
      </c>
      <c r="G1986" s="0" t="inlineStr">
        <is>
          <t>MENS</t>
        </is>
      </c>
      <c r="H1986" s="0" t="inlineStr">
        <is>
          <t>2XL</t>
        </is>
      </c>
      <c r="I1986" s="0">
        <v>36.99</v>
      </c>
      <c r="J1986" s="0">
        <v>31</v>
      </c>
    </row>
    <row r="1987" spans="1:10" customHeight="0">
      <c r="A1987" s="0">
        <f>HYPERLINK("https://dl.dropboxusercontent.com/scl/fi/4i76ywq1vfa3n9eivz6j4/116535f.jpg?rlkey=pky5zie25h3wy9g5cmn0ct3ea&amp;dl=0","Click to download Image")</f>
      </c>
      <c r="B1987" s="0">
        <f>HYPERLINK("https://dl.dropboxusercontent.com/scl/fi/t4mxi36lhityw009ku3s3/mens-hoodie-size-chartsspencer-holden.jpg?rlkey=0zhz8aosndp6rbxalhhsbvwxm&amp;dl=0","Click to download SizeChart")</f>
      </c>
      <c r="C1987" s="0" t="inlineStr">
        <is>
          <t>Holden Men's French Terry Hoodie</t>
        </is>
      </c>
      <c r="D1987" s="0" t="inlineStr">
        <is>
          <t>116535</t>
        </is>
      </c>
      <c r="E1987" s="0" t="inlineStr">
        <is>
          <t>BLANK HOLDEN M BLACK:116535F - 3XL</t>
        </is>
      </c>
      <c r="G1987" s="0" t="inlineStr">
        <is>
          <t>MENS</t>
        </is>
      </c>
      <c r="H1987" s="0" t="inlineStr">
        <is>
          <t>3XL</t>
        </is>
      </c>
      <c r="I1987" s="0">
        <v>36.99</v>
      </c>
      <c r="J1987" s="0">
        <v>16</v>
      </c>
    </row>
    <row r="1988" spans="1:10" customHeight="0">
      <c r="A1988" s="0">
        <f>HYPERLINK("https://dl.dropboxusercontent.com/scl/fi/hb79xi29k3qqstyxavrae/118477-f.jpg?rlkey=8w2urfn44x8ltfnb4y56iihp1&amp;dl=0","Click to download Image")</f>
      </c>
      <c r="B1988" s="0">
        <f>HYPERLINK("https://dl.dropboxusercontent.com/scl/fi/0q9epxah24h0q8o0c0t5t/mens-hoodie-size-chartskodiak-chain-yarn.jpg?rlkey=e7ulb8uqytu7azr08acn32a62&amp;dl=0","Click to download SizeChart")</f>
      </c>
      <c r="C1988" s="0" t="inlineStr">
        <is>
          <t>Kodiak Men's Fleece Crewneck</t>
        </is>
      </c>
      <c r="D1988" s="0" t="inlineStr">
        <is>
          <t>118477</t>
        </is>
      </c>
      <c r="E1988" s="0" t="inlineStr">
        <is>
          <t>PURPLE CREW:118477A – S</t>
        </is>
      </c>
      <c r="F1988" s="0" t="inlineStr">
        <is>
          <t>802118477046</t>
        </is>
      </c>
      <c r="G1988" s="0" t="inlineStr">
        <is>
          <t>MENS</t>
        </is>
      </c>
      <c r="H1988" s="0" t="inlineStr">
        <is>
          <t>S</t>
        </is>
      </c>
      <c r="I1988" s="0">
        <v>29.99</v>
      </c>
      <c r="J1988" s="0">
        <v>0</v>
      </c>
    </row>
    <row r="1989" spans="1:10" customHeight="0">
      <c r="A1989" s="0">
        <f>HYPERLINK("https://dl.dropboxusercontent.com/scl/fi/hb79xi29k3qqstyxavrae/118477-f.jpg?rlkey=8w2urfn44x8ltfnb4y56iihp1&amp;dl=0","Click to download Image")</f>
      </c>
      <c r="B1989" s="0">
        <f>HYPERLINK("https://dl.dropboxusercontent.com/scl/fi/0q9epxah24h0q8o0c0t5t/mens-hoodie-size-chartskodiak-chain-yarn.jpg?rlkey=e7ulb8uqytu7azr08acn32a62&amp;dl=0","Click to download SizeChart")</f>
      </c>
      <c r="C1989" s="0" t="inlineStr">
        <is>
          <t>Kodiak Men's Fleece Crewneck</t>
        </is>
      </c>
      <c r="D1989" s="0" t="inlineStr">
        <is>
          <t>118477</t>
        </is>
      </c>
      <c r="E1989" s="0" t="inlineStr">
        <is>
          <t>PURPLE CREW:118477B – M</t>
        </is>
      </c>
      <c r="F1989" s="0" t="inlineStr">
        <is>
          <t>802118477053</t>
        </is>
      </c>
      <c r="G1989" s="0" t="inlineStr">
        <is>
          <t>MENS</t>
        </is>
      </c>
      <c r="H1989" s="0" t="inlineStr">
        <is>
          <t>M</t>
        </is>
      </c>
      <c r="I1989" s="0">
        <v>29.99</v>
      </c>
      <c r="J1989" s="0">
        <v>0</v>
      </c>
    </row>
    <row r="1990" spans="1:10" customHeight="0">
      <c r="A1990" s="0">
        <f>HYPERLINK("https://dl.dropboxusercontent.com/scl/fi/hb79xi29k3qqstyxavrae/118477-f.jpg?rlkey=8w2urfn44x8ltfnb4y56iihp1&amp;dl=0","Click to download Image")</f>
      </c>
      <c r="B1990" s="0">
        <f>HYPERLINK("https://dl.dropboxusercontent.com/scl/fi/0q9epxah24h0q8o0c0t5t/mens-hoodie-size-chartskodiak-chain-yarn.jpg?rlkey=e7ulb8uqytu7azr08acn32a62&amp;dl=0","Click to download SizeChart")</f>
      </c>
      <c r="C1990" s="0" t="inlineStr">
        <is>
          <t>Kodiak Men's Fleece Crewneck</t>
        </is>
      </c>
      <c r="D1990" s="0" t="inlineStr">
        <is>
          <t>118477</t>
        </is>
      </c>
      <c r="E1990" s="0" t="inlineStr">
        <is>
          <t>PURPLE CREW:118477C – L</t>
        </is>
      </c>
      <c r="F1990" s="0" t="inlineStr">
        <is>
          <t>802118477060</t>
        </is>
      </c>
      <c r="G1990" s="0" t="inlineStr">
        <is>
          <t>MENS</t>
        </is>
      </c>
      <c r="H1990" s="0" t="inlineStr">
        <is>
          <t>L</t>
        </is>
      </c>
      <c r="I1990" s="0">
        <v>29.99</v>
      </c>
      <c r="J1990" s="0">
        <v>0</v>
      </c>
    </row>
    <row r="1991" spans="1:10" customHeight="0">
      <c r="A1991" s="0">
        <f>HYPERLINK("https://dl.dropboxusercontent.com/scl/fi/hb79xi29k3qqstyxavrae/118477-f.jpg?rlkey=8w2urfn44x8ltfnb4y56iihp1&amp;dl=0","Click to download Image")</f>
      </c>
      <c r="B1991" s="0">
        <f>HYPERLINK("https://dl.dropboxusercontent.com/scl/fi/0q9epxah24h0q8o0c0t5t/mens-hoodie-size-chartskodiak-chain-yarn.jpg?rlkey=e7ulb8uqytu7azr08acn32a62&amp;dl=0","Click to download SizeChart")</f>
      </c>
      <c r="C1991" s="0" t="inlineStr">
        <is>
          <t>Kodiak Men's Fleece Crewneck</t>
        </is>
      </c>
      <c r="D1991" s="0" t="inlineStr">
        <is>
          <t>118477</t>
        </is>
      </c>
      <c r="E1991" s="0" t="inlineStr">
        <is>
          <t>PURPLE CREW:118477D – XL</t>
        </is>
      </c>
      <c r="F1991" s="0" t="inlineStr">
        <is>
          <t>802118477077</t>
        </is>
      </c>
      <c r="G1991" s="0" t="inlineStr">
        <is>
          <t>MENS</t>
        </is>
      </c>
      <c r="H1991" s="0" t="inlineStr">
        <is>
          <t>XL</t>
        </is>
      </c>
      <c r="I1991" s="0">
        <v>29.99</v>
      </c>
      <c r="J1991" s="0">
        <v>0</v>
      </c>
    </row>
    <row r="1992" spans="1:10" customHeight="0">
      <c r="A1992" s="0">
        <f>HYPERLINK("https://dl.dropboxusercontent.com/scl/fi/hb79xi29k3qqstyxavrae/118477-f.jpg?rlkey=8w2urfn44x8ltfnb4y56iihp1&amp;dl=0","Click to download Image")</f>
      </c>
      <c r="B1992" s="0">
        <f>HYPERLINK("https://dl.dropboxusercontent.com/scl/fi/0q9epxah24h0q8o0c0t5t/mens-hoodie-size-chartskodiak-chain-yarn.jpg?rlkey=e7ulb8uqytu7azr08acn32a62&amp;dl=0","Click to download SizeChart")</f>
      </c>
      <c r="C1992" s="0" t="inlineStr">
        <is>
          <t>Kodiak Men's Fleece Crewneck</t>
        </is>
      </c>
      <c r="D1992" s="0" t="inlineStr">
        <is>
          <t>118477</t>
        </is>
      </c>
      <c r="E1992" s="0" t="inlineStr">
        <is>
          <t>PURPLE CREW:118477E - 2XL</t>
        </is>
      </c>
      <c r="F1992" s="0" t="inlineStr">
        <is>
          <t>802118477084</t>
        </is>
      </c>
      <c r="G1992" s="0" t="inlineStr">
        <is>
          <t>MENS</t>
        </is>
      </c>
      <c r="H1992" s="0" t="inlineStr">
        <is>
          <t>2XL</t>
        </is>
      </c>
      <c r="I1992" s="0">
        <v>29.99</v>
      </c>
      <c r="J1992" s="0">
        <v>42</v>
      </c>
    </row>
    <row r="1993" spans="1:10" customHeight="0">
      <c r="A1993" s="0">
        <f>HYPERLINK("https://dl.dropboxusercontent.com/scl/fi/hb79xi29k3qqstyxavrae/118477-f.jpg?rlkey=8w2urfn44x8ltfnb4y56iihp1&amp;dl=0","Click to download Image")</f>
      </c>
      <c r="B1993" s="0">
        <f>HYPERLINK("https://dl.dropboxusercontent.com/scl/fi/0q9epxah24h0q8o0c0t5t/mens-hoodie-size-chartskodiak-chain-yarn.jpg?rlkey=e7ulb8uqytu7azr08acn32a62&amp;dl=0","Click to download SizeChart")</f>
      </c>
      <c r="C1993" s="0" t="inlineStr">
        <is>
          <t>Kodiak Men's Fleece Crewneck</t>
        </is>
      </c>
      <c r="D1993" s="0" t="inlineStr">
        <is>
          <t>118477</t>
        </is>
      </c>
      <c r="E1993" s="0" t="inlineStr">
        <is>
          <t>PURPLE CREW:118477F - 3XL</t>
        </is>
      </c>
      <c r="F1993" s="0" t="inlineStr">
        <is>
          <t>802118477091</t>
        </is>
      </c>
      <c r="G1993" s="0" t="inlineStr">
        <is>
          <t>MENS</t>
        </is>
      </c>
      <c r="H1993" s="0" t="inlineStr">
        <is>
          <t>3XL</t>
        </is>
      </c>
      <c r="I1993" s="0">
        <v>29.99</v>
      </c>
      <c r="J1993" s="0">
        <v>11</v>
      </c>
    </row>
    <row r="1994" spans="1:10" customHeight="0">
      <c r="A1994" s="0">
        <f>HYPERLINK("https://dl.dropboxusercontent.com/scl/fi/slw1761w789rnhb6axrim/121637-f.jpg?rlkey=fep8lrppdno3gggbb2izew86n&amp;dl=0","Click to download Image")</f>
      </c>
      <c r="B1994" s="0">
        <f>HYPERLINK("https://dl.dropboxusercontent.com/scl/fi/fy7vv6rb1fa6e42td5y2n/mens-hoodie-size-chartsmilton.jpg?rlkey=i1eal6a9jr0nxx0ysajwf8jxl&amp;dl=0","Click to download SizeChart")</f>
      </c>
      <c r="C1994" s="0" t="inlineStr">
        <is>
          <t>Milton Men's Lightweight Hoodie</t>
        </is>
      </c>
      <c r="D1994" s="0" t="inlineStr">
        <is>
          <t>121637</t>
        </is>
      </c>
      <c r="E1994" s="0" t="inlineStr">
        <is>
          <t>BLANK MILTO M BK:121637A-S</t>
        </is>
      </c>
      <c r="F1994" s="0" t="inlineStr">
        <is>
          <t>899121637048</t>
        </is>
      </c>
      <c r="G1994" s="0" t="inlineStr">
        <is>
          <t>MENS</t>
        </is>
      </c>
      <c r="H1994" s="0" t="inlineStr">
        <is>
          <t>S</t>
        </is>
      </c>
      <c r="I1994" s="0">
        <v>29.99</v>
      </c>
      <c r="J1994" s="0">
        <v>5</v>
      </c>
    </row>
    <row r="1995" spans="1:10" customHeight="0">
      <c r="A1995" s="0">
        <f>HYPERLINK("https://dl.dropboxusercontent.com/scl/fi/slw1761w789rnhb6axrim/121637-f.jpg?rlkey=fep8lrppdno3gggbb2izew86n&amp;dl=0","Click to download Image")</f>
      </c>
      <c r="B1995" s="0">
        <f>HYPERLINK("https://dl.dropboxusercontent.com/scl/fi/fy7vv6rb1fa6e42td5y2n/mens-hoodie-size-chartsmilton.jpg?rlkey=i1eal6a9jr0nxx0ysajwf8jxl&amp;dl=0","Click to download SizeChart")</f>
      </c>
      <c r="C1995" s="0" t="inlineStr">
        <is>
          <t>Milton Men's Lightweight Hoodie</t>
        </is>
      </c>
      <c r="D1995" s="0" t="inlineStr">
        <is>
          <t>121637</t>
        </is>
      </c>
      <c r="E1995" s="0" t="inlineStr">
        <is>
          <t>BLANK MILTO M BK:121637B-M</t>
        </is>
      </c>
      <c r="F1995" s="0" t="inlineStr">
        <is>
          <t>899121637055</t>
        </is>
      </c>
      <c r="G1995" s="0" t="inlineStr">
        <is>
          <t>MENS</t>
        </is>
      </c>
      <c r="H1995" s="0" t="inlineStr">
        <is>
          <t>M</t>
        </is>
      </c>
      <c r="I1995" s="0">
        <v>29.99</v>
      </c>
      <c r="J1995" s="0">
        <v>17</v>
      </c>
    </row>
    <row r="1996" spans="1:10" customHeight="0">
      <c r="A1996" s="0">
        <f>HYPERLINK("https://dl.dropboxusercontent.com/scl/fi/slw1761w789rnhb6axrim/121637-f.jpg?rlkey=fep8lrppdno3gggbb2izew86n&amp;dl=0","Click to download Image")</f>
      </c>
      <c r="B1996" s="0">
        <f>HYPERLINK("https://dl.dropboxusercontent.com/scl/fi/fy7vv6rb1fa6e42td5y2n/mens-hoodie-size-chartsmilton.jpg?rlkey=i1eal6a9jr0nxx0ysajwf8jxl&amp;dl=0","Click to download SizeChart")</f>
      </c>
      <c r="C1996" s="0" t="inlineStr">
        <is>
          <t>Milton Men's Lightweight Hoodie</t>
        </is>
      </c>
      <c r="D1996" s="0" t="inlineStr">
        <is>
          <t>121637</t>
        </is>
      </c>
      <c r="E1996" s="0" t="inlineStr">
        <is>
          <t>BLANK MILTO M BK:121637C-L</t>
        </is>
      </c>
      <c r="F1996" s="0" t="inlineStr">
        <is>
          <t>899121637062</t>
        </is>
      </c>
      <c r="G1996" s="0" t="inlineStr">
        <is>
          <t>MENS</t>
        </is>
      </c>
      <c r="H1996" s="0" t="inlineStr">
        <is>
          <t>L</t>
        </is>
      </c>
      <c r="I1996" s="0">
        <v>29.99</v>
      </c>
      <c r="J1996" s="0">
        <v>2</v>
      </c>
    </row>
    <row r="1997" spans="1:10" customHeight="0">
      <c r="A1997" s="0">
        <f>HYPERLINK("https://dl.dropboxusercontent.com/scl/fi/slw1761w789rnhb6axrim/121637-f.jpg?rlkey=fep8lrppdno3gggbb2izew86n&amp;dl=0","Click to download Image")</f>
      </c>
      <c r="B1997" s="0">
        <f>HYPERLINK("https://dl.dropboxusercontent.com/scl/fi/fy7vv6rb1fa6e42td5y2n/mens-hoodie-size-chartsmilton.jpg?rlkey=i1eal6a9jr0nxx0ysajwf8jxl&amp;dl=0","Click to download SizeChart")</f>
      </c>
      <c r="C1997" s="0" t="inlineStr">
        <is>
          <t>Milton Men's Lightweight Hoodie</t>
        </is>
      </c>
      <c r="D1997" s="0" t="inlineStr">
        <is>
          <t>121637</t>
        </is>
      </c>
      <c r="E1997" s="0" t="inlineStr">
        <is>
          <t>BLANK MILTO M BK:121637D-XL</t>
        </is>
      </c>
      <c r="F1997" s="0" t="inlineStr">
        <is>
          <t>899121637079</t>
        </is>
      </c>
      <c r="G1997" s="0" t="inlineStr">
        <is>
          <t>MENS</t>
        </is>
      </c>
      <c r="H1997" s="0" t="inlineStr">
        <is>
          <t>XL</t>
        </is>
      </c>
      <c r="I1997" s="0">
        <v>29.99</v>
      </c>
      <c r="J1997" s="0">
        <v>2</v>
      </c>
    </row>
    <row r="1998" spans="1:10" customHeight="0">
      <c r="A1998" s="0">
        <f>HYPERLINK("https://dl.dropboxusercontent.com/scl/fi/slw1761w789rnhb6axrim/121637-f.jpg?rlkey=fep8lrppdno3gggbb2izew86n&amp;dl=0","Click to download Image")</f>
      </c>
      <c r="B1998" s="0">
        <f>HYPERLINK("https://dl.dropboxusercontent.com/scl/fi/fy7vv6rb1fa6e42td5y2n/mens-hoodie-size-chartsmilton.jpg?rlkey=i1eal6a9jr0nxx0ysajwf8jxl&amp;dl=0","Click to download SizeChart")</f>
      </c>
      <c r="C1998" s="0" t="inlineStr">
        <is>
          <t>Milton Men's Lightweight Hoodie</t>
        </is>
      </c>
      <c r="D1998" s="0" t="inlineStr">
        <is>
          <t>121637</t>
        </is>
      </c>
      <c r="E1998" s="0" t="inlineStr">
        <is>
          <t>BLANK MILTO M BK:121637E-2XL</t>
        </is>
      </c>
      <c r="F1998" s="0" t="inlineStr">
        <is>
          <t>899121637086</t>
        </is>
      </c>
      <c r="G1998" s="0" t="inlineStr">
        <is>
          <t>MENS</t>
        </is>
      </c>
      <c r="H1998" s="0" t="inlineStr">
        <is>
          <t>2XL</t>
        </is>
      </c>
      <c r="I1998" s="0">
        <v>29.99</v>
      </c>
      <c r="J1998" s="0">
        <v>10</v>
      </c>
    </row>
    <row r="1999" spans="1:10" customHeight="0">
      <c r="A1999" s="0">
        <f>HYPERLINK("https://dl.dropboxusercontent.com/scl/fi/slw1761w789rnhb6axrim/121637-f.jpg?rlkey=fep8lrppdno3gggbb2izew86n&amp;dl=0","Click to download Image")</f>
      </c>
      <c r="B1999" s="0">
        <f>HYPERLINK("https://dl.dropboxusercontent.com/scl/fi/fy7vv6rb1fa6e42td5y2n/mens-hoodie-size-chartsmilton.jpg?rlkey=i1eal6a9jr0nxx0ysajwf8jxl&amp;dl=0","Click to download SizeChart")</f>
      </c>
      <c r="C1999" s="0" t="inlineStr">
        <is>
          <t>Milton Men's Lightweight Hoodie</t>
        </is>
      </c>
      <c r="D1999" s="0" t="inlineStr">
        <is>
          <t>121637</t>
        </is>
      </c>
      <c r="E1999" s="0" t="inlineStr">
        <is>
          <t>BLANK MILTO M BK:121637F-3XL</t>
        </is>
      </c>
      <c r="F1999" s="0" t="inlineStr">
        <is>
          <t>899121637093</t>
        </is>
      </c>
      <c r="G1999" s="0" t="inlineStr">
        <is>
          <t>MENS</t>
        </is>
      </c>
      <c r="H1999" s="0" t="inlineStr">
        <is>
          <t>3XL</t>
        </is>
      </c>
      <c r="I1999" s="0">
        <v>29.99</v>
      </c>
      <c r="J1999" s="0">
        <v>8</v>
      </c>
    </row>
    <row r="2000" spans="1:10" customHeight="0">
      <c r="A2000" s="0">
        <f>HYPERLINK("https://dl.dropboxusercontent.com/scl/fi/h0ljxpj9qi0ibsvbhrzec/121639af.jpg?rlkey=f16wuukjv7866jw21xdkotrxo&amp;dl=0","Click to download Image")</f>
      </c>
      <c r="B2000" s="0">
        <f>HYPERLINK("https://dl.dropboxusercontent.com/scl/fi/fy7vv6rb1fa6e42td5y2n/mens-hoodie-size-chartsmilton.jpg?rlkey=i1eal6a9jr0nxx0ysajwf8jxl&amp;dl=0","Click to download SizeChart")</f>
      </c>
      <c r="C2000" s="0" t="inlineStr">
        <is>
          <t>Milton Men's Lightweight Hoodie</t>
        </is>
      </c>
      <c r="D2000" s="0" t="inlineStr">
        <is>
          <t>121639</t>
        </is>
      </c>
      <c r="E2000" s="0" t="inlineStr">
        <is>
          <t>BLANK MILTO M GY:121639A-S</t>
        </is>
      </c>
      <c r="F2000" s="0" t="inlineStr">
        <is>
          <t>899121639042</t>
        </is>
      </c>
      <c r="G2000" s="0" t="inlineStr">
        <is>
          <t>MENS</t>
        </is>
      </c>
      <c r="H2000" s="0" t="inlineStr">
        <is>
          <t>S</t>
        </is>
      </c>
      <c r="I2000" s="0">
        <v>29.99</v>
      </c>
      <c r="J2000" s="0">
        <v>2</v>
      </c>
    </row>
    <row r="2001" spans="1:10" customHeight="0">
      <c r="A2001" s="0">
        <f>HYPERLINK("https://dl.dropboxusercontent.com/scl/fi/h0ljxpj9qi0ibsvbhrzec/121639af.jpg?rlkey=f16wuukjv7866jw21xdkotrxo&amp;dl=0","Click to download Image")</f>
      </c>
      <c r="B2001" s="0">
        <f>HYPERLINK("https://dl.dropboxusercontent.com/scl/fi/fy7vv6rb1fa6e42td5y2n/mens-hoodie-size-chartsmilton.jpg?rlkey=i1eal6a9jr0nxx0ysajwf8jxl&amp;dl=0","Click to download SizeChart")</f>
      </c>
      <c r="C2001" s="0" t="inlineStr">
        <is>
          <t>Milton Men's Lightweight Hoodie</t>
        </is>
      </c>
      <c r="D2001" s="0" t="inlineStr">
        <is>
          <t>121639</t>
        </is>
      </c>
      <c r="E2001" s="0" t="inlineStr">
        <is>
          <t>BLANK MILTO M GY:121639B-M</t>
        </is>
      </c>
      <c r="F2001" s="0" t="inlineStr">
        <is>
          <t>899121639059</t>
        </is>
      </c>
      <c r="G2001" s="0" t="inlineStr">
        <is>
          <t>MENS</t>
        </is>
      </c>
      <c r="H2001" s="0" t="inlineStr">
        <is>
          <t>M</t>
        </is>
      </c>
      <c r="I2001" s="0">
        <v>29.99</v>
      </c>
      <c r="J2001" s="0">
        <v>6</v>
      </c>
    </row>
    <row r="2002" spans="1:10" customHeight="0">
      <c r="A2002" s="0">
        <f>HYPERLINK("https://dl.dropboxusercontent.com/scl/fi/h0ljxpj9qi0ibsvbhrzec/121639af.jpg?rlkey=f16wuukjv7866jw21xdkotrxo&amp;dl=0","Click to download Image")</f>
      </c>
      <c r="B2002" s="0">
        <f>HYPERLINK("https://dl.dropboxusercontent.com/scl/fi/fy7vv6rb1fa6e42td5y2n/mens-hoodie-size-chartsmilton.jpg?rlkey=i1eal6a9jr0nxx0ysajwf8jxl&amp;dl=0","Click to download SizeChart")</f>
      </c>
      <c r="C2002" s="0" t="inlineStr">
        <is>
          <t>Milton Men's Lightweight Hoodie</t>
        </is>
      </c>
      <c r="D2002" s="0" t="inlineStr">
        <is>
          <t>121639</t>
        </is>
      </c>
      <c r="E2002" s="0" t="inlineStr">
        <is>
          <t>BLANK MILTO M GY:121639C-L</t>
        </is>
      </c>
      <c r="F2002" s="0" t="inlineStr">
        <is>
          <t>899121639066</t>
        </is>
      </c>
      <c r="G2002" s="0" t="inlineStr">
        <is>
          <t>MENS</t>
        </is>
      </c>
      <c r="H2002" s="0" t="inlineStr">
        <is>
          <t>L</t>
        </is>
      </c>
      <c r="I2002" s="0">
        <v>29.99</v>
      </c>
      <c r="J2002" s="0">
        <v>1</v>
      </c>
    </row>
    <row r="2003" spans="1:10" customHeight="0">
      <c r="A2003" s="0">
        <f>HYPERLINK("https://dl.dropboxusercontent.com/scl/fi/h0ljxpj9qi0ibsvbhrzec/121639af.jpg?rlkey=f16wuukjv7866jw21xdkotrxo&amp;dl=0","Click to download Image")</f>
      </c>
      <c r="B2003" s="0">
        <f>HYPERLINK("https://dl.dropboxusercontent.com/scl/fi/fy7vv6rb1fa6e42td5y2n/mens-hoodie-size-chartsmilton.jpg?rlkey=i1eal6a9jr0nxx0ysajwf8jxl&amp;dl=0","Click to download SizeChart")</f>
      </c>
      <c r="C2003" s="0" t="inlineStr">
        <is>
          <t>Milton Men's Lightweight Hoodie</t>
        </is>
      </c>
      <c r="D2003" s="0" t="inlineStr">
        <is>
          <t>121639</t>
        </is>
      </c>
      <c r="E2003" s="0" t="inlineStr">
        <is>
          <t>BLANK MILTO M GY:121639D-XL</t>
        </is>
      </c>
      <c r="F2003" s="0" t="inlineStr">
        <is>
          <t>899121639073</t>
        </is>
      </c>
      <c r="G2003" s="0" t="inlineStr">
        <is>
          <t>MENS</t>
        </is>
      </c>
      <c r="H2003" s="0" t="inlineStr">
        <is>
          <t>XL</t>
        </is>
      </c>
      <c r="I2003" s="0">
        <v>29.99</v>
      </c>
      <c r="J2003" s="0">
        <v>1</v>
      </c>
    </row>
    <row r="2004" spans="1:10" customHeight="0">
      <c r="A2004" s="0">
        <f>HYPERLINK("https://dl.dropboxusercontent.com/scl/fi/h0ljxpj9qi0ibsvbhrzec/121639af.jpg?rlkey=f16wuukjv7866jw21xdkotrxo&amp;dl=0","Click to download Image")</f>
      </c>
      <c r="B2004" s="0">
        <f>HYPERLINK("https://dl.dropboxusercontent.com/scl/fi/fy7vv6rb1fa6e42td5y2n/mens-hoodie-size-chartsmilton.jpg?rlkey=i1eal6a9jr0nxx0ysajwf8jxl&amp;dl=0","Click to download SizeChart")</f>
      </c>
      <c r="C2004" s="0" t="inlineStr">
        <is>
          <t>Milton Men's Lightweight Hoodie</t>
        </is>
      </c>
      <c r="D2004" s="0" t="inlineStr">
        <is>
          <t>121639</t>
        </is>
      </c>
      <c r="E2004" s="0" t="inlineStr">
        <is>
          <t>BLANK MILTO M GY:121639E-2XL</t>
        </is>
      </c>
      <c r="F2004" s="0" t="inlineStr">
        <is>
          <t>899121639080</t>
        </is>
      </c>
      <c r="G2004" s="0" t="inlineStr">
        <is>
          <t>MENS</t>
        </is>
      </c>
      <c r="H2004" s="0" t="inlineStr">
        <is>
          <t>2XL</t>
        </is>
      </c>
      <c r="I2004" s="0">
        <v>29.99</v>
      </c>
      <c r="J2004" s="0">
        <v>8</v>
      </c>
    </row>
    <row r="2005" spans="1:10" customHeight="0">
      <c r="A2005" s="0">
        <f>HYPERLINK("https://dl.dropboxusercontent.com/scl/fi/h0ljxpj9qi0ibsvbhrzec/121639af.jpg?rlkey=f16wuukjv7866jw21xdkotrxo&amp;dl=0","Click to download Image")</f>
      </c>
      <c r="B2005" s="0">
        <f>HYPERLINK("https://dl.dropboxusercontent.com/scl/fi/fy7vv6rb1fa6e42td5y2n/mens-hoodie-size-chartsmilton.jpg?rlkey=i1eal6a9jr0nxx0ysajwf8jxl&amp;dl=0","Click to download SizeChart")</f>
      </c>
      <c r="C2005" s="0" t="inlineStr">
        <is>
          <t>Milton Men's Lightweight Hoodie</t>
        </is>
      </c>
      <c r="D2005" s="0" t="inlineStr">
        <is>
          <t>121639</t>
        </is>
      </c>
      <c r="E2005" s="0" t="inlineStr">
        <is>
          <t>BLANK MILTO M GY:121639F-3XL</t>
        </is>
      </c>
      <c r="F2005" s="0" t="inlineStr">
        <is>
          <t>899121639097</t>
        </is>
      </c>
      <c r="G2005" s="0" t="inlineStr">
        <is>
          <t>MENS</t>
        </is>
      </c>
      <c r="H2005" s="0" t="inlineStr">
        <is>
          <t>3XL</t>
        </is>
      </c>
      <c r="I2005" s="0">
        <v>29.99</v>
      </c>
      <c r="J2005" s="0">
        <v>10</v>
      </c>
    </row>
    <row r="2006" spans="1:10" customHeight="0">
      <c r="A2006" s="0">
        <f>HYPERLINK("https://dl.dropboxusercontent.com/scl/fi/zgmmqogpikg2kdgev403j/132892-f.jpg?rlkey=ftx0pkv4gb604sbjj0zotsq69&amp;dl=0","Click to download Image")</f>
      </c>
      <c r="B2006" s="0">
        <f>HYPERLINK("https://dl.dropboxusercontent.com/scl/fi/8zbi8pwbazqvqythwrq3n/mens-pullover-size-chartsmiro.jpg?rlkey=8w8i6zvs0gqyfn2i5apwwf2jf&amp;dl=0","Click to download SizeChart")</f>
      </c>
      <c r="C2006" s="0" t="inlineStr">
        <is>
          <t>Miro Men's Scuba 1/4 Zip</t>
        </is>
      </c>
      <c r="D2006" s="0" t="inlineStr">
        <is>
          <t>132892</t>
        </is>
      </c>
      <c r="E2006" s="0" t="inlineStr">
        <is>
          <t>BLANK MIRO M BK:132892A-S</t>
        </is>
      </c>
      <c r="F2006" s="0" t="inlineStr">
        <is>
          <t>899132892047</t>
        </is>
      </c>
      <c r="G2006" s="0" t="inlineStr">
        <is>
          <t>MENS</t>
        </is>
      </c>
      <c r="H2006" s="0" t="inlineStr">
        <is>
          <t>S</t>
        </is>
      </c>
      <c r="I2006" s="0">
        <v>44.99</v>
      </c>
      <c r="J2006" s="0">
        <v>44</v>
      </c>
    </row>
    <row r="2007" spans="1:10" customHeight="0">
      <c r="A2007" s="0">
        <f>HYPERLINK("https://dl.dropboxusercontent.com/scl/fi/zgmmqogpikg2kdgev403j/132892-f.jpg?rlkey=ftx0pkv4gb604sbjj0zotsq69&amp;dl=0","Click to download Image")</f>
      </c>
      <c r="B2007" s="0">
        <f>HYPERLINK("https://dl.dropboxusercontent.com/scl/fi/8zbi8pwbazqvqythwrq3n/mens-pullover-size-chartsmiro.jpg?rlkey=8w8i6zvs0gqyfn2i5apwwf2jf&amp;dl=0","Click to download SizeChart")</f>
      </c>
      <c r="C2007" s="0" t="inlineStr">
        <is>
          <t>Miro Men's Scuba 1/4 Zip</t>
        </is>
      </c>
      <c r="D2007" s="0" t="inlineStr">
        <is>
          <t>132892</t>
        </is>
      </c>
      <c r="E2007" s="0" t="inlineStr">
        <is>
          <t>BLANK MIRO M BK:132892B-M</t>
        </is>
      </c>
      <c r="F2007" s="0" t="inlineStr">
        <is>
          <t>899132892054</t>
        </is>
      </c>
      <c r="G2007" s="0" t="inlineStr">
        <is>
          <t>MENS</t>
        </is>
      </c>
      <c r="H2007" s="0" t="inlineStr">
        <is>
          <t>M</t>
        </is>
      </c>
      <c r="I2007" s="0">
        <v>44.99</v>
      </c>
      <c r="J2007" s="0">
        <v>86</v>
      </c>
    </row>
    <row r="2008" spans="1:10" customHeight="0">
      <c r="A2008" s="0">
        <f>HYPERLINK("https://dl.dropboxusercontent.com/scl/fi/zgmmqogpikg2kdgev403j/132892-f.jpg?rlkey=ftx0pkv4gb604sbjj0zotsq69&amp;dl=0","Click to download Image")</f>
      </c>
      <c r="B2008" s="0">
        <f>HYPERLINK("https://dl.dropboxusercontent.com/scl/fi/8zbi8pwbazqvqythwrq3n/mens-pullover-size-chartsmiro.jpg?rlkey=8w8i6zvs0gqyfn2i5apwwf2jf&amp;dl=0","Click to download SizeChart")</f>
      </c>
      <c r="C2008" s="0" t="inlineStr">
        <is>
          <t>Miro Men's Scuba 1/4 Zip</t>
        </is>
      </c>
      <c r="D2008" s="0" t="inlineStr">
        <is>
          <t>132892</t>
        </is>
      </c>
      <c r="E2008" s="0" t="inlineStr">
        <is>
          <t>BLANK MIRO M BK:132892C-L</t>
        </is>
      </c>
      <c r="F2008" s="0" t="inlineStr">
        <is>
          <t>899132892061</t>
        </is>
      </c>
      <c r="G2008" s="0" t="inlineStr">
        <is>
          <t>MENS</t>
        </is>
      </c>
      <c r="H2008" s="0" t="inlineStr">
        <is>
          <t>L</t>
        </is>
      </c>
      <c r="I2008" s="0">
        <v>44.99</v>
      </c>
      <c r="J2008" s="0">
        <v>119</v>
      </c>
    </row>
    <row r="2009" spans="1:10" customHeight="0">
      <c r="A2009" s="0">
        <f>HYPERLINK("https://dl.dropboxusercontent.com/scl/fi/zgmmqogpikg2kdgev403j/132892-f.jpg?rlkey=ftx0pkv4gb604sbjj0zotsq69&amp;dl=0","Click to download Image")</f>
      </c>
      <c r="B2009" s="0">
        <f>HYPERLINK("https://dl.dropboxusercontent.com/scl/fi/8zbi8pwbazqvqythwrq3n/mens-pullover-size-chartsmiro.jpg?rlkey=8w8i6zvs0gqyfn2i5apwwf2jf&amp;dl=0","Click to download SizeChart")</f>
      </c>
      <c r="C2009" s="0" t="inlineStr">
        <is>
          <t>Miro Men's Scuba 1/4 Zip</t>
        </is>
      </c>
      <c r="D2009" s="0" t="inlineStr">
        <is>
          <t>132892</t>
        </is>
      </c>
      <c r="E2009" s="0" t="inlineStr">
        <is>
          <t>BLANK MIRO M BK:132892D-XL</t>
        </is>
      </c>
      <c r="F2009" s="0" t="inlineStr">
        <is>
          <t>899132892078</t>
        </is>
      </c>
      <c r="G2009" s="0" t="inlineStr">
        <is>
          <t>MENS</t>
        </is>
      </c>
      <c r="H2009" s="0" t="inlineStr">
        <is>
          <t>XL</t>
        </is>
      </c>
      <c r="I2009" s="0">
        <v>44.99</v>
      </c>
      <c r="J2009" s="0">
        <v>111</v>
      </c>
    </row>
    <row r="2010" spans="1:10" customHeight="0">
      <c r="A2010" s="0">
        <f>HYPERLINK("https://dl.dropboxusercontent.com/scl/fi/zgmmqogpikg2kdgev403j/132892-f.jpg?rlkey=ftx0pkv4gb604sbjj0zotsq69&amp;dl=0","Click to download Image")</f>
      </c>
      <c r="B2010" s="0">
        <f>HYPERLINK("https://dl.dropboxusercontent.com/scl/fi/8zbi8pwbazqvqythwrq3n/mens-pullover-size-chartsmiro.jpg?rlkey=8w8i6zvs0gqyfn2i5apwwf2jf&amp;dl=0","Click to download SizeChart")</f>
      </c>
      <c r="C2010" s="0" t="inlineStr">
        <is>
          <t>Miro Men's Scuba 1/4 Zip</t>
        </is>
      </c>
      <c r="D2010" s="0" t="inlineStr">
        <is>
          <t>132892</t>
        </is>
      </c>
      <c r="E2010" s="0" t="inlineStr">
        <is>
          <t>BLANK MIRO M BK:132892E-2XL</t>
        </is>
      </c>
      <c r="F2010" s="0" t="inlineStr">
        <is>
          <t>899132892085</t>
        </is>
      </c>
      <c r="G2010" s="0" t="inlineStr">
        <is>
          <t>MENS</t>
        </is>
      </c>
      <c r="H2010" s="0" t="inlineStr">
        <is>
          <t>2XL</t>
        </is>
      </c>
      <c r="I2010" s="0">
        <v>44.99</v>
      </c>
      <c r="J2010" s="0">
        <v>72</v>
      </c>
    </row>
    <row r="2011" spans="1:10" customHeight="0">
      <c r="A2011" s="0">
        <f>HYPERLINK("https://dl.dropboxusercontent.com/scl/fi/zgmmqogpikg2kdgev403j/132892-f.jpg?rlkey=ftx0pkv4gb604sbjj0zotsq69&amp;dl=0","Click to download Image")</f>
      </c>
      <c r="B2011" s="0">
        <f>HYPERLINK("https://dl.dropboxusercontent.com/scl/fi/8zbi8pwbazqvqythwrq3n/mens-pullover-size-chartsmiro.jpg?rlkey=8w8i6zvs0gqyfn2i5apwwf2jf&amp;dl=0","Click to download SizeChart")</f>
      </c>
      <c r="C2011" s="0" t="inlineStr">
        <is>
          <t>Miro Men's Scuba 1/4 Zip</t>
        </is>
      </c>
      <c r="D2011" s="0" t="inlineStr">
        <is>
          <t>132892</t>
        </is>
      </c>
      <c r="E2011" s="0" t="inlineStr">
        <is>
          <t>BLANK MIRO M BK:132892F-3XL</t>
        </is>
      </c>
      <c r="F2011" s="0" t="inlineStr">
        <is>
          <t>899132892092</t>
        </is>
      </c>
      <c r="G2011" s="0" t="inlineStr">
        <is>
          <t>MENS</t>
        </is>
      </c>
      <c r="H2011" s="0" t="inlineStr">
        <is>
          <t>3XL</t>
        </is>
      </c>
      <c r="I2011" s="0">
        <v>44.99</v>
      </c>
      <c r="J2011" s="0">
        <v>34</v>
      </c>
    </row>
    <row r="2012" spans="1:10" customHeight="0">
      <c r="A2012" s="0">
        <f>HYPERLINK("https://dl.dropboxusercontent.com/scl/fi/mmug1g3ip5fzdi1pocthm/miro-132894-f.jpg?rlkey=nenhl0ya0m9lcagp1kkhgc5bp&amp;dl=0","Click to download Image")</f>
      </c>
      <c r="B2012" s="0">
        <f>HYPERLINK("https://dl.dropboxusercontent.com/scl/fi/8zbi8pwbazqvqythwrq3n/mens-pullover-size-chartsmiro.jpg?rlkey=8w8i6zvs0gqyfn2i5apwwf2jf&amp;dl=0","Click to download SizeChart")</f>
      </c>
      <c r="C2012" s="0" t="inlineStr">
        <is>
          <t>Miro Men's Scuba 1/4 Zip</t>
        </is>
      </c>
      <c r="D2012" s="0" t="inlineStr">
        <is>
          <t>132894</t>
        </is>
      </c>
      <c r="E2012" s="0" t="inlineStr">
        <is>
          <t>BLANK MIRO M DG:132894A-S</t>
        </is>
      </c>
      <c r="F2012" s="0" t="inlineStr">
        <is>
          <t>899132894041</t>
        </is>
      </c>
      <c r="G2012" s="0" t="inlineStr">
        <is>
          <t>MENS</t>
        </is>
      </c>
      <c r="H2012" s="0" t="inlineStr">
        <is>
          <t>S</t>
        </is>
      </c>
      <c r="I2012" s="0">
        <v>44.99</v>
      </c>
      <c r="J2012" s="0">
        <v>22</v>
      </c>
    </row>
    <row r="2013" spans="1:10" customHeight="0">
      <c r="A2013" s="0">
        <f>HYPERLINK("https://dl.dropboxusercontent.com/scl/fi/mmug1g3ip5fzdi1pocthm/miro-132894-f.jpg?rlkey=nenhl0ya0m9lcagp1kkhgc5bp&amp;dl=0","Click to download Image")</f>
      </c>
      <c r="B2013" s="0">
        <f>HYPERLINK("https://dl.dropboxusercontent.com/scl/fi/8zbi8pwbazqvqythwrq3n/mens-pullover-size-chartsmiro.jpg?rlkey=8w8i6zvs0gqyfn2i5apwwf2jf&amp;dl=0","Click to download SizeChart")</f>
      </c>
      <c r="C2013" s="0" t="inlineStr">
        <is>
          <t>Miro Men's Scuba 1/4 Zip</t>
        </is>
      </c>
      <c r="D2013" s="0" t="inlineStr">
        <is>
          <t>132894</t>
        </is>
      </c>
      <c r="E2013" s="0" t="inlineStr">
        <is>
          <t>BLANK MIRO M DG:132894B-M</t>
        </is>
      </c>
      <c r="F2013" s="0" t="inlineStr">
        <is>
          <t>899132894058</t>
        </is>
      </c>
      <c r="G2013" s="0" t="inlineStr">
        <is>
          <t>MENS</t>
        </is>
      </c>
      <c r="H2013" s="0" t="inlineStr">
        <is>
          <t>M</t>
        </is>
      </c>
      <c r="I2013" s="0">
        <v>44.99</v>
      </c>
      <c r="J2013" s="0">
        <v>46</v>
      </c>
    </row>
    <row r="2014" spans="1:10" customHeight="0">
      <c r="A2014" s="0">
        <f>HYPERLINK("https://dl.dropboxusercontent.com/scl/fi/mmug1g3ip5fzdi1pocthm/miro-132894-f.jpg?rlkey=nenhl0ya0m9lcagp1kkhgc5bp&amp;dl=0","Click to download Image")</f>
      </c>
      <c r="B2014" s="0">
        <f>HYPERLINK("https://dl.dropboxusercontent.com/scl/fi/8zbi8pwbazqvqythwrq3n/mens-pullover-size-chartsmiro.jpg?rlkey=8w8i6zvs0gqyfn2i5apwwf2jf&amp;dl=0","Click to download SizeChart")</f>
      </c>
      <c r="C2014" s="0" t="inlineStr">
        <is>
          <t>Miro Men's Scuba 1/4 Zip</t>
        </is>
      </c>
      <c r="D2014" s="0" t="inlineStr">
        <is>
          <t>132894</t>
        </is>
      </c>
      <c r="E2014" s="0" t="inlineStr">
        <is>
          <t>BLANK MIRO M DG:132894C-L</t>
        </is>
      </c>
      <c r="F2014" s="0" t="inlineStr">
        <is>
          <t>899132894065</t>
        </is>
      </c>
      <c r="G2014" s="0" t="inlineStr">
        <is>
          <t>MENS</t>
        </is>
      </c>
      <c r="H2014" s="0" t="inlineStr">
        <is>
          <t>L</t>
        </is>
      </c>
      <c r="I2014" s="0">
        <v>44.99</v>
      </c>
      <c r="J2014" s="0">
        <v>66</v>
      </c>
    </row>
    <row r="2015" spans="1:10" customHeight="0">
      <c r="A2015" s="0">
        <f>HYPERLINK("https://dl.dropboxusercontent.com/scl/fi/mmug1g3ip5fzdi1pocthm/miro-132894-f.jpg?rlkey=nenhl0ya0m9lcagp1kkhgc5bp&amp;dl=0","Click to download Image")</f>
      </c>
      <c r="B2015" s="0">
        <f>HYPERLINK("https://dl.dropboxusercontent.com/scl/fi/8zbi8pwbazqvqythwrq3n/mens-pullover-size-chartsmiro.jpg?rlkey=8w8i6zvs0gqyfn2i5apwwf2jf&amp;dl=0","Click to download SizeChart")</f>
      </c>
      <c r="C2015" s="0" t="inlineStr">
        <is>
          <t>Miro Men's Scuba 1/4 Zip</t>
        </is>
      </c>
      <c r="D2015" s="0" t="inlineStr">
        <is>
          <t>132894</t>
        </is>
      </c>
      <c r="E2015" s="0" t="inlineStr">
        <is>
          <t>BLANK MIRO M DG:132894D-XL</t>
        </is>
      </c>
      <c r="F2015" s="0" t="inlineStr">
        <is>
          <t>899132894072</t>
        </is>
      </c>
      <c r="G2015" s="0" t="inlineStr">
        <is>
          <t>MENS</t>
        </is>
      </c>
      <c r="H2015" s="0" t="inlineStr">
        <is>
          <t>XL</t>
        </is>
      </c>
      <c r="I2015" s="0">
        <v>44.99</v>
      </c>
      <c r="J2015" s="0">
        <v>62</v>
      </c>
    </row>
    <row r="2016" spans="1:10" customHeight="0">
      <c r="A2016" s="0">
        <f>HYPERLINK("https://dl.dropboxusercontent.com/scl/fi/mmug1g3ip5fzdi1pocthm/miro-132894-f.jpg?rlkey=nenhl0ya0m9lcagp1kkhgc5bp&amp;dl=0","Click to download Image")</f>
      </c>
      <c r="B2016" s="0">
        <f>HYPERLINK("https://dl.dropboxusercontent.com/scl/fi/8zbi8pwbazqvqythwrq3n/mens-pullover-size-chartsmiro.jpg?rlkey=8w8i6zvs0gqyfn2i5apwwf2jf&amp;dl=0","Click to download SizeChart")</f>
      </c>
      <c r="C2016" s="0" t="inlineStr">
        <is>
          <t>Miro Men's Scuba 1/4 Zip</t>
        </is>
      </c>
      <c r="D2016" s="0" t="inlineStr">
        <is>
          <t>132894</t>
        </is>
      </c>
      <c r="E2016" s="0" t="inlineStr">
        <is>
          <t>BLANK MIRO M DG:132894E-2XL</t>
        </is>
      </c>
      <c r="F2016" s="0" t="inlineStr">
        <is>
          <t>899132894089</t>
        </is>
      </c>
      <c r="G2016" s="0" t="inlineStr">
        <is>
          <t>MENS</t>
        </is>
      </c>
      <c r="H2016" s="0" t="inlineStr">
        <is>
          <t>2XL</t>
        </is>
      </c>
      <c r="I2016" s="0">
        <v>44.99</v>
      </c>
      <c r="J2016" s="0">
        <v>43</v>
      </c>
    </row>
    <row r="2017" spans="1:10" customHeight="0">
      <c r="A2017" s="0">
        <f>HYPERLINK("https://dl.dropboxusercontent.com/scl/fi/mmug1g3ip5fzdi1pocthm/miro-132894-f.jpg?rlkey=nenhl0ya0m9lcagp1kkhgc5bp&amp;dl=0","Click to download Image")</f>
      </c>
      <c r="B2017" s="0">
        <f>HYPERLINK("https://dl.dropboxusercontent.com/scl/fi/8zbi8pwbazqvqythwrq3n/mens-pullover-size-chartsmiro.jpg?rlkey=8w8i6zvs0gqyfn2i5apwwf2jf&amp;dl=0","Click to download SizeChart")</f>
      </c>
      <c r="C2017" s="0" t="inlineStr">
        <is>
          <t>Miro Men's Scuba 1/4 Zip</t>
        </is>
      </c>
      <c r="D2017" s="0" t="inlineStr">
        <is>
          <t>132894</t>
        </is>
      </c>
      <c r="E2017" s="0" t="inlineStr">
        <is>
          <t>BLANK MIRO M DG:132894F-3XL</t>
        </is>
      </c>
      <c r="F2017" s="0" t="inlineStr">
        <is>
          <t>899132894096</t>
        </is>
      </c>
      <c r="G2017" s="0" t="inlineStr">
        <is>
          <t>MENS</t>
        </is>
      </c>
      <c r="H2017" s="0" t="inlineStr">
        <is>
          <t>3XL</t>
        </is>
      </c>
      <c r="I2017" s="0">
        <v>44.99</v>
      </c>
      <c r="J2017" s="0">
        <v>22</v>
      </c>
    </row>
    <row r="2018" spans="1:10" customHeight="0">
      <c r="A2018" s="0">
        <f>HYPERLINK("https://dl.dropboxusercontent.com/scl/fi/pq70gtcm708ilzuvo7t7b/miro-132897-f.jpg?rlkey=23ke5hfw8jw37q9gex6hqyu1z&amp;dl=0","Click to download Image")</f>
      </c>
      <c r="B2018" s="0">
        <f>HYPERLINK("https://dl.dropboxusercontent.com/scl/fi/8zbi8pwbazqvqythwrq3n/mens-pullover-size-chartsmiro.jpg?rlkey=8w8i6zvs0gqyfn2i5apwwf2jf&amp;dl=0","Click to download SizeChart")</f>
      </c>
      <c r="C2018" s="0" t="inlineStr">
        <is>
          <t>Miro Men's Scuba 1/4 Zip</t>
        </is>
      </c>
      <c r="D2018" s="0" t="inlineStr">
        <is>
          <t>132897</t>
        </is>
      </c>
      <c r="E2018" s="0" t="inlineStr">
        <is>
          <t>BLANK MIRO M CL:132897A-S</t>
        </is>
      </c>
      <c r="F2018" s="0" t="inlineStr">
        <is>
          <t>899132897042</t>
        </is>
      </c>
      <c r="G2018" s="0" t="inlineStr">
        <is>
          <t>MENS</t>
        </is>
      </c>
      <c r="H2018" s="0" t="inlineStr">
        <is>
          <t>S</t>
        </is>
      </c>
      <c r="I2018" s="0">
        <v>44.99</v>
      </c>
      <c r="J2018" s="0">
        <v>21</v>
      </c>
    </row>
    <row r="2019" spans="1:10" customHeight="0">
      <c r="A2019" s="0">
        <f>HYPERLINK("https://dl.dropboxusercontent.com/scl/fi/pq70gtcm708ilzuvo7t7b/miro-132897-f.jpg?rlkey=23ke5hfw8jw37q9gex6hqyu1z&amp;dl=0","Click to download Image")</f>
      </c>
      <c r="B2019" s="0">
        <f>HYPERLINK("https://dl.dropboxusercontent.com/scl/fi/8zbi8pwbazqvqythwrq3n/mens-pullover-size-chartsmiro.jpg?rlkey=8w8i6zvs0gqyfn2i5apwwf2jf&amp;dl=0","Click to download SizeChart")</f>
      </c>
      <c r="C2019" s="0" t="inlineStr">
        <is>
          <t>Miro Men's Scuba 1/4 Zip</t>
        </is>
      </c>
      <c r="D2019" s="0" t="inlineStr">
        <is>
          <t>132897</t>
        </is>
      </c>
      <c r="E2019" s="0" t="inlineStr">
        <is>
          <t>BLANK MIRO M CL:132897B-M</t>
        </is>
      </c>
      <c r="F2019" s="0" t="inlineStr">
        <is>
          <t>899132897059</t>
        </is>
      </c>
      <c r="G2019" s="0" t="inlineStr">
        <is>
          <t>MENS</t>
        </is>
      </c>
      <c r="H2019" s="0" t="inlineStr">
        <is>
          <t>M</t>
        </is>
      </c>
      <c r="I2019" s="0">
        <v>44.99</v>
      </c>
      <c r="J2019" s="0">
        <v>47</v>
      </c>
    </row>
    <row r="2020" spans="1:10" customHeight="0">
      <c r="A2020" s="0">
        <f>HYPERLINK("https://dl.dropboxusercontent.com/scl/fi/pq70gtcm708ilzuvo7t7b/miro-132897-f.jpg?rlkey=23ke5hfw8jw37q9gex6hqyu1z&amp;dl=0","Click to download Image")</f>
      </c>
      <c r="B2020" s="0">
        <f>HYPERLINK("https://dl.dropboxusercontent.com/scl/fi/8zbi8pwbazqvqythwrq3n/mens-pullover-size-chartsmiro.jpg?rlkey=8w8i6zvs0gqyfn2i5apwwf2jf&amp;dl=0","Click to download SizeChart")</f>
      </c>
      <c r="C2020" s="0" t="inlineStr">
        <is>
          <t>Miro Men's Scuba 1/4 Zip</t>
        </is>
      </c>
      <c r="D2020" s="0" t="inlineStr">
        <is>
          <t>132897</t>
        </is>
      </c>
      <c r="E2020" s="0" t="inlineStr">
        <is>
          <t>BLANK MIRO M CL:132897C-L</t>
        </is>
      </c>
      <c r="F2020" s="0" t="inlineStr">
        <is>
          <t>899132897066</t>
        </is>
      </c>
      <c r="G2020" s="0" t="inlineStr">
        <is>
          <t>MENS</t>
        </is>
      </c>
      <c r="H2020" s="0" t="inlineStr">
        <is>
          <t>L</t>
        </is>
      </c>
      <c r="I2020" s="0">
        <v>44.99</v>
      </c>
      <c r="J2020" s="0">
        <v>71</v>
      </c>
    </row>
    <row r="2021" spans="1:10" customHeight="0">
      <c r="A2021" s="0">
        <f>HYPERLINK("https://dl.dropboxusercontent.com/scl/fi/pq70gtcm708ilzuvo7t7b/miro-132897-f.jpg?rlkey=23ke5hfw8jw37q9gex6hqyu1z&amp;dl=0","Click to download Image")</f>
      </c>
      <c r="B2021" s="0">
        <f>HYPERLINK("https://dl.dropboxusercontent.com/scl/fi/8zbi8pwbazqvqythwrq3n/mens-pullover-size-chartsmiro.jpg?rlkey=8w8i6zvs0gqyfn2i5apwwf2jf&amp;dl=0","Click to download SizeChart")</f>
      </c>
      <c r="C2021" s="0" t="inlineStr">
        <is>
          <t>Miro Men's Scuba 1/4 Zip</t>
        </is>
      </c>
      <c r="D2021" s="0" t="inlineStr">
        <is>
          <t>132897</t>
        </is>
      </c>
      <c r="E2021" s="0" t="inlineStr">
        <is>
          <t>BLANK MIRO M CL:132897D-XL</t>
        </is>
      </c>
      <c r="F2021" s="0" t="inlineStr">
        <is>
          <t>899132897073</t>
        </is>
      </c>
      <c r="G2021" s="0" t="inlineStr">
        <is>
          <t>MENS</t>
        </is>
      </c>
      <c r="H2021" s="0" t="inlineStr">
        <is>
          <t>XL</t>
        </is>
      </c>
      <c r="I2021" s="0">
        <v>44.99</v>
      </c>
      <c r="J2021" s="0">
        <v>69</v>
      </c>
    </row>
    <row r="2022" spans="1:10" customHeight="0">
      <c r="A2022" s="0">
        <f>HYPERLINK("https://dl.dropboxusercontent.com/scl/fi/pq70gtcm708ilzuvo7t7b/miro-132897-f.jpg?rlkey=23ke5hfw8jw37q9gex6hqyu1z&amp;dl=0","Click to download Image")</f>
      </c>
      <c r="B2022" s="0">
        <f>HYPERLINK("https://dl.dropboxusercontent.com/scl/fi/8zbi8pwbazqvqythwrq3n/mens-pullover-size-chartsmiro.jpg?rlkey=8w8i6zvs0gqyfn2i5apwwf2jf&amp;dl=0","Click to download SizeChart")</f>
      </c>
      <c r="C2022" s="0" t="inlineStr">
        <is>
          <t>Miro Men's Scuba 1/4 Zip</t>
        </is>
      </c>
      <c r="D2022" s="0" t="inlineStr">
        <is>
          <t>132897</t>
        </is>
      </c>
      <c r="E2022" s="0" t="inlineStr">
        <is>
          <t>BLANK MIRO M CL:132897E-2XL</t>
        </is>
      </c>
      <c r="F2022" s="0" t="inlineStr">
        <is>
          <t>899132897080</t>
        </is>
      </c>
      <c r="G2022" s="0" t="inlineStr">
        <is>
          <t>MENS</t>
        </is>
      </c>
      <c r="H2022" s="0" t="inlineStr">
        <is>
          <t>2XL</t>
        </is>
      </c>
      <c r="I2022" s="0">
        <v>44.99</v>
      </c>
      <c r="J2022" s="0">
        <v>48</v>
      </c>
    </row>
    <row r="2023" spans="1:10" customHeight="0">
      <c r="A2023" s="0">
        <f>HYPERLINK("https://dl.dropboxusercontent.com/scl/fi/pq70gtcm708ilzuvo7t7b/miro-132897-f.jpg?rlkey=23ke5hfw8jw37q9gex6hqyu1z&amp;dl=0","Click to download Image")</f>
      </c>
      <c r="B2023" s="0">
        <f>HYPERLINK("https://dl.dropboxusercontent.com/scl/fi/8zbi8pwbazqvqythwrq3n/mens-pullover-size-chartsmiro.jpg?rlkey=8w8i6zvs0gqyfn2i5apwwf2jf&amp;dl=0","Click to download SizeChart")</f>
      </c>
      <c r="C2023" s="0" t="inlineStr">
        <is>
          <t>Miro Men's Scuba 1/4 Zip</t>
        </is>
      </c>
      <c r="D2023" s="0" t="inlineStr">
        <is>
          <t>132897</t>
        </is>
      </c>
      <c r="E2023" s="0" t="inlineStr">
        <is>
          <t>BLANK MIRO M CL:132897F-3XL</t>
        </is>
      </c>
      <c r="F2023" s="0" t="inlineStr">
        <is>
          <t>899132897097</t>
        </is>
      </c>
      <c r="G2023" s="0" t="inlineStr">
        <is>
          <t>MENS</t>
        </is>
      </c>
      <c r="H2023" s="0" t="inlineStr">
        <is>
          <t>3XL</t>
        </is>
      </c>
      <c r="I2023" s="0">
        <v>44.99</v>
      </c>
      <c r="J2023" s="0">
        <v>24</v>
      </c>
    </row>
    <row r="2024" spans="1:10" customHeight="0">
      <c r="A2024" s="0">
        <f>HYPERLINK("https://dl.dropboxusercontent.com/scl/fi/t8yph9bv2ul6hiracsn98/mirot.jpg?rlkey=na6v7szyk2f6y3ciu86piv0r9&amp;dl=0","Click to download Image")</f>
      </c>
      <c r="B2024" s="0">
        <f>HYPERLINK("https://dl.dropboxusercontent.com/scl/fi/8zbi8pwbazqvqythwrq3n/mens-pullover-size-chartsmiro.jpg?rlkey=8w8i6zvs0gqyfn2i5apwwf2jf&amp;dl=0","Click to download SizeChart")</f>
      </c>
      <c r="C2024" s="0" t="inlineStr">
        <is>
          <t>Miro Men's Scuba 1/4 Zip</t>
        </is>
      </c>
      <c r="D2024" s="0" t="inlineStr">
        <is>
          <t>132893</t>
        </is>
      </c>
      <c r="E2024" s="0" t="inlineStr">
        <is>
          <t>BLANK MIRO M NY:132893A-S</t>
        </is>
      </c>
      <c r="F2024" s="0" t="inlineStr">
        <is>
          <t>899132893044</t>
        </is>
      </c>
      <c r="G2024" s="0" t="inlineStr">
        <is>
          <t>MENS</t>
        </is>
      </c>
      <c r="H2024" s="0" t="inlineStr">
        <is>
          <t>S</t>
        </is>
      </c>
      <c r="I2024" s="0">
        <v>44.99</v>
      </c>
      <c r="J2024" s="0">
        <v>12</v>
      </c>
    </row>
    <row r="2025" spans="1:10" customHeight="0">
      <c r="A2025" s="0">
        <f>HYPERLINK("https://dl.dropboxusercontent.com/scl/fi/t8yph9bv2ul6hiracsn98/mirot.jpg?rlkey=na6v7szyk2f6y3ciu86piv0r9&amp;dl=0","Click to download Image")</f>
      </c>
      <c r="B2025" s="0">
        <f>HYPERLINK("https://dl.dropboxusercontent.com/scl/fi/8zbi8pwbazqvqythwrq3n/mens-pullover-size-chartsmiro.jpg?rlkey=8w8i6zvs0gqyfn2i5apwwf2jf&amp;dl=0","Click to download SizeChart")</f>
      </c>
      <c r="C2025" s="0" t="inlineStr">
        <is>
          <t>Miro Men's Scuba 1/4 Zip</t>
        </is>
      </c>
      <c r="D2025" s="0" t="inlineStr">
        <is>
          <t>132893</t>
        </is>
      </c>
      <c r="E2025" s="0" t="inlineStr">
        <is>
          <t>BLANK MIRO M NY:132893B-M</t>
        </is>
      </c>
      <c r="F2025" s="0" t="inlineStr">
        <is>
          <t>899132893051</t>
        </is>
      </c>
      <c r="G2025" s="0" t="inlineStr">
        <is>
          <t>MENS</t>
        </is>
      </c>
      <c r="H2025" s="0" t="inlineStr">
        <is>
          <t>M</t>
        </is>
      </c>
      <c r="I2025" s="0">
        <v>44.99</v>
      </c>
      <c r="J2025" s="0">
        <v>11</v>
      </c>
    </row>
    <row r="2026" spans="1:10" customHeight="0">
      <c r="A2026" s="0">
        <f>HYPERLINK("https://dl.dropboxusercontent.com/scl/fi/t8yph9bv2ul6hiracsn98/mirot.jpg?rlkey=na6v7szyk2f6y3ciu86piv0r9&amp;dl=0","Click to download Image")</f>
      </c>
      <c r="B2026" s="0">
        <f>HYPERLINK("https://dl.dropboxusercontent.com/scl/fi/8zbi8pwbazqvqythwrq3n/mens-pullover-size-chartsmiro.jpg?rlkey=8w8i6zvs0gqyfn2i5apwwf2jf&amp;dl=0","Click to download SizeChart")</f>
      </c>
      <c r="C2026" s="0" t="inlineStr">
        <is>
          <t>Miro Men's Scuba 1/4 Zip</t>
        </is>
      </c>
      <c r="D2026" s="0" t="inlineStr">
        <is>
          <t>132893</t>
        </is>
      </c>
      <c r="E2026" s="0" t="inlineStr">
        <is>
          <t>BLANK MIRO M NY:132893C-L</t>
        </is>
      </c>
      <c r="F2026" s="0" t="inlineStr">
        <is>
          <t>899132893068</t>
        </is>
      </c>
      <c r="G2026" s="0" t="inlineStr">
        <is>
          <t>MENS</t>
        </is>
      </c>
      <c r="H2026" s="0" t="inlineStr">
        <is>
          <t>L</t>
        </is>
      </c>
      <c r="I2026" s="0">
        <v>44.99</v>
      </c>
      <c r="J2026" s="0">
        <v>22</v>
      </c>
    </row>
    <row r="2027" spans="1:10" customHeight="0">
      <c r="A2027" s="0">
        <f>HYPERLINK("https://dl.dropboxusercontent.com/scl/fi/t8yph9bv2ul6hiracsn98/mirot.jpg?rlkey=na6v7szyk2f6y3ciu86piv0r9&amp;dl=0","Click to download Image")</f>
      </c>
      <c r="B2027" s="0">
        <f>HYPERLINK("https://dl.dropboxusercontent.com/scl/fi/8zbi8pwbazqvqythwrq3n/mens-pullover-size-chartsmiro.jpg?rlkey=8w8i6zvs0gqyfn2i5apwwf2jf&amp;dl=0","Click to download SizeChart")</f>
      </c>
      <c r="C2027" s="0" t="inlineStr">
        <is>
          <t>Miro Men's Scuba 1/4 Zip</t>
        </is>
      </c>
      <c r="D2027" s="0" t="inlineStr">
        <is>
          <t>132893</t>
        </is>
      </c>
      <c r="E2027" s="0" t="inlineStr">
        <is>
          <t>BLANK MIRO M NY:132893D-XL</t>
        </is>
      </c>
      <c r="F2027" s="0" t="inlineStr">
        <is>
          <t>899132893075</t>
        </is>
      </c>
      <c r="G2027" s="0" t="inlineStr">
        <is>
          <t>MENS</t>
        </is>
      </c>
      <c r="H2027" s="0" t="inlineStr">
        <is>
          <t>XL</t>
        </is>
      </c>
      <c r="I2027" s="0">
        <v>44.99</v>
      </c>
      <c r="J2027" s="0">
        <v>34</v>
      </c>
    </row>
    <row r="2028" spans="1:10" customHeight="0">
      <c r="A2028" s="0">
        <f>HYPERLINK("https://dl.dropboxusercontent.com/scl/fi/t8yph9bv2ul6hiracsn98/mirot.jpg?rlkey=na6v7szyk2f6y3ciu86piv0r9&amp;dl=0","Click to download Image")</f>
      </c>
      <c r="B2028" s="0">
        <f>HYPERLINK("https://dl.dropboxusercontent.com/scl/fi/8zbi8pwbazqvqythwrq3n/mens-pullover-size-chartsmiro.jpg?rlkey=8w8i6zvs0gqyfn2i5apwwf2jf&amp;dl=0","Click to download SizeChart")</f>
      </c>
      <c r="C2028" s="0" t="inlineStr">
        <is>
          <t>Miro Men's Scuba 1/4 Zip</t>
        </is>
      </c>
      <c r="D2028" s="0" t="inlineStr">
        <is>
          <t>132893</t>
        </is>
      </c>
      <c r="E2028" s="0" t="inlineStr">
        <is>
          <t>BLANK MIRO M NY:132893E-2XL</t>
        </is>
      </c>
      <c r="F2028" s="0" t="inlineStr">
        <is>
          <t>899132893082</t>
        </is>
      </c>
      <c r="G2028" s="0" t="inlineStr">
        <is>
          <t>MENS</t>
        </is>
      </c>
      <c r="H2028" s="0" t="inlineStr">
        <is>
          <t>2XL</t>
        </is>
      </c>
      <c r="I2028" s="0">
        <v>44.99</v>
      </c>
      <c r="J2028" s="0">
        <v>24</v>
      </c>
    </row>
    <row r="2029" spans="1:10" customHeight="0">
      <c r="A2029" s="0">
        <f>HYPERLINK("https://dl.dropboxusercontent.com/scl/fi/t8yph9bv2ul6hiracsn98/mirot.jpg?rlkey=na6v7szyk2f6y3ciu86piv0r9&amp;dl=0","Click to download Image")</f>
      </c>
      <c r="B2029" s="0">
        <f>HYPERLINK("https://dl.dropboxusercontent.com/scl/fi/8zbi8pwbazqvqythwrq3n/mens-pullover-size-chartsmiro.jpg?rlkey=8w8i6zvs0gqyfn2i5apwwf2jf&amp;dl=0","Click to download SizeChart")</f>
      </c>
      <c r="C2029" s="0" t="inlineStr">
        <is>
          <t>Miro Men's Scuba 1/4 Zip</t>
        </is>
      </c>
      <c r="D2029" s="0" t="inlineStr">
        <is>
          <t>132893</t>
        </is>
      </c>
      <c r="E2029" s="0" t="inlineStr">
        <is>
          <t>BLANK MIRO M NY:132893F-3XL</t>
        </is>
      </c>
      <c r="F2029" s="0" t="inlineStr">
        <is>
          <t>899132893099</t>
        </is>
      </c>
      <c r="G2029" s="0" t="inlineStr">
        <is>
          <t>MENS</t>
        </is>
      </c>
      <c r="H2029" s="0" t="inlineStr">
        <is>
          <t>3XL</t>
        </is>
      </c>
      <c r="I2029" s="0">
        <v>44.99</v>
      </c>
      <c r="J2029" s="0">
        <v>20</v>
      </c>
    </row>
    <row r="2030" spans="1:10" customHeight="0">
      <c r="A2030" s="0">
        <f>HYPERLINK("https://dl.dropboxusercontent.com/scl/fi/hhubywyszehay3au8phr2/miro-132895-f.jpg?rlkey=rje1kt01eabnxd709yph91u8r&amp;dl=0","Click to download Image")</f>
      </c>
      <c r="B2030" s="0">
        <f>HYPERLINK("https://dl.dropboxusercontent.com/scl/fi/8zbi8pwbazqvqythwrq3n/mens-pullover-size-chartsmiro.jpg?rlkey=8w8i6zvs0gqyfn2i5apwwf2jf&amp;dl=0","Click to download SizeChart")</f>
      </c>
      <c r="C2030" s="0" t="inlineStr">
        <is>
          <t>Miro Men's Scuba 1/4 Zip</t>
        </is>
      </c>
      <c r="D2030" s="0" t="inlineStr">
        <is>
          <t>132895</t>
        </is>
      </c>
      <c r="E2030" s="0" t="inlineStr">
        <is>
          <t>BLANK MIRO M RL:132895A-S</t>
        </is>
      </c>
      <c r="F2030" s="0" t="inlineStr">
        <is>
          <t>899132895048</t>
        </is>
      </c>
      <c r="G2030" s="0" t="inlineStr">
        <is>
          <t>MENS</t>
        </is>
      </c>
      <c r="H2030" s="0" t="inlineStr">
        <is>
          <t>S</t>
        </is>
      </c>
      <c r="I2030" s="0">
        <v>44.99</v>
      </c>
      <c r="J2030" s="0">
        <v>19</v>
      </c>
    </row>
    <row r="2031" spans="1:10" customHeight="0">
      <c r="A2031" s="0">
        <f>HYPERLINK("https://dl.dropboxusercontent.com/scl/fi/hhubywyszehay3au8phr2/miro-132895-f.jpg?rlkey=rje1kt01eabnxd709yph91u8r&amp;dl=0","Click to download Image")</f>
      </c>
      <c r="B2031" s="0">
        <f>HYPERLINK("https://dl.dropboxusercontent.com/scl/fi/8zbi8pwbazqvqythwrq3n/mens-pullover-size-chartsmiro.jpg?rlkey=8w8i6zvs0gqyfn2i5apwwf2jf&amp;dl=0","Click to download SizeChart")</f>
      </c>
      <c r="C2031" s="0" t="inlineStr">
        <is>
          <t>Miro Men's Scuba 1/4 Zip</t>
        </is>
      </c>
      <c r="D2031" s="0" t="inlineStr">
        <is>
          <t>132895</t>
        </is>
      </c>
      <c r="E2031" s="0" t="inlineStr">
        <is>
          <t>BLANK MIRO M RL:132895B-M</t>
        </is>
      </c>
      <c r="F2031" s="0" t="inlineStr">
        <is>
          <t>899132895055</t>
        </is>
      </c>
      <c r="G2031" s="0" t="inlineStr">
        <is>
          <t>MENS</t>
        </is>
      </c>
      <c r="H2031" s="0" t="inlineStr">
        <is>
          <t>M</t>
        </is>
      </c>
      <c r="I2031" s="0">
        <v>44.99</v>
      </c>
      <c r="J2031" s="0">
        <v>38</v>
      </c>
    </row>
    <row r="2032" spans="1:10" customHeight="0">
      <c r="A2032" s="0">
        <f>HYPERLINK("https://dl.dropboxusercontent.com/scl/fi/hhubywyszehay3au8phr2/miro-132895-f.jpg?rlkey=rje1kt01eabnxd709yph91u8r&amp;dl=0","Click to download Image")</f>
      </c>
      <c r="B2032" s="0">
        <f>HYPERLINK("https://dl.dropboxusercontent.com/scl/fi/8zbi8pwbazqvqythwrq3n/mens-pullover-size-chartsmiro.jpg?rlkey=8w8i6zvs0gqyfn2i5apwwf2jf&amp;dl=0","Click to download SizeChart")</f>
      </c>
      <c r="C2032" s="0" t="inlineStr">
        <is>
          <t>Miro Men's Scuba 1/4 Zip</t>
        </is>
      </c>
      <c r="D2032" s="0" t="inlineStr">
        <is>
          <t>132895</t>
        </is>
      </c>
      <c r="E2032" s="0" t="inlineStr">
        <is>
          <t>BLANK MIRO M RL:132895C-L</t>
        </is>
      </c>
      <c r="F2032" s="0" t="inlineStr">
        <is>
          <t>899132895062</t>
        </is>
      </c>
      <c r="G2032" s="0" t="inlineStr">
        <is>
          <t>MENS</t>
        </is>
      </c>
      <c r="H2032" s="0" t="inlineStr">
        <is>
          <t>L</t>
        </is>
      </c>
      <c r="I2032" s="0">
        <v>44.99</v>
      </c>
      <c r="J2032" s="0">
        <v>46</v>
      </c>
    </row>
    <row r="2033" spans="1:10" customHeight="0">
      <c r="A2033" s="0">
        <f>HYPERLINK("https://dl.dropboxusercontent.com/scl/fi/hhubywyszehay3au8phr2/miro-132895-f.jpg?rlkey=rje1kt01eabnxd709yph91u8r&amp;dl=0","Click to download Image")</f>
      </c>
      <c r="B2033" s="0">
        <f>HYPERLINK("https://dl.dropboxusercontent.com/scl/fi/8zbi8pwbazqvqythwrq3n/mens-pullover-size-chartsmiro.jpg?rlkey=8w8i6zvs0gqyfn2i5apwwf2jf&amp;dl=0","Click to download SizeChart")</f>
      </c>
      <c r="C2033" s="0" t="inlineStr">
        <is>
          <t>Miro Men's Scuba 1/4 Zip</t>
        </is>
      </c>
      <c r="D2033" s="0" t="inlineStr">
        <is>
          <t>132895</t>
        </is>
      </c>
      <c r="E2033" s="0" t="inlineStr">
        <is>
          <t>BLANK MIRO M RL:132895D-XL</t>
        </is>
      </c>
      <c r="F2033" s="0" t="inlineStr">
        <is>
          <t>899132895079</t>
        </is>
      </c>
      <c r="G2033" s="0" t="inlineStr">
        <is>
          <t>MENS</t>
        </is>
      </c>
      <c r="H2033" s="0" t="inlineStr">
        <is>
          <t>XL</t>
        </is>
      </c>
      <c r="I2033" s="0">
        <v>44.99</v>
      </c>
      <c r="J2033" s="0">
        <v>45</v>
      </c>
    </row>
    <row r="2034" spans="1:10" customHeight="0">
      <c r="A2034" s="0">
        <f>HYPERLINK("https://dl.dropboxusercontent.com/scl/fi/hhubywyszehay3au8phr2/miro-132895-f.jpg?rlkey=rje1kt01eabnxd709yph91u8r&amp;dl=0","Click to download Image")</f>
      </c>
      <c r="B2034" s="0">
        <f>HYPERLINK("https://dl.dropboxusercontent.com/scl/fi/8zbi8pwbazqvqythwrq3n/mens-pullover-size-chartsmiro.jpg?rlkey=8w8i6zvs0gqyfn2i5apwwf2jf&amp;dl=0","Click to download SizeChart")</f>
      </c>
      <c r="C2034" s="0" t="inlineStr">
        <is>
          <t>Miro Men's Scuba 1/4 Zip</t>
        </is>
      </c>
      <c r="D2034" s="0" t="inlineStr">
        <is>
          <t>132895</t>
        </is>
      </c>
      <c r="E2034" s="0" t="inlineStr">
        <is>
          <t>BLANK MIRO M RL:132895E-2XL</t>
        </is>
      </c>
      <c r="F2034" s="0" t="inlineStr">
        <is>
          <t>899132895086</t>
        </is>
      </c>
      <c r="G2034" s="0" t="inlineStr">
        <is>
          <t>MENS</t>
        </is>
      </c>
      <c r="H2034" s="0" t="inlineStr">
        <is>
          <t>2XL</t>
        </is>
      </c>
      <c r="I2034" s="0">
        <v>44.99</v>
      </c>
      <c r="J2034" s="0">
        <v>43</v>
      </c>
    </row>
    <row r="2035" spans="1:10" customHeight="0">
      <c r="A2035" s="0">
        <f>HYPERLINK("https://dl.dropboxusercontent.com/scl/fi/hhubywyszehay3au8phr2/miro-132895-f.jpg?rlkey=rje1kt01eabnxd709yph91u8r&amp;dl=0","Click to download Image")</f>
      </c>
      <c r="B2035" s="0">
        <f>HYPERLINK("https://dl.dropboxusercontent.com/scl/fi/8zbi8pwbazqvqythwrq3n/mens-pullover-size-chartsmiro.jpg?rlkey=8w8i6zvs0gqyfn2i5apwwf2jf&amp;dl=0","Click to download SizeChart")</f>
      </c>
      <c r="C2035" s="0" t="inlineStr">
        <is>
          <t>Miro Men's Scuba 1/4 Zip</t>
        </is>
      </c>
      <c r="D2035" s="0" t="inlineStr">
        <is>
          <t>132895</t>
        </is>
      </c>
      <c r="E2035" s="0" t="inlineStr">
        <is>
          <t>BLANK MIRO M RL:132895F-3XL</t>
        </is>
      </c>
      <c r="F2035" s="0" t="inlineStr">
        <is>
          <t>899132895093</t>
        </is>
      </c>
      <c r="G2035" s="0" t="inlineStr">
        <is>
          <t>MENS</t>
        </is>
      </c>
      <c r="H2035" s="0" t="inlineStr">
        <is>
          <t>3XL</t>
        </is>
      </c>
      <c r="I2035" s="0">
        <v>44.99</v>
      </c>
      <c r="J2035" s="0">
        <v>24</v>
      </c>
    </row>
    <row r="2036" spans="1:10" customHeight="0">
      <c r="A2036" s="0">
        <f>HYPERLINK("https://dl.dropboxusercontent.com/scl/fi/hmzb94yremji549jjufk2/miro.jpg?rlkey=ekj2y5qmgbxwoc5p99u6lo6tn&amp;dl=0","Click to download Image")</f>
      </c>
      <c r="B2036" s="0">
        <f>HYPERLINK("https://dl.dropboxusercontent.com/scl/fi/8zbi8pwbazqvqythwrq3n/mens-pullover-size-chartsmiro.jpg?rlkey=8w8i6zvs0gqyfn2i5apwwf2jf&amp;dl=0","Click to download SizeChart")</f>
      </c>
      <c r="C2036" s="0" t="inlineStr">
        <is>
          <t>Miro Men's Scuba 1/4 Zip</t>
        </is>
      </c>
      <c r="D2036" s="0" t="inlineStr">
        <is>
          <t>132896</t>
        </is>
      </c>
      <c r="E2036" s="0" t="inlineStr">
        <is>
          <t>BLANK MIRO M PE:132896A-S</t>
        </is>
      </c>
      <c r="F2036" s="0" t="inlineStr">
        <is>
          <t>899132896045</t>
        </is>
      </c>
      <c r="G2036" s="0" t="inlineStr">
        <is>
          <t>MENS</t>
        </is>
      </c>
      <c r="H2036" s="0" t="inlineStr">
        <is>
          <t>S</t>
        </is>
      </c>
      <c r="I2036" s="0">
        <v>44.99</v>
      </c>
      <c r="J2036" s="0">
        <v>17</v>
      </c>
    </row>
    <row r="2037" spans="1:10" customHeight="0">
      <c r="A2037" s="0">
        <f>HYPERLINK("https://dl.dropboxusercontent.com/scl/fi/hmzb94yremji549jjufk2/miro.jpg?rlkey=ekj2y5qmgbxwoc5p99u6lo6tn&amp;dl=0","Click to download Image")</f>
      </c>
      <c r="B2037" s="0">
        <f>HYPERLINK("https://dl.dropboxusercontent.com/scl/fi/8zbi8pwbazqvqythwrq3n/mens-pullover-size-chartsmiro.jpg?rlkey=8w8i6zvs0gqyfn2i5apwwf2jf&amp;dl=0","Click to download SizeChart")</f>
      </c>
      <c r="C2037" s="0" t="inlineStr">
        <is>
          <t>Miro Men's Scuba 1/4 Zip</t>
        </is>
      </c>
      <c r="D2037" s="0" t="inlineStr">
        <is>
          <t>132896</t>
        </is>
      </c>
      <c r="E2037" s="0" t="inlineStr">
        <is>
          <t>BLANK MIRO M PE:132896B-M</t>
        </is>
      </c>
      <c r="F2037" s="0" t="inlineStr">
        <is>
          <t>899132896052</t>
        </is>
      </c>
      <c r="G2037" s="0" t="inlineStr">
        <is>
          <t>MENS</t>
        </is>
      </c>
      <c r="H2037" s="0" t="inlineStr">
        <is>
          <t>M</t>
        </is>
      </c>
      <c r="I2037" s="0">
        <v>44.99</v>
      </c>
      <c r="J2037" s="0">
        <v>44</v>
      </c>
    </row>
    <row r="2038" spans="1:10" customHeight="0">
      <c r="A2038" s="0">
        <f>HYPERLINK("https://dl.dropboxusercontent.com/scl/fi/hmzb94yremji549jjufk2/miro.jpg?rlkey=ekj2y5qmgbxwoc5p99u6lo6tn&amp;dl=0","Click to download Image")</f>
      </c>
      <c r="B2038" s="0">
        <f>HYPERLINK("https://dl.dropboxusercontent.com/scl/fi/8zbi8pwbazqvqythwrq3n/mens-pullover-size-chartsmiro.jpg?rlkey=8w8i6zvs0gqyfn2i5apwwf2jf&amp;dl=0","Click to download SizeChart")</f>
      </c>
      <c r="C2038" s="0" t="inlineStr">
        <is>
          <t>Miro Men's Scuba 1/4 Zip</t>
        </is>
      </c>
      <c r="D2038" s="0" t="inlineStr">
        <is>
          <t>132896</t>
        </is>
      </c>
      <c r="E2038" s="0" t="inlineStr">
        <is>
          <t>BLANK MIRO M PE:132896C-L</t>
        </is>
      </c>
      <c r="F2038" s="0" t="inlineStr">
        <is>
          <t>899132896069</t>
        </is>
      </c>
      <c r="G2038" s="0" t="inlineStr">
        <is>
          <t>MENS</t>
        </is>
      </c>
      <c r="H2038" s="0" t="inlineStr">
        <is>
          <t>L</t>
        </is>
      </c>
      <c r="I2038" s="0">
        <v>44.99</v>
      </c>
      <c r="J2038" s="0">
        <v>64</v>
      </c>
    </row>
    <row r="2039" spans="1:10" customHeight="0">
      <c r="A2039" s="0">
        <f>HYPERLINK("https://dl.dropboxusercontent.com/scl/fi/hmzb94yremji549jjufk2/miro.jpg?rlkey=ekj2y5qmgbxwoc5p99u6lo6tn&amp;dl=0","Click to download Image")</f>
      </c>
      <c r="B2039" s="0">
        <f>HYPERLINK("https://dl.dropboxusercontent.com/scl/fi/8zbi8pwbazqvqythwrq3n/mens-pullover-size-chartsmiro.jpg?rlkey=8w8i6zvs0gqyfn2i5apwwf2jf&amp;dl=0","Click to download SizeChart")</f>
      </c>
      <c r="C2039" s="0" t="inlineStr">
        <is>
          <t>Miro Men's Scuba 1/4 Zip</t>
        </is>
      </c>
      <c r="D2039" s="0" t="inlineStr">
        <is>
          <t>132896</t>
        </is>
      </c>
      <c r="E2039" s="0" t="inlineStr">
        <is>
          <t>BLANK MIRO M PE:132896D-XL</t>
        </is>
      </c>
      <c r="F2039" s="0" t="inlineStr">
        <is>
          <t>899132896076</t>
        </is>
      </c>
      <c r="G2039" s="0" t="inlineStr">
        <is>
          <t>MENS</t>
        </is>
      </c>
      <c r="H2039" s="0" t="inlineStr">
        <is>
          <t>XL</t>
        </is>
      </c>
      <c r="I2039" s="0">
        <v>44.99</v>
      </c>
      <c r="J2039" s="0">
        <v>68</v>
      </c>
    </row>
    <row r="2040" spans="1:10" customHeight="0">
      <c r="A2040" s="0">
        <f>HYPERLINK("https://dl.dropboxusercontent.com/scl/fi/hmzb94yremji549jjufk2/miro.jpg?rlkey=ekj2y5qmgbxwoc5p99u6lo6tn&amp;dl=0","Click to download Image")</f>
      </c>
      <c r="B2040" s="0">
        <f>HYPERLINK("https://dl.dropboxusercontent.com/scl/fi/8zbi8pwbazqvqythwrq3n/mens-pullover-size-chartsmiro.jpg?rlkey=8w8i6zvs0gqyfn2i5apwwf2jf&amp;dl=0","Click to download SizeChart")</f>
      </c>
      <c r="C2040" s="0" t="inlineStr">
        <is>
          <t>Miro Men's Scuba 1/4 Zip</t>
        </is>
      </c>
      <c r="D2040" s="0" t="inlineStr">
        <is>
          <t>132896</t>
        </is>
      </c>
      <c r="E2040" s="0" t="inlineStr">
        <is>
          <t>BLANK MIRO M PE:132896E-2XL</t>
        </is>
      </c>
      <c r="F2040" s="0" t="inlineStr">
        <is>
          <t>899132896083</t>
        </is>
      </c>
      <c r="G2040" s="0" t="inlineStr">
        <is>
          <t>MENS</t>
        </is>
      </c>
      <c r="H2040" s="0" t="inlineStr">
        <is>
          <t>2XL</t>
        </is>
      </c>
      <c r="I2040" s="0">
        <v>44.99</v>
      </c>
      <c r="J2040" s="0">
        <v>45</v>
      </c>
    </row>
    <row r="2041" spans="1:10" customHeight="0">
      <c r="A2041" s="0">
        <f>HYPERLINK("https://dl.dropboxusercontent.com/scl/fi/hmzb94yremji549jjufk2/miro.jpg?rlkey=ekj2y5qmgbxwoc5p99u6lo6tn&amp;dl=0","Click to download Image")</f>
      </c>
      <c r="B2041" s="0">
        <f>HYPERLINK("https://dl.dropboxusercontent.com/scl/fi/8zbi8pwbazqvqythwrq3n/mens-pullover-size-chartsmiro.jpg?rlkey=8w8i6zvs0gqyfn2i5apwwf2jf&amp;dl=0","Click to download SizeChart")</f>
      </c>
      <c r="C2041" s="0" t="inlineStr">
        <is>
          <t>Miro Men's Scuba 1/4 Zip</t>
        </is>
      </c>
      <c r="D2041" s="0" t="inlineStr">
        <is>
          <t>132896</t>
        </is>
      </c>
      <c r="E2041" s="0" t="inlineStr">
        <is>
          <t>BLANK MIRO M PE:132896F-3XL</t>
        </is>
      </c>
      <c r="F2041" s="0" t="inlineStr">
        <is>
          <t>899132896090</t>
        </is>
      </c>
      <c r="G2041" s="0" t="inlineStr">
        <is>
          <t>MENS</t>
        </is>
      </c>
      <c r="H2041" s="0" t="inlineStr">
        <is>
          <t>3XL</t>
        </is>
      </c>
      <c r="I2041" s="0">
        <v>44.99</v>
      </c>
      <c r="J2041" s="0">
        <v>24</v>
      </c>
    </row>
    <row r="2042" spans="1:10" customHeight="0">
      <c r="A2042" s="0">
        <f>HYPERLINK("https://dl.dropboxusercontent.com/scl/fi/fk4xd4e88tksdibzsytxu/116553-f.jpg?rlkey=wl9gidr3ka7b7l5zwuq64p7b0&amp;dl=0","Click to download Image")</f>
      </c>
      <c r="B2042" s="0">
        <f>HYPERLINK("https://dl.dropboxusercontent.com/scl/fi/catipaxx3rd17ogfs49oj/mens-t-shirt-size-chartsorlando.jpg?rlkey=uxnlucxvyts2jmvn0m9ei3j5g&amp;dl=0","Click to download SizeChart")</f>
      </c>
      <c r="C2042" s="0" t="inlineStr">
        <is>
          <t>Orlando Men's Tri-Blend T-Shirt</t>
        </is>
      </c>
      <c r="D2042" s="0" t="inlineStr">
        <is>
          <t>116553</t>
        </is>
      </c>
      <c r="E2042" s="0" t="inlineStr">
        <is>
          <t>BLANK ORLANDO M GREY:116553A - S</t>
        </is>
      </c>
      <c r="G2042" s="0" t="inlineStr">
        <is>
          <t>MENS</t>
        </is>
      </c>
      <c r="H2042" s="0" t="inlineStr">
        <is>
          <t>S</t>
        </is>
      </c>
      <c r="I2042" s="0">
        <v>14.99</v>
      </c>
      <c r="J2042" s="0">
        <v>2</v>
      </c>
    </row>
    <row r="2043" spans="1:10" customHeight="0">
      <c r="A2043" s="0">
        <f>HYPERLINK("https://dl.dropboxusercontent.com/scl/fi/fk4xd4e88tksdibzsytxu/116553-f.jpg?rlkey=wl9gidr3ka7b7l5zwuq64p7b0&amp;dl=0","Click to download Image")</f>
      </c>
      <c r="B2043" s="0">
        <f>HYPERLINK("https://dl.dropboxusercontent.com/scl/fi/catipaxx3rd17ogfs49oj/mens-t-shirt-size-chartsorlando.jpg?rlkey=uxnlucxvyts2jmvn0m9ei3j5g&amp;dl=0","Click to download SizeChart")</f>
      </c>
      <c r="C2043" s="0" t="inlineStr">
        <is>
          <t>Orlando Men's Tri-Blend T-Shirt</t>
        </is>
      </c>
      <c r="D2043" s="0" t="inlineStr">
        <is>
          <t>116553</t>
        </is>
      </c>
      <c r="E2043" s="0" t="inlineStr">
        <is>
          <t>BLANK ORLANDO M GREY:116553B - M</t>
        </is>
      </c>
      <c r="G2043" s="0" t="inlineStr">
        <is>
          <t>MENS</t>
        </is>
      </c>
      <c r="H2043" s="0" t="inlineStr">
        <is>
          <t>M</t>
        </is>
      </c>
      <c r="I2043" s="0">
        <v>14.99</v>
      </c>
      <c r="J2043" s="0">
        <v>5</v>
      </c>
    </row>
    <row r="2044" spans="1:10" customHeight="0">
      <c r="A2044" s="0">
        <f>HYPERLINK("https://dl.dropboxusercontent.com/scl/fi/fk4xd4e88tksdibzsytxu/116553-f.jpg?rlkey=wl9gidr3ka7b7l5zwuq64p7b0&amp;dl=0","Click to download Image")</f>
      </c>
      <c r="B2044" s="0">
        <f>HYPERLINK("https://dl.dropboxusercontent.com/scl/fi/catipaxx3rd17ogfs49oj/mens-t-shirt-size-chartsorlando.jpg?rlkey=uxnlucxvyts2jmvn0m9ei3j5g&amp;dl=0","Click to download SizeChart")</f>
      </c>
      <c r="C2044" s="0" t="inlineStr">
        <is>
          <t>Orlando Men's Tri-Blend T-Shirt</t>
        </is>
      </c>
      <c r="D2044" s="0" t="inlineStr">
        <is>
          <t>116553</t>
        </is>
      </c>
      <c r="E2044" s="0" t="inlineStr">
        <is>
          <t>BLANK ORLANDO M GREY:116553C - L</t>
        </is>
      </c>
      <c r="G2044" s="0" t="inlineStr">
        <is>
          <t>MENS</t>
        </is>
      </c>
      <c r="H2044" s="0" t="inlineStr">
        <is>
          <t>L</t>
        </is>
      </c>
      <c r="I2044" s="0">
        <v>14.99</v>
      </c>
      <c r="J2044" s="0">
        <v>3</v>
      </c>
    </row>
    <row r="2045" spans="1:10" customHeight="0">
      <c r="A2045" s="0">
        <f>HYPERLINK("https://dl.dropboxusercontent.com/scl/fi/fk4xd4e88tksdibzsytxu/116553-f.jpg?rlkey=wl9gidr3ka7b7l5zwuq64p7b0&amp;dl=0","Click to download Image")</f>
      </c>
      <c r="B2045" s="0">
        <f>HYPERLINK("https://dl.dropboxusercontent.com/scl/fi/catipaxx3rd17ogfs49oj/mens-t-shirt-size-chartsorlando.jpg?rlkey=uxnlucxvyts2jmvn0m9ei3j5g&amp;dl=0","Click to download SizeChart")</f>
      </c>
      <c r="C2045" s="0" t="inlineStr">
        <is>
          <t>Orlando Men's Tri-Blend T-Shirt</t>
        </is>
      </c>
      <c r="D2045" s="0" t="inlineStr">
        <is>
          <t>116553</t>
        </is>
      </c>
      <c r="E2045" s="0" t="inlineStr">
        <is>
          <t>BLANK ORLANDO M GREY:116553D - XL</t>
        </is>
      </c>
      <c r="G2045" s="0" t="inlineStr">
        <is>
          <t>MENS</t>
        </is>
      </c>
      <c r="H2045" s="0" t="inlineStr">
        <is>
          <t>XL</t>
        </is>
      </c>
      <c r="I2045" s="0">
        <v>14.99</v>
      </c>
      <c r="J2045" s="0">
        <v>2</v>
      </c>
    </row>
    <row r="2046" spans="1:10" customHeight="0">
      <c r="A2046" s="0">
        <f>HYPERLINK("https://dl.dropboxusercontent.com/scl/fi/fk4xd4e88tksdibzsytxu/116553-f.jpg?rlkey=wl9gidr3ka7b7l5zwuq64p7b0&amp;dl=0","Click to download Image")</f>
      </c>
      <c r="B2046" s="0">
        <f>HYPERLINK("https://dl.dropboxusercontent.com/scl/fi/catipaxx3rd17ogfs49oj/mens-t-shirt-size-chartsorlando.jpg?rlkey=uxnlucxvyts2jmvn0m9ei3j5g&amp;dl=0","Click to download SizeChart")</f>
      </c>
      <c r="C2046" s="0" t="inlineStr">
        <is>
          <t>Orlando Men's Tri-Blend T-Shirt</t>
        </is>
      </c>
      <c r="D2046" s="0" t="inlineStr">
        <is>
          <t>116553</t>
        </is>
      </c>
      <c r="E2046" s="0" t="inlineStr">
        <is>
          <t>BLANK ORLANDO M GREY:116553E - 2XL</t>
        </is>
      </c>
      <c r="G2046" s="0" t="inlineStr">
        <is>
          <t>MENS</t>
        </is>
      </c>
      <c r="H2046" s="0" t="inlineStr">
        <is>
          <t>2XL</t>
        </is>
      </c>
      <c r="I2046" s="0">
        <v>14.99</v>
      </c>
      <c r="J2046" s="0">
        <v>5</v>
      </c>
    </row>
    <row r="2047" spans="1:10" customHeight="0">
      <c r="A2047" s="0">
        <f>HYPERLINK("https://dl.dropboxusercontent.com/scl/fi/fk4xd4e88tksdibzsytxu/116553-f.jpg?rlkey=wl9gidr3ka7b7l5zwuq64p7b0&amp;dl=0","Click to download Image")</f>
      </c>
      <c r="B2047" s="0">
        <f>HYPERLINK("https://dl.dropboxusercontent.com/scl/fi/catipaxx3rd17ogfs49oj/mens-t-shirt-size-chartsorlando.jpg?rlkey=uxnlucxvyts2jmvn0m9ei3j5g&amp;dl=0","Click to download SizeChart")</f>
      </c>
      <c r="C2047" s="0" t="inlineStr">
        <is>
          <t>Orlando Men's Tri-Blend T-Shirt</t>
        </is>
      </c>
      <c r="D2047" s="0" t="inlineStr">
        <is>
          <t>116553</t>
        </is>
      </c>
      <c r="E2047" s="0" t="inlineStr">
        <is>
          <t>BLANK ORLANDO M GREY:116553F - 3XL</t>
        </is>
      </c>
      <c r="G2047" s="0" t="inlineStr">
        <is>
          <t>MENS</t>
        </is>
      </c>
      <c r="H2047" s="0" t="inlineStr">
        <is>
          <t>3XL</t>
        </is>
      </c>
      <c r="I2047" s="0">
        <v>14.99</v>
      </c>
      <c r="J2047" s="0">
        <v>2</v>
      </c>
    </row>
    <row r="2048" spans="1:10" customHeight="0">
      <c r="A2048" s="0">
        <f>HYPERLINK("https://dl.dropboxusercontent.com/scl/fi/mnj9txuxivmiifj1dshve/116552-f.jpg?rlkey=gmsiyyfrhlxp7qd1i1bu41n26&amp;dl=0","Click to download Image")</f>
      </c>
      <c r="B2048" s="0">
        <f>HYPERLINK("https://dl.dropboxusercontent.com/scl/fi/catipaxx3rd17ogfs49oj/mens-t-shirt-size-chartsorlando.jpg?rlkey=uxnlucxvyts2jmvn0m9ei3j5g&amp;dl=0","Click to download SizeChart")</f>
      </c>
      <c r="C2048" s="0" t="inlineStr">
        <is>
          <t>Orlando Men's Tri-Blend T-Shirt</t>
        </is>
      </c>
      <c r="D2048" s="0" t="inlineStr">
        <is>
          <t>116552</t>
        </is>
      </c>
      <c r="E2048" s="0" t="inlineStr">
        <is>
          <t>BLANK ORLANDO M CARDINAL:116552A - S</t>
        </is>
      </c>
      <c r="G2048" s="0" t="inlineStr">
        <is>
          <t>MENS</t>
        </is>
      </c>
      <c r="H2048" s="0" t="inlineStr">
        <is>
          <t>S</t>
        </is>
      </c>
      <c r="I2048" s="0">
        <v>14.99</v>
      </c>
      <c r="J2048" s="0">
        <v>14</v>
      </c>
    </row>
    <row r="2049" spans="1:10" customHeight="0">
      <c r="A2049" s="0">
        <f>HYPERLINK("https://dl.dropboxusercontent.com/scl/fi/mnj9txuxivmiifj1dshve/116552-f.jpg?rlkey=gmsiyyfrhlxp7qd1i1bu41n26&amp;dl=0","Click to download Image")</f>
      </c>
      <c r="B2049" s="0">
        <f>HYPERLINK("https://dl.dropboxusercontent.com/scl/fi/catipaxx3rd17ogfs49oj/mens-t-shirt-size-chartsorlando.jpg?rlkey=uxnlucxvyts2jmvn0m9ei3j5g&amp;dl=0","Click to download SizeChart")</f>
      </c>
      <c r="C2049" s="0" t="inlineStr">
        <is>
          <t>Orlando Men's Tri-Blend T-Shirt</t>
        </is>
      </c>
      <c r="D2049" s="0" t="inlineStr">
        <is>
          <t>116552</t>
        </is>
      </c>
      <c r="E2049" s="0" t="inlineStr">
        <is>
          <t>BLANK ORLANDO M CARDINAL:116552B - M</t>
        </is>
      </c>
      <c r="G2049" s="0" t="inlineStr">
        <is>
          <t>MENS</t>
        </is>
      </c>
      <c r="H2049" s="0" t="inlineStr">
        <is>
          <t>M</t>
        </is>
      </c>
      <c r="I2049" s="0">
        <v>14.99</v>
      </c>
      <c r="J2049" s="0">
        <v>19</v>
      </c>
    </row>
    <row r="2050" spans="1:10" customHeight="0">
      <c r="A2050" s="0">
        <f>HYPERLINK("https://dl.dropboxusercontent.com/scl/fi/mnj9txuxivmiifj1dshve/116552-f.jpg?rlkey=gmsiyyfrhlxp7qd1i1bu41n26&amp;dl=0","Click to download Image")</f>
      </c>
      <c r="B2050" s="0">
        <f>HYPERLINK("https://dl.dropboxusercontent.com/scl/fi/catipaxx3rd17ogfs49oj/mens-t-shirt-size-chartsorlando.jpg?rlkey=uxnlucxvyts2jmvn0m9ei3j5g&amp;dl=0","Click to download SizeChart")</f>
      </c>
      <c r="C2050" s="0" t="inlineStr">
        <is>
          <t>Orlando Men's Tri-Blend T-Shirt</t>
        </is>
      </c>
      <c r="D2050" s="0" t="inlineStr">
        <is>
          <t>116552</t>
        </is>
      </c>
      <c r="E2050" s="0" t="inlineStr">
        <is>
          <t>BLANK ORLANDO M CARDINAL:116552C - L</t>
        </is>
      </c>
      <c r="G2050" s="0" t="inlineStr">
        <is>
          <t>MENS</t>
        </is>
      </c>
      <c r="H2050" s="0" t="inlineStr">
        <is>
          <t>L</t>
        </is>
      </c>
      <c r="I2050" s="0">
        <v>14.99</v>
      </c>
      <c r="J2050" s="0">
        <v>6</v>
      </c>
    </row>
    <row r="2051" spans="1:10" customHeight="0">
      <c r="A2051" s="0">
        <f>HYPERLINK("https://dl.dropboxusercontent.com/scl/fi/mnj9txuxivmiifj1dshve/116552-f.jpg?rlkey=gmsiyyfrhlxp7qd1i1bu41n26&amp;dl=0","Click to download Image")</f>
      </c>
      <c r="B2051" s="0">
        <f>HYPERLINK("https://dl.dropboxusercontent.com/scl/fi/catipaxx3rd17ogfs49oj/mens-t-shirt-size-chartsorlando.jpg?rlkey=uxnlucxvyts2jmvn0m9ei3j5g&amp;dl=0","Click to download SizeChart")</f>
      </c>
      <c r="C2051" s="0" t="inlineStr">
        <is>
          <t>Orlando Men's Tri-Blend T-Shirt</t>
        </is>
      </c>
      <c r="D2051" s="0" t="inlineStr">
        <is>
          <t>116552</t>
        </is>
      </c>
      <c r="E2051" s="0" t="inlineStr">
        <is>
          <t>BLANK ORLANDO M CARDINAL:116552D - XL</t>
        </is>
      </c>
      <c r="G2051" s="0" t="inlineStr">
        <is>
          <t>MENS</t>
        </is>
      </c>
      <c r="H2051" s="0" t="inlineStr">
        <is>
          <t>XL</t>
        </is>
      </c>
      <c r="I2051" s="0">
        <v>14.99</v>
      </c>
      <c r="J2051" s="0">
        <v>2</v>
      </c>
    </row>
    <row r="2052" spans="1:10" customHeight="0">
      <c r="A2052" s="0">
        <f>HYPERLINK("https://dl.dropboxusercontent.com/scl/fi/mnj9txuxivmiifj1dshve/116552-f.jpg?rlkey=gmsiyyfrhlxp7qd1i1bu41n26&amp;dl=0","Click to download Image")</f>
      </c>
      <c r="B2052" s="0">
        <f>HYPERLINK("https://dl.dropboxusercontent.com/scl/fi/catipaxx3rd17ogfs49oj/mens-t-shirt-size-chartsorlando.jpg?rlkey=uxnlucxvyts2jmvn0m9ei3j5g&amp;dl=0","Click to download SizeChart")</f>
      </c>
      <c r="C2052" s="0" t="inlineStr">
        <is>
          <t>Orlando Men's Tri-Blend T-Shirt</t>
        </is>
      </c>
      <c r="D2052" s="0" t="inlineStr">
        <is>
          <t>116552</t>
        </is>
      </c>
      <c r="E2052" s="0" t="inlineStr">
        <is>
          <t>BLANK ORLANDO M CARDINAL:116552E - 2XL</t>
        </is>
      </c>
      <c r="G2052" s="0" t="inlineStr">
        <is>
          <t>MENS</t>
        </is>
      </c>
      <c r="H2052" s="0" t="inlineStr">
        <is>
          <t>2XL</t>
        </is>
      </c>
      <c r="I2052" s="0">
        <v>14.99</v>
      </c>
      <c r="J2052" s="0">
        <v>6</v>
      </c>
    </row>
    <row r="2053" spans="1:10" customHeight="0">
      <c r="A2053" s="0">
        <f>HYPERLINK("https://dl.dropboxusercontent.com/scl/fi/mnj9txuxivmiifj1dshve/116552-f.jpg?rlkey=gmsiyyfrhlxp7qd1i1bu41n26&amp;dl=0","Click to download Image")</f>
      </c>
      <c r="B2053" s="0">
        <f>HYPERLINK("https://dl.dropboxusercontent.com/scl/fi/catipaxx3rd17ogfs49oj/mens-t-shirt-size-chartsorlando.jpg?rlkey=uxnlucxvyts2jmvn0m9ei3j5g&amp;dl=0","Click to download SizeChart")</f>
      </c>
      <c r="C2053" s="0" t="inlineStr">
        <is>
          <t>Orlando Men's Tri-Blend T-Shirt</t>
        </is>
      </c>
      <c r="D2053" s="0" t="inlineStr">
        <is>
          <t>116552</t>
        </is>
      </c>
      <c r="E2053" s="0" t="inlineStr">
        <is>
          <t>BLANK ORLANDO M CARDINAL:116552F - 3XL</t>
        </is>
      </c>
      <c r="G2053" s="0" t="inlineStr">
        <is>
          <t>MENS</t>
        </is>
      </c>
      <c r="H2053" s="0" t="inlineStr">
        <is>
          <t>3XL</t>
        </is>
      </c>
      <c r="I2053" s="0">
        <v>14.99</v>
      </c>
      <c r="J2053" s="0">
        <v>0</v>
      </c>
    </row>
    <row r="2054" spans="1:10" customHeight="0">
      <c r="A2054" s="0">
        <f>HYPERLINK("https://dl.dropboxusercontent.com/scl/fi/7s47xo4nagi7nzjzrjeay/116555-f.jpg?rlkey=gzl444w9nky3aocjicany3n15&amp;dl=0","Click to download Image")</f>
      </c>
      <c r="B2054" s="0">
        <f>HYPERLINK("https://dl.dropboxusercontent.com/scl/fi/catipaxx3rd17ogfs49oj/mens-t-shirt-size-chartsorlando.jpg?rlkey=uxnlucxvyts2jmvn0m9ei3j5g&amp;dl=0","Click to download SizeChart")</f>
      </c>
      <c r="C2054" s="0" t="inlineStr">
        <is>
          <t>Orlando Men's Tri-Blend T-Shirt</t>
        </is>
      </c>
      <c r="D2054" s="0" t="inlineStr">
        <is>
          <t>116555</t>
        </is>
      </c>
      <c r="E2054" s="0" t="inlineStr">
        <is>
          <t>BLANK ORLANDO M RED:116555A - S</t>
        </is>
      </c>
      <c r="G2054" s="0" t="inlineStr">
        <is>
          <t>MENS</t>
        </is>
      </c>
      <c r="H2054" s="0" t="inlineStr">
        <is>
          <t>S</t>
        </is>
      </c>
      <c r="I2054" s="0">
        <v>14.99</v>
      </c>
      <c r="J2054" s="0">
        <v>24</v>
      </c>
    </row>
    <row r="2055" spans="1:10" customHeight="0">
      <c r="A2055" s="0">
        <f>HYPERLINK("https://dl.dropboxusercontent.com/scl/fi/7s47xo4nagi7nzjzrjeay/116555-f.jpg?rlkey=gzl444w9nky3aocjicany3n15&amp;dl=0","Click to download Image")</f>
      </c>
      <c r="B2055" s="0">
        <f>HYPERLINK("https://dl.dropboxusercontent.com/scl/fi/catipaxx3rd17ogfs49oj/mens-t-shirt-size-chartsorlando.jpg?rlkey=uxnlucxvyts2jmvn0m9ei3j5g&amp;dl=0","Click to download SizeChart")</f>
      </c>
      <c r="C2055" s="0" t="inlineStr">
        <is>
          <t>Orlando Men's Tri-Blend T-Shirt</t>
        </is>
      </c>
      <c r="D2055" s="0" t="inlineStr">
        <is>
          <t>116555</t>
        </is>
      </c>
      <c r="E2055" s="0" t="inlineStr">
        <is>
          <t>BLANK ORLANDO M RED:116555B - M</t>
        </is>
      </c>
      <c r="G2055" s="0" t="inlineStr">
        <is>
          <t>MENS</t>
        </is>
      </c>
      <c r="H2055" s="0" t="inlineStr">
        <is>
          <t>M</t>
        </is>
      </c>
      <c r="I2055" s="0">
        <v>14.99</v>
      </c>
      <c r="J2055" s="0">
        <v>48</v>
      </c>
    </row>
    <row r="2056" spans="1:10" customHeight="0">
      <c r="A2056" s="0">
        <f>HYPERLINK("https://dl.dropboxusercontent.com/scl/fi/7s47xo4nagi7nzjzrjeay/116555-f.jpg?rlkey=gzl444w9nky3aocjicany3n15&amp;dl=0","Click to download Image")</f>
      </c>
      <c r="B2056" s="0">
        <f>HYPERLINK("https://dl.dropboxusercontent.com/scl/fi/catipaxx3rd17ogfs49oj/mens-t-shirt-size-chartsorlando.jpg?rlkey=uxnlucxvyts2jmvn0m9ei3j5g&amp;dl=0","Click to download SizeChart")</f>
      </c>
      <c r="C2056" s="0" t="inlineStr">
        <is>
          <t>Orlando Men's Tri-Blend T-Shirt</t>
        </is>
      </c>
      <c r="D2056" s="0" t="inlineStr">
        <is>
          <t>116555</t>
        </is>
      </c>
      <c r="E2056" s="0" t="inlineStr">
        <is>
          <t>BLANK ORLANDO M RED:116555C - L</t>
        </is>
      </c>
      <c r="G2056" s="0" t="inlineStr">
        <is>
          <t>MENS</t>
        </is>
      </c>
      <c r="H2056" s="0" t="inlineStr">
        <is>
          <t>L</t>
        </is>
      </c>
      <c r="I2056" s="0">
        <v>14.99</v>
      </c>
      <c r="J2056" s="0">
        <v>70</v>
      </c>
    </row>
    <row r="2057" spans="1:10" customHeight="0">
      <c r="A2057" s="0">
        <f>HYPERLINK("https://dl.dropboxusercontent.com/scl/fi/7s47xo4nagi7nzjzrjeay/116555-f.jpg?rlkey=gzl444w9nky3aocjicany3n15&amp;dl=0","Click to download Image")</f>
      </c>
      <c r="B2057" s="0">
        <f>HYPERLINK("https://dl.dropboxusercontent.com/scl/fi/catipaxx3rd17ogfs49oj/mens-t-shirt-size-chartsorlando.jpg?rlkey=uxnlucxvyts2jmvn0m9ei3j5g&amp;dl=0","Click to download SizeChart")</f>
      </c>
      <c r="C2057" s="0" t="inlineStr">
        <is>
          <t>Orlando Men's Tri-Blend T-Shirt</t>
        </is>
      </c>
      <c r="D2057" s="0" t="inlineStr">
        <is>
          <t>116555</t>
        </is>
      </c>
      <c r="E2057" s="0" t="inlineStr">
        <is>
          <t>BLANK ORLANDO M RED:116555D - XL</t>
        </is>
      </c>
      <c r="G2057" s="0" t="inlineStr">
        <is>
          <t>MENS</t>
        </is>
      </c>
      <c r="H2057" s="0" t="inlineStr">
        <is>
          <t>XL</t>
        </is>
      </c>
      <c r="I2057" s="0">
        <v>14.99</v>
      </c>
      <c r="J2057" s="0">
        <v>72</v>
      </c>
    </row>
    <row r="2058" spans="1:10" customHeight="0">
      <c r="A2058" s="0">
        <f>HYPERLINK("https://dl.dropboxusercontent.com/scl/fi/7s47xo4nagi7nzjzrjeay/116555-f.jpg?rlkey=gzl444w9nky3aocjicany3n15&amp;dl=0","Click to download Image")</f>
      </c>
      <c r="B2058" s="0">
        <f>HYPERLINK("https://dl.dropboxusercontent.com/scl/fi/catipaxx3rd17ogfs49oj/mens-t-shirt-size-chartsorlando.jpg?rlkey=uxnlucxvyts2jmvn0m9ei3j5g&amp;dl=0","Click to download SizeChart")</f>
      </c>
      <c r="C2058" s="0" t="inlineStr">
        <is>
          <t>Orlando Men's Tri-Blend T-Shirt</t>
        </is>
      </c>
      <c r="D2058" s="0" t="inlineStr">
        <is>
          <t>116555</t>
        </is>
      </c>
      <c r="E2058" s="0" t="inlineStr">
        <is>
          <t>BLANK ORLANDO M RED:116555E - 2XL</t>
        </is>
      </c>
      <c r="G2058" s="0" t="inlineStr">
        <is>
          <t>MENS</t>
        </is>
      </c>
      <c r="H2058" s="0" t="inlineStr">
        <is>
          <t>2XL</t>
        </is>
      </c>
      <c r="I2058" s="0">
        <v>14.99</v>
      </c>
      <c r="J2058" s="0">
        <v>48</v>
      </c>
    </row>
    <row r="2059" spans="1:10" customHeight="0">
      <c r="A2059" s="0">
        <f>HYPERLINK("https://dl.dropboxusercontent.com/scl/fi/7s47xo4nagi7nzjzrjeay/116555-f.jpg?rlkey=gzl444w9nky3aocjicany3n15&amp;dl=0","Click to download Image")</f>
      </c>
      <c r="B2059" s="0">
        <f>HYPERLINK("https://dl.dropboxusercontent.com/scl/fi/catipaxx3rd17ogfs49oj/mens-t-shirt-size-chartsorlando.jpg?rlkey=uxnlucxvyts2jmvn0m9ei3j5g&amp;dl=0","Click to download SizeChart")</f>
      </c>
      <c r="C2059" s="0" t="inlineStr">
        <is>
          <t>Orlando Men's Tri-Blend T-Shirt</t>
        </is>
      </c>
      <c r="D2059" s="0" t="inlineStr">
        <is>
          <t>116555</t>
        </is>
      </c>
      <c r="E2059" s="0" t="inlineStr">
        <is>
          <t>BLANK ORLANDO M RED:116555F - 3XL</t>
        </is>
      </c>
      <c r="G2059" s="0" t="inlineStr">
        <is>
          <t>MENS</t>
        </is>
      </c>
      <c r="H2059" s="0" t="inlineStr">
        <is>
          <t>3XL</t>
        </is>
      </c>
      <c r="I2059" s="0">
        <v>14.99</v>
      </c>
      <c r="J2059" s="0">
        <v>24</v>
      </c>
    </row>
    <row r="2060" spans="1:10" customHeight="0">
      <c r="A2060" s="0">
        <f>HYPERLINK("https://dl.dropboxusercontent.com/scl/fi/bo17bpxt761ek136eggq7/126547-f.jpg?rlkey=neca261ygdwvo7ijsrs2idpsr&amp;dl=0","Click to download Image")</f>
      </c>
      <c r="B2060" s="0">
        <f>HYPERLINK("https://dl.dropboxusercontent.com/scl/fi/catipaxx3rd17ogfs49oj/mens-t-shirt-size-chartsorlando.jpg?rlkey=uxnlucxvyts2jmvn0m9ei3j5g&amp;dl=0","Click to download SizeChart")</f>
      </c>
      <c r="C2060" s="0" t="inlineStr">
        <is>
          <t>Orlando Men's Tri-Blend T-Shirt</t>
        </is>
      </c>
      <c r="D2060" s="0" t="inlineStr">
        <is>
          <t>126547</t>
        </is>
      </c>
      <c r="E2060" s="0" t="inlineStr">
        <is>
          <t>BLANK ORLAND M GD:126547A-S</t>
        </is>
      </c>
      <c r="F2060" s="0" t="inlineStr">
        <is>
          <t>899126547045</t>
        </is>
      </c>
      <c r="G2060" s="0" t="inlineStr">
        <is>
          <t>MENS</t>
        </is>
      </c>
      <c r="H2060" s="0" t="inlineStr">
        <is>
          <t>S</t>
        </is>
      </c>
      <c r="I2060" s="0">
        <v>14.99</v>
      </c>
      <c r="J2060" s="0">
        <v>39</v>
      </c>
    </row>
    <row r="2061" spans="1:10" customHeight="0">
      <c r="A2061" s="0">
        <f>HYPERLINK("https://dl.dropboxusercontent.com/scl/fi/bo17bpxt761ek136eggq7/126547-f.jpg?rlkey=neca261ygdwvo7ijsrs2idpsr&amp;dl=0","Click to download Image")</f>
      </c>
      <c r="B2061" s="0">
        <f>HYPERLINK("https://dl.dropboxusercontent.com/scl/fi/catipaxx3rd17ogfs49oj/mens-t-shirt-size-chartsorlando.jpg?rlkey=uxnlucxvyts2jmvn0m9ei3j5g&amp;dl=0","Click to download SizeChart")</f>
      </c>
      <c r="C2061" s="0" t="inlineStr">
        <is>
          <t>Orlando Men's Tri-Blend T-Shirt</t>
        </is>
      </c>
      <c r="D2061" s="0" t="inlineStr">
        <is>
          <t>126547</t>
        </is>
      </c>
      <c r="E2061" s="0" t="inlineStr">
        <is>
          <t>BLANK ORLAND M GD:126547B-M</t>
        </is>
      </c>
      <c r="F2061" s="0" t="inlineStr">
        <is>
          <t>899126547052</t>
        </is>
      </c>
      <c r="G2061" s="0" t="inlineStr">
        <is>
          <t>MENS</t>
        </is>
      </c>
      <c r="H2061" s="0" t="inlineStr">
        <is>
          <t>M</t>
        </is>
      </c>
      <c r="I2061" s="0">
        <v>14.99</v>
      </c>
      <c r="J2061" s="0">
        <v>78</v>
      </c>
    </row>
    <row r="2062" spans="1:10" customHeight="0">
      <c r="A2062" s="0">
        <f>HYPERLINK("https://dl.dropboxusercontent.com/scl/fi/bo17bpxt761ek136eggq7/126547-f.jpg?rlkey=neca261ygdwvo7ijsrs2idpsr&amp;dl=0","Click to download Image")</f>
      </c>
      <c r="B2062" s="0">
        <f>HYPERLINK("https://dl.dropboxusercontent.com/scl/fi/catipaxx3rd17ogfs49oj/mens-t-shirt-size-chartsorlando.jpg?rlkey=uxnlucxvyts2jmvn0m9ei3j5g&amp;dl=0","Click to download SizeChart")</f>
      </c>
      <c r="C2062" s="0" t="inlineStr">
        <is>
          <t>Orlando Men's Tri-Blend T-Shirt</t>
        </is>
      </c>
      <c r="D2062" s="0" t="inlineStr">
        <is>
          <t>126547</t>
        </is>
      </c>
      <c r="E2062" s="0" t="inlineStr">
        <is>
          <t>BLANK ORLAND M GD:126547C-L</t>
        </is>
      </c>
      <c r="F2062" s="0" t="inlineStr">
        <is>
          <t>899126547069</t>
        </is>
      </c>
      <c r="G2062" s="0" t="inlineStr">
        <is>
          <t>MENS</t>
        </is>
      </c>
      <c r="H2062" s="0" t="inlineStr">
        <is>
          <t>L</t>
        </is>
      </c>
      <c r="I2062" s="0">
        <v>14.99</v>
      </c>
      <c r="J2062" s="0">
        <v>116</v>
      </c>
    </row>
    <row r="2063" spans="1:10" customHeight="0">
      <c r="A2063" s="0">
        <f>HYPERLINK("https://dl.dropboxusercontent.com/scl/fi/bo17bpxt761ek136eggq7/126547-f.jpg?rlkey=neca261ygdwvo7ijsrs2idpsr&amp;dl=0","Click to download Image")</f>
      </c>
      <c r="B2063" s="0">
        <f>HYPERLINK("https://dl.dropboxusercontent.com/scl/fi/catipaxx3rd17ogfs49oj/mens-t-shirt-size-chartsorlando.jpg?rlkey=uxnlucxvyts2jmvn0m9ei3j5g&amp;dl=0","Click to download SizeChart")</f>
      </c>
      <c r="C2063" s="0" t="inlineStr">
        <is>
          <t>Orlando Men's Tri-Blend T-Shirt</t>
        </is>
      </c>
      <c r="D2063" s="0" t="inlineStr">
        <is>
          <t>126547</t>
        </is>
      </c>
      <c r="E2063" s="0" t="inlineStr">
        <is>
          <t>BLANK ORLAND M GD:126547D-XL</t>
        </is>
      </c>
      <c r="F2063" s="0" t="inlineStr">
        <is>
          <t>899126547076</t>
        </is>
      </c>
      <c r="G2063" s="0" t="inlineStr">
        <is>
          <t>MENS</t>
        </is>
      </c>
      <c r="H2063" s="0" t="inlineStr">
        <is>
          <t>XL</t>
        </is>
      </c>
      <c r="I2063" s="0">
        <v>14.99</v>
      </c>
      <c r="J2063" s="0">
        <v>117</v>
      </c>
    </row>
    <row r="2064" spans="1:10" customHeight="0">
      <c r="A2064" s="0">
        <f>HYPERLINK("https://dl.dropboxusercontent.com/scl/fi/bo17bpxt761ek136eggq7/126547-f.jpg?rlkey=neca261ygdwvo7ijsrs2idpsr&amp;dl=0","Click to download Image")</f>
      </c>
      <c r="B2064" s="0">
        <f>HYPERLINK("https://dl.dropboxusercontent.com/scl/fi/catipaxx3rd17ogfs49oj/mens-t-shirt-size-chartsorlando.jpg?rlkey=uxnlucxvyts2jmvn0m9ei3j5g&amp;dl=0","Click to download SizeChart")</f>
      </c>
      <c r="C2064" s="0" t="inlineStr">
        <is>
          <t>Orlando Men's Tri-Blend T-Shirt</t>
        </is>
      </c>
      <c r="D2064" s="0" t="inlineStr">
        <is>
          <t>126547</t>
        </is>
      </c>
      <c r="E2064" s="0" t="inlineStr">
        <is>
          <t>BLANK ORLAND M GD:126547E-2XL</t>
        </is>
      </c>
      <c r="F2064" s="0" t="inlineStr">
        <is>
          <t>899126547083</t>
        </is>
      </c>
      <c r="G2064" s="0" t="inlineStr">
        <is>
          <t>MENS</t>
        </is>
      </c>
      <c r="H2064" s="0" t="inlineStr">
        <is>
          <t>2XL</t>
        </is>
      </c>
      <c r="I2064" s="0">
        <v>14.99</v>
      </c>
      <c r="J2064" s="0">
        <v>78</v>
      </c>
    </row>
    <row r="2065" spans="1:10" customHeight="0">
      <c r="A2065" s="0">
        <f>HYPERLINK("https://dl.dropboxusercontent.com/scl/fi/bo17bpxt761ek136eggq7/126547-f.jpg?rlkey=neca261ygdwvo7ijsrs2idpsr&amp;dl=0","Click to download Image")</f>
      </c>
      <c r="B2065" s="0">
        <f>HYPERLINK("https://dl.dropboxusercontent.com/scl/fi/catipaxx3rd17ogfs49oj/mens-t-shirt-size-chartsorlando.jpg?rlkey=uxnlucxvyts2jmvn0m9ei3j5g&amp;dl=0","Click to download SizeChart")</f>
      </c>
      <c r="C2065" s="0" t="inlineStr">
        <is>
          <t>Orlando Men's Tri-Blend T-Shirt</t>
        </is>
      </c>
      <c r="D2065" s="0" t="inlineStr">
        <is>
          <t>126547</t>
        </is>
      </c>
      <c r="E2065" s="0" t="inlineStr">
        <is>
          <t>BLANK ORLAND M GD:126547F-3XL</t>
        </is>
      </c>
      <c r="F2065" s="0" t="inlineStr">
        <is>
          <t>899126547090</t>
        </is>
      </c>
      <c r="G2065" s="0" t="inlineStr">
        <is>
          <t>MENS</t>
        </is>
      </c>
      <c r="H2065" s="0" t="inlineStr">
        <is>
          <t>3XL</t>
        </is>
      </c>
      <c r="I2065" s="0">
        <v>14.99</v>
      </c>
      <c r="J2065" s="0">
        <v>39</v>
      </c>
    </row>
    <row r="2066" spans="1:10" customHeight="0">
      <c r="A2066" s="0">
        <f>HYPERLINK("https://dl.dropboxusercontent.com/scl/fi/3q8qye0i4cs3spuh9a5tx/116554-f.jpg?rlkey=c06y6oousawzemuwhx1e9xniq&amp;dl=0","Click to download Image")</f>
      </c>
      <c r="B2066" s="0">
        <f>HYPERLINK("https://dl.dropboxusercontent.com/scl/fi/catipaxx3rd17ogfs49oj/mens-t-shirt-size-chartsorlando.jpg?rlkey=uxnlucxvyts2jmvn0m9ei3j5g&amp;dl=0","Click to download SizeChart")</f>
      </c>
      <c r="C2066" s="0" t="inlineStr">
        <is>
          <t>Orlando Men's Tri-Blend T-Shirt</t>
        </is>
      </c>
      <c r="D2066" s="0" t="inlineStr">
        <is>
          <t>116554</t>
        </is>
      </c>
      <c r="E2066" s="0" t="inlineStr">
        <is>
          <t>BLANK ORLANDO M NAVY:116554A - S</t>
        </is>
      </c>
      <c r="G2066" s="0" t="inlineStr">
        <is>
          <t>MENS</t>
        </is>
      </c>
      <c r="H2066" s="0" t="inlineStr">
        <is>
          <t>S</t>
        </is>
      </c>
      <c r="I2066" s="0">
        <v>14.99</v>
      </c>
      <c r="J2066" s="0">
        <v>48</v>
      </c>
    </row>
    <row r="2067" spans="1:10" customHeight="0">
      <c r="A2067" s="0">
        <f>HYPERLINK("https://dl.dropboxusercontent.com/scl/fi/3q8qye0i4cs3spuh9a5tx/116554-f.jpg?rlkey=c06y6oousawzemuwhx1e9xniq&amp;dl=0","Click to download Image")</f>
      </c>
      <c r="B2067" s="0">
        <f>HYPERLINK("https://dl.dropboxusercontent.com/scl/fi/catipaxx3rd17ogfs49oj/mens-t-shirt-size-chartsorlando.jpg?rlkey=uxnlucxvyts2jmvn0m9ei3j5g&amp;dl=0","Click to download SizeChart")</f>
      </c>
      <c r="C2067" s="0" t="inlineStr">
        <is>
          <t>Orlando Men's Tri-Blend T-Shirt</t>
        </is>
      </c>
      <c r="D2067" s="0" t="inlineStr">
        <is>
          <t>116554</t>
        </is>
      </c>
      <c r="E2067" s="0" t="inlineStr">
        <is>
          <t>BLANK ORLANDO M NAVY:116554B - M</t>
        </is>
      </c>
      <c r="G2067" s="0" t="inlineStr">
        <is>
          <t>MENS</t>
        </is>
      </c>
      <c r="H2067" s="0" t="inlineStr">
        <is>
          <t>M</t>
        </is>
      </c>
      <c r="I2067" s="0">
        <v>14.99</v>
      </c>
      <c r="J2067" s="0">
        <v>96</v>
      </c>
    </row>
    <row r="2068" spans="1:10" customHeight="0">
      <c r="A2068" s="0">
        <f>HYPERLINK("https://dl.dropboxusercontent.com/scl/fi/3q8qye0i4cs3spuh9a5tx/116554-f.jpg?rlkey=c06y6oousawzemuwhx1e9xniq&amp;dl=0","Click to download Image")</f>
      </c>
      <c r="B2068" s="0">
        <f>HYPERLINK("https://dl.dropboxusercontent.com/scl/fi/catipaxx3rd17ogfs49oj/mens-t-shirt-size-chartsorlando.jpg?rlkey=uxnlucxvyts2jmvn0m9ei3j5g&amp;dl=0","Click to download SizeChart")</f>
      </c>
      <c r="C2068" s="0" t="inlineStr">
        <is>
          <t>Orlando Men's Tri-Blend T-Shirt</t>
        </is>
      </c>
      <c r="D2068" s="0" t="inlineStr">
        <is>
          <t>116554</t>
        </is>
      </c>
      <c r="E2068" s="0" t="inlineStr">
        <is>
          <t>BLANK ORLANDO M NAVY:116554C - L</t>
        </is>
      </c>
      <c r="G2068" s="0" t="inlineStr">
        <is>
          <t>MENS</t>
        </is>
      </c>
      <c r="H2068" s="0" t="inlineStr">
        <is>
          <t>L</t>
        </is>
      </c>
      <c r="I2068" s="0">
        <v>14.99</v>
      </c>
      <c r="J2068" s="0">
        <v>144</v>
      </c>
    </row>
    <row r="2069" spans="1:10" customHeight="0">
      <c r="A2069" s="0">
        <f>HYPERLINK("https://dl.dropboxusercontent.com/scl/fi/3q8qye0i4cs3spuh9a5tx/116554-f.jpg?rlkey=c06y6oousawzemuwhx1e9xniq&amp;dl=0","Click to download Image")</f>
      </c>
      <c r="B2069" s="0">
        <f>HYPERLINK("https://dl.dropboxusercontent.com/scl/fi/catipaxx3rd17ogfs49oj/mens-t-shirt-size-chartsorlando.jpg?rlkey=uxnlucxvyts2jmvn0m9ei3j5g&amp;dl=0","Click to download SizeChart")</f>
      </c>
      <c r="C2069" s="0" t="inlineStr">
        <is>
          <t>Orlando Men's Tri-Blend T-Shirt</t>
        </is>
      </c>
      <c r="D2069" s="0" t="inlineStr">
        <is>
          <t>116554</t>
        </is>
      </c>
      <c r="E2069" s="0" t="inlineStr">
        <is>
          <t>BLANK ORLANDO M NAVY:116554D - XL</t>
        </is>
      </c>
      <c r="G2069" s="0" t="inlineStr">
        <is>
          <t>MENS</t>
        </is>
      </c>
      <c r="H2069" s="0" t="inlineStr">
        <is>
          <t>XL</t>
        </is>
      </c>
      <c r="I2069" s="0">
        <v>14.99</v>
      </c>
      <c r="J2069" s="0">
        <v>125</v>
      </c>
    </row>
    <row r="2070" spans="1:10" customHeight="0">
      <c r="A2070" s="0">
        <f>HYPERLINK("https://dl.dropboxusercontent.com/scl/fi/3q8qye0i4cs3spuh9a5tx/116554-f.jpg?rlkey=c06y6oousawzemuwhx1e9xniq&amp;dl=0","Click to download Image")</f>
      </c>
      <c r="B2070" s="0">
        <f>HYPERLINK("https://dl.dropboxusercontent.com/scl/fi/catipaxx3rd17ogfs49oj/mens-t-shirt-size-chartsorlando.jpg?rlkey=uxnlucxvyts2jmvn0m9ei3j5g&amp;dl=0","Click to download SizeChart")</f>
      </c>
      <c r="C2070" s="0" t="inlineStr">
        <is>
          <t>Orlando Men's Tri-Blend T-Shirt</t>
        </is>
      </c>
      <c r="D2070" s="0" t="inlineStr">
        <is>
          <t>116554</t>
        </is>
      </c>
      <c r="E2070" s="0" t="inlineStr">
        <is>
          <t>BLANK ORLANDO M NAVY:116554E - 2XL</t>
        </is>
      </c>
      <c r="G2070" s="0" t="inlineStr">
        <is>
          <t>MENS</t>
        </is>
      </c>
      <c r="H2070" s="0" t="inlineStr">
        <is>
          <t>2XL</t>
        </is>
      </c>
      <c r="I2070" s="0">
        <v>14.99</v>
      </c>
      <c r="J2070" s="0">
        <v>96</v>
      </c>
    </row>
    <row r="2071" spans="1:10" customHeight="0">
      <c r="A2071" s="0">
        <f>HYPERLINK("https://dl.dropboxusercontent.com/scl/fi/3q8qye0i4cs3spuh9a5tx/116554-f.jpg?rlkey=c06y6oousawzemuwhx1e9xniq&amp;dl=0","Click to download Image")</f>
      </c>
      <c r="B2071" s="0">
        <f>HYPERLINK("https://dl.dropboxusercontent.com/scl/fi/catipaxx3rd17ogfs49oj/mens-t-shirt-size-chartsorlando.jpg?rlkey=uxnlucxvyts2jmvn0m9ei3j5g&amp;dl=0","Click to download SizeChart")</f>
      </c>
      <c r="C2071" s="0" t="inlineStr">
        <is>
          <t>Orlando Men's Tri-Blend T-Shirt</t>
        </is>
      </c>
      <c r="D2071" s="0" t="inlineStr">
        <is>
          <t>116554</t>
        </is>
      </c>
      <c r="E2071" s="0" t="inlineStr">
        <is>
          <t>BLANK ORLANDO M NAVY:116554F - 3XL</t>
        </is>
      </c>
      <c r="G2071" s="0" t="inlineStr">
        <is>
          <t>MENS</t>
        </is>
      </c>
      <c r="H2071" s="0" t="inlineStr">
        <is>
          <t>3XL</t>
        </is>
      </c>
      <c r="I2071" s="0">
        <v>14.99</v>
      </c>
      <c r="J2071" s="0">
        <v>48</v>
      </c>
    </row>
    <row r="2072" spans="1:10" customHeight="0">
      <c r="A2072" s="0">
        <f>HYPERLINK("https://dl.dropboxusercontent.com/scl/fi/6n6qeqj580re76vaoixpk/116551-f.jpg?rlkey=bljj3o5loh09qcjw4h8ky9854&amp;dl=0","Click to download Image")</f>
      </c>
      <c r="B2072" s="0">
        <f>HYPERLINK("https://dl.dropboxusercontent.com/scl/fi/catipaxx3rd17ogfs49oj/mens-t-shirt-size-chartsorlando.jpg?rlkey=uxnlucxvyts2jmvn0m9ei3j5g&amp;dl=0","Click to download SizeChart")</f>
      </c>
      <c r="C2072" s="0" t="inlineStr">
        <is>
          <t>Orlando Men's Tri-Blend T-Shirt</t>
        </is>
      </c>
      <c r="D2072" s="0" t="inlineStr">
        <is>
          <t>116551</t>
        </is>
      </c>
      <c r="E2072" s="0" t="inlineStr">
        <is>
          <t>BLANK ORLANDO M PURPLE:116551A - S</t>
        </is>
      </c>
      <c r="G2072" s="0" t="inlineStr">
        <is>
          <t>MENS</t>
        </is>
      </c>
      <c r="H2072" s="0" t="inlineStr">
        <is>
          <t>S</t>
        </is>
      </c>
      <c r="I2072" s="0">
        <v>14.99</v>
      </c>
      <c r="J2072" s="0">
        <v>18</v>
      </c>
    </row>
    <row r="2073" spans="1:10" customHeight="0">
      <c r="A2073" s="0">
        <f>HYPERLINK("https://dl.dropboxusercontent.com/scl/fi/6n6qeqj580re76vaoixpk/116551-f.jpg?rlkey=bljj3o5loh09qcjw4h8ky9854&amp;dl=0","Click to download Image")</f>
      </c>
      <c r="B2073" s="0">
        <f>HYPERLINK("https://dl.dropboxusercontent.com/scl/fi/catipaxx3rd17ogfs49oj/mens-t-shirt-size-chartsorlando.jpg?rlkey=uxnlucxvyts2jmvn0m9ei3j5g&amp;dl=0","Click to download SizeChart")</f>
      </c>
      <c r="C2073" s="0" t="inlineStr">
        <is>
          <t>Orlando Men's Tri-Blend T-Shirt</t>
        </is>
      </c>
      <c r="D2073" s="0" t="inlineStr">
        <is>
          <t>116551</t>
        </is>
      </c>
      <c r="E2073" s="0" t="inlineStr">
        <is>
          <t>BLANK ORLANDO M PURPLE:116551B - M</t>
        </is>
      </c>
      <c r="G2073" s="0" t="inlineStr">
        <is>
          <t>MENS</t>
        </is>
      </c>
      <c r="H2073" s="0" t="inlineStr">
        <is>
          <t>M</t>
        </is>
      </c>
      <c r="I2073" s="0">
        <v>14.99</v>
      </c>
      <c r="J2073" s="0">
        <v>33</v>
      </c>
    </row>
    <row r="2074" spans="1:10" customHeight="0">
      <c r="A2074" s="0">
        <f>HYPERLINK("https://dl.dropboxusercontent.com/scl/fi/6n6qeqj580re76vaoixpk/116551-f.jpg?rlkey=bljj3o5loh09qcjw4h8ky9854&amp;dl=0","Click to download Image")</f>
      </c>
      <c r="B2074" s="0">
        <f>HYPERLINK("https://dl.dropboxusercontent.com/scl/fi/catipaxx3rd17ogfs49oj/mens-t-shirt-size-chartsorlando.jpg?rlkey=uxnlucxvyts2jmvn0m9ei3j5g&amp;dl=0","Click to download SizeChart")</f>
      </c>
      <c r="C2074" s="0" t="inlineStr">
        <is>
          <t>Orlando Men's Tri-Blend T-Shirt</t>
        </is>
      </c>
      <c r="D2074" s="0" t="inlineStr">
        <is>
          <t>116551</t>
        </is>
      </c>
      <c r="E2074" s="0" t="inlineStr">
        <is>
          <t>BLANK ORLANDO M PURPLE:116551C - L</t>
        </is>
      </c>
      <c r="G2074" s="0" t="inlineStr">
        <is>
          <t>MENS</t>
        </is>
      </c>
      <c r="H2074" s="0" t="inlineStr">
        <is>
          <t>L</t>
        </is>
      </c>
      <c r="I2074" s="0">
        <v>14.99</v>
      </c>
      <c r="J2074" s="0">
        <v>54</v>
      </c>
    </row>
    <row r="2075" spans="1:10" customHeight="0">
      <c r="A2075" s="0">
        <f>HYPERLINK("https://dl.dropboxusercontent.com/scl/fi/6n6qeqj580re76vaoixpk/116551-f.jpg?rlkey=bljj3o5loh09qcjw4h8ky9854&amp;dl=0","Click to download Image")</f>
      </c>
      <c r="B2075" s="0">
        <f>HYPERLINK("https://dl.dropboxusercontent.com/scl/fi/catipaxx3rd17ogfs49oj/mens-t-shirt-size-chartsorlando.jpg?rlkey=uxnlucxvyts2jmvn0m9ei3j5g&amp;dl=0","Click to download SizeChart")</f>
      </c>
      <c r="C2075" s="0" t="inlineStr">
        <is>
          <t>Orlando Men's Tri-Blend T-Shirt</t>
        </is>
      </c>
      <c r="D2075" s="0" t="inlineStr">
        <is>
          <t>116551</t>
        </is>
      </c>
      <c r="E2075" s="0" t="inlineStr">
        <is>
          <t>BLANK ORLANDO M PURPLE:116551D - XL</t>
        </is>
      </c>
      <c r="G2075" s="0" t="inlineStr">
        <is>
          <t>MENS</t>
        </is>
      </c>
      <c r="H2075" s="0" t="inlineStr">
        <is>
          <t>XL</t>
        </is>
      </c>
      <c r="I2075" s="0">
        <v>14.99</v>
      </c>
      <c r="J2075" s="0">
        <v>41</v>
      </c>
    </row>
    <row r="2076" spans="1:10" customHeight="0">
      <c r="A2076" s="0">
        <f>HYPERLINK("https://dl.dropboxusercontent.com/scl/fi/6n6qeqj580re76vaoixpk/116551-f.jpg?rlkey=bljj3o5loh09qcjw4h8ky9854&amp;dl=0","Click to download Image")</f>
      </c>
      <c r="B2076" s="0">
        <f>HYPERLINK("https://dl.dropboxusercontent.com/scl/fi/catipaxx3rd17ogfs49oj/mens-t-shirt-size-chartsorlando.jpg?rlkey=uxnlucxvyts2jmvn0m9ei3j5g&amp;dl=0","Click to download SizeChart")</f>
      </c>
      <c r="C2076" s="0" t="inlineStr">
        <is>
          <t>Orlando Men's Tri-Blend T-Shirt</t>
        </is>
      </c>
      <c r="D2076" s="0" t="inlineStr">
        <is>
          <t>116551</t>
        </is>
      </c>
      <c r="E2076" s="0" t="inlineStr">
        <is>
          <t>BLANK ORLANDO M PURPLE:116551E - 2XL</t>
        </is>
      </c>
      <c r="G2076" s="0" t="inlineStr">
        <is>
          <t>MENS</t>
        </is>
      </c>
      <c r="H2076" s="0" t="inlineStr">
        <is>
          <t>2XL</t>
        </is>
      </c>
      <c r="I2076" s="0">
        <v>14.99</v>
      </c>
      <c r="J2076" s="0">
        <v>40</v>
      </c>
    </row>
    <row r="2077" spans="1:10" customHeight="0">
      <c r="A2077" s="0">
        <f>HYPERLINK("https://dl.dropboxusercontent.com/scl/fi/6n6qeqj580re76vaoixpk/116551-f.jpg?rlkey=bljj3o5loh09qcjw4h8ky9854&amp;dl=0","Click to download Image")</f>
      </c>
      <c r="B2077" s="0">
        <f>HYPERLINK("https://dl.dropboxusercontent.com/scl/fi/catipaxx3rd17ogfs49oj/mens-t-shirt-size-chartsorlando.jpg?rlkey=uxnlucxvyts2jmvn0m9ei3j5g&amp;dl=0","Click to download SizeChart")</f>
      </c>
      <c r="C2077" s="0" t="inlineStr">
        <is>
          <t>Orlando Men's Tri-Blend T-Shirt</t>
        </is>
      </c>
      <c r="D2077" s="0" t="inlineStr">
        <is>
          <t>116551</t>
        </is>
      </c>
      <c r="E2077" s="0" t="inlineStr">
        <is>
          <t>BLANK ORLANDO M PURPLE:116551F - 3XL</t>
        </is>
      </c>
      <c r="G2077" s="0" t="inlineStr">
        <is>
          <t>MENS</t>
        </is>
      </c>
      <c r="H2077" s="0" t="inlineStr">
        <is>
          <t>3XL</t>
        </is>
      </c>
      <c r="I2077" s="0">
        <v>14.99</v>
      </c>
      <c r="J2077" s="0">
        <v>25</v>
      </c>
    </row>
    <row r="2078" spans="1:10" customHeight="0">
      <c r="A2078" s="0">
        <f>HYPERLINK("https://dl.dropboxusercontent.com/scl/fi/nab3igd6bq2kkgru6wggq/128502-f-1.jpg?rlkey=5qb3lzvg9ugpa72tgvb94s1fd&amp;dl=0","Click to download Image")</f>
      </c>
      <c r="B2078" s="0">
        <f>HYPERLINK("https://dl.dropboxusercontent.com/scl/fi/xan6lnfyi0ehcwqr3cy0i/mens-jackets-size-chartsward.jpg?rlkey=nzgo1humtll6h2dkuuklcv50q&amp;dl=0","Click to download SizeChart")</f>
      </c>
      <c r="C2078" s="0" t="inlineStr">
        <is>
          <t>Ward Men's Windshell Jacket</t>
        </is>
      </c>
      <c r="D2078" s="0" t="inlineStr">
        <is>
          <t>128502</t>
        </is>
      </c>
      <c r="E2078" s="0" t="inlineStr">
        <is>
          <t>BLANK WARD M BK:128502A-S</t>
        </is>
      </c>
      <c r="F2078" s="0" t="inlineStr">
        <is>
          <t>899128502042</t>
        </is>
      </c>
      <c r="G2078" s="0" t="inlineStr">
        <is>
          <t>MENS</t>
        </is>
      </c>
      <c r="H2078" s="0" t="inlineStr">
        <is>
          <t>S</t>
        </is>
      </c>
      <c r="I2078" s="0">
        <v>44.99</v>
      </c>
      <c r="J2078" s="0">
        <v>23</v>
      </c>
    </row>
    <row r="2079" spans="1:10" customHeight="0">
      <c r="A2079" s="0">
        <f>HYPERLINK("https://dl.dropboxusercontent.com/scl/fi/nab3igd6bq2kkgru6wggq/128502-f-1.jpg?rlkey=5qb3lzvg9ugpa72tgvb94s1fd&amp;dl=0","Click to download Image")</f>
      </c>
      <c r="B2079" s="0">
        <f>HYPERLINK("https://dl.dropboxusercontent.com/scl/fi/xan6lnfyi0ehcwqr3cy0i/mens-jackets-size-chartsward.jpg?rlkey=nzgo1humtll6h2dkuuklcv50q&amp;dl=0","Click to download SizeChart")</f>
      </c>
      <c r="C2079" s="0" t="inlineStr">
        <is>
          <t>Ward Men's Windshell Jacket</t>
        </is>
      </c>
      <c r="D2079" s="0" t="inlineStr">
        <is>
          <t>128502</t>
        </is>
      </c>
      <c r="E2079" s="0" t="inlineStr">
        <is>
          <t>BLANK WARD M BK:128502B-M</t>
        </is>
      </c>
      <c r="F2079" s="0" t="inlineStr">
        <is>
          <t>899128502059</t>
        </is>
      </c>
      <c r="G2079" s="0" t="inlineStr">
        <is>
          <t>MENS</t>
        </is>
      </c>
      <c r="H2079" s="0" t="inlineStr">
        <is>
          <t>M</t>
        </is>
      </c>
      <c r="I2079" s="0">
        <v>44.99</v>
      </c>
      <c r="J2079" s="0">
        <v>46</v>
      </c>
    </row>
    <row r="2080" spans="1:10" customHeight="0">
      <c r="A2080" s="0">
        <f>HYPERLINK("https://dl.dropboxusercontent.com/scl/fi/nab3igd6bq2kkgru6wggq/128502-f-1.jpg?rlkey=5qb3lzvg9ugpa72tgvb94s1fd&amp;dl=0","Click to download Image")</f>
      </c>
      <c r="B2080" s="0">
        <f>HYPERLINK("https://dl.dropboxusercontent.com/scl/fi/xan6lnfyi0ehcwqr3cy0i/mens-jackets-size-chartsward.jpg?rlkey=nzgo1humtll6h2dkuuklcv50q&amp;dl=0","Click to download SizeChart")</f>
      </c>
      <c r="C2080" s="0" t="inlineStr">
        <is>
          <t>Ward Men's Windshell Jacket</t>
        </is>
      </c>
      <c r="D2080" s="0" t="inlineStr">
        <is>
          <t>128502</t>
        </is>
      </c>
      <c r="E2080" s="0" t="inlineStr">
        <is>
          <t>BLANK WARD M BK:128502C-L</t>
        </is>
      </c>
      <c r="F2080" s="0" t="inlineStr">
        <is>
          <t>899128502066</t>
        </is>
      </c>
      <c r="G2080" s="0" t="inlineStr">
        <is>
          <t>MENS</t>
        </is>
      </c>
      <c r="H2080" s="0" t="inlineStr">
        <is>
          <t>L</t>
        </is>
      </c>
      <c r="I2080" s="0">
        <v>44.99</v>
      </c>
      <c r="J2080" s="0">
        <v>68</v>
      </c>
    </row>
    <row r="2081" spans="1:10" customHeight="0">
      <c r="A2081" s="0">
        <f>HYPERLINK("https://dl.dropboxusercontent.com/scl/fi/nab3igd6bq2kkgru6wggq/128502-f-1.jpg?rlkey=5qb3lzvg9ugpa72tgvb94s1fd&amp;dl=0","Click to download Image")</f>
      </c>
      <c r="B2081" s="0">
        <f>HYPERLINK("https://dl.dropboxusercontent.com/scl/fi/xan6lnfyi0ehcwqr3cy0i/mens-jackets-size-chartsward.jpg?rlkey=nzgo1humtll6h2dkuuklcv50q&amp;dl=0","Click to download SizeChart")</f>
      </c>
      <c r="C2081" s="0" t="inlineStr">
        <is>
          <t>Ward Men's Windshell Jacket</t>
        </is>
      </c>
      <c r="D2081" s="0" t="inlineStr">
        <is>
          <t>128502</t>
        </is>
      </c>
      <c r="E2081" s="0" t="inlineStr">
        <is>
          <t>BLANK WARD M BK:128502D-XL</t>
        </is>
      </c>
      <c r="F2081" s="0" t="inlineStr">
        <is>
          <t>899128502073</t>
        </is>
      </c>
      <c r="G2081" s="0" t="inlineStr">
        <is>
          <t>MENS</t>
        </is>
      </c>
      <c r="H2081" s="0" t="inlineStr">
        <is>
          <t>XL</t>
        </is>
      </c>
      <c r="I2081" s="0">
        <v>44.99</v>
      </c>
      <c r="J2081" s="0">
        <v>72</v>
      </c>
    </row>
    <row r="2082" spans="1:10" customHeight="0">
      <c r="A2082" s="0">
        <f>HYPERLINK("https://dl.dropboxusercontent.com/scl/fi/nab3igd6bq2kkgru6wggq/128502-f-1.jpg?rlkey=5qb3lzvg9ugpa72tgvb94s1fd&amp;dl=0","Click to download Image")</f>
      </c>
      <c r="B2082" s="0">
        <f>HYPERLINK("https://dl.dropboxusercontent.com/scl/fi/xan6lnfyi0ehcwqr3cy0i/mens-jackets-size-chartsward.jpg?rlkey=nzgo1humtll6h2dkuuklcv50q&amp;dl=0","Click to download SizeChart")</f>
      </c>
      <c r="C2082" s="0" t="inlineStr">
        <is>
          <t>Ward Men's Windshell Jacket</t>
        </is>
      </c>
      <c r="D2082" s="0" t="inlineStr">
        <is>
          <t>128502</t>
        </is>
      </c>
      <c r="E2082" s="0" t="inlineStr">
        <is>
          <t>BLANK WARD M BK:128502E-2XL</t>
        </is>
      </c>
      <c r="F2082" s="0" t="inlineStr">
        <is>
          <t>899128502080</t>
        </is>
      </c>
      <c r="G2082" s="0" t="inlineStr">
        <is>
          <t>MENS</t>
        </is>
      </c>
      <c r="H2082" s="0" t="inlineStr">
        <is>
          <t>2XL</t>
        </is>
      </c>
      <c r="I2082" s="0">
        <v>44.99</v>
      </c>
      <c r="J2082" s="0">
        <v>46</v>
      </c>
    </row>
    <row r="2083" spans="1:10" customHeight="0">
      <c r="A2083" s="0">
        <f>HYPERLINK("https://dl.dropboxusercontent.com/scl/fi/nab3igd6bq2kkgru6wggq/128502-f-1.jpg?rlkey=5qb3lzvg9ugpa72tgvb94s1fd&amp;dl=0","Click to download Image")</f>
      </c>
      <c r="B2083" s="0">
        <f>HYPERLINK("https://dl.dropboxusercontent.com/scl/fi/xan6lnfyi0ehcwqr3cy0i/mens-jackets-size-chartsward.jpg?rlkey=nzgo1humtll6h2dkuuklcv50q&amp;dl=0","Click to download SizeChart")</f>
      </c>
      <c r="C2083" s="0" t="inlineStr">
        <is>
          <t>Ward Men's Windshell Jacket</t>
        </is>
      </c>
      <c r="D2083" s="0" t="inlineStr">
        <is>
          <t>128502</t>
        </is>
      </c>
      <c r="E2083" s="0" t="inlineStr">
        <is>
          <t>BLANK WARD M BK:128502F-3XL</t>
        </is>
      </c>
      <c r="F2083" s="0" t="inlineStr">
        <is>
          <t>899128502097</t>
        </is>
      </c>
      <c r="G2083" s="0" t="inlineStr">
        <is>
          <t>MENS</t>
        </is>
      </c>
      <c r="H2083" s="0" t="inlineStr">
        <is>
          <t>3XL</t>
        </is>
      </c>
      <c r="I2083" s="0">
        <v>44.99</v>
      </c>
      <c r="J2083" s="0">
        <v>24</v>
      </c>
    </row>
    <row r="2084" spans="1:10" customHeight="0">
      <c r="A2084" s="0">
        <f>HYPERLINK("https://dl.dropboxusercontent.com/scl/fi/7gaxaedvww3nrvygsci3i/128501-f.jpg?rlkey=tjxx50ynedx1ydvjmdbvy781q&amp;dl=0","Click to download Image")</f>
      </c>
      <c r="B2084" s="0">
        <f>HYPERLINK("https://dl.dropboxusercontent.com/scl/fi/xan6lnfyi0ehcwqr3cy0i/mens-jackets-size-chartsward.jpg?rlkey=nzgo1humtll6h2dkuuklcv50q&amp;dl=0","Click to download SizeChart")</f>
      </c>
      <c r="C2084" s="0" t="inlineStr">
        <is>
          <t>Ward Men's Windshell Jacket</t>
        </is>
      </c>
      <c r="D2084" s="0" t="inlineStr">
        <is>
          <t>128501</t>
        </is>
      </c>
      <c r="E2084" s="0" t="inlineStr">
        <is>
          <t>BLANK WARD M GY:128501A-S</t>
        </is>
      </c>
      <c r="F2084" s="0" t="inlineStr">
        <is>
          <t>899128501045</t>
        </is>
      </c>
      <c r="G2084" s="0" t="inlineStr">
        <is>
          <t>MENS</t>
        </is>
      </c>
      <c r="H2084" s="0" t="inlineStr">
        <is>
          <t>S</t>
        </is>
      </c>
      <c r="I2084" s="0">
        <v>44.99</v>
      </c>
      <c r="J2084" s="0">
        <v>21</v>
      </c>
    </row>
    <row r="2085" spans="1:10" customHeight="0">
      <c r="A2085" s="0">
        <f>HYPERLINK("https://dl.dropboxusercontent.com/scl/fi/7gaxaedvww3nrvygsci3i/128501-f.jpg?rlkey=tjxx50ynedx1ydvjmdbvy781q&amp;dl=0","Click to download Image")</f>
      </c>
      <c r="B2085" s="0">
        <f>HYPERLINK("https://dl.dropboxusercontent.com/scl/fi/xan6lnfyi0ehcwqr3cy0i/mens-jackets-size-chartsward.jpg?rlkey=nzgo1humtll6h2dkuuklcv50q&amp;dl=0","Click to download SizeChart")</f>
      </c>
      <c r="C2085" s="0" t="inlineStr">
        <is>
          <t>Ward Men's Windshell Jacket</t>
        </is>
      </c>
      <c r="D2085" s="0" t="inlineStr">
        <is>
          <t>128501</t>
        </is>
      </c>
      <c r="E2085" s="0" t="inlineStr">
        <is>
          <t>BLANK WARD M GY:128501B-M</t>
        </is>
      </c>
      <c r="F2085" s="0" t="inlineStr">
        <is>
          <t>899128501052</t>
        </is>
      </c>
      <c r="G2085" s="0" t="inlineStr">
        <is>
          <t>MENS</t>
        </is>
      </c>
      <c r="H2085" s="0" t="inlineStr">
        <is>
          <t>M</t>
        </is>
      </c>
      <c r="I2085" s="0">
        <v>44.99</v>
      </c>
      <c r="J2085" s="0">
        <v>43</v>
      </c>
    </row>
    <row r="2086" spans="1:10" customHeight="0">
      <c r="A2086" s="0">
        <f>HYPERLINK("https://dl.dropboxusercontent.com/scl/fi/7gaxaedvww3nrvygsci3i/128501-f.jpg?rlkey=tjxx50ynedx1ydvjmdbvy781q&amp;dl=0","Click to download Image")</f>
      </c>
      <c r="B2086" s="0">
        <f>HYPERLINK("https://dl.dropboxusercontent.com/scl/fi/xan6lnfyi0ehcwqr3cy0i/mens-jackets-size-chartsward.jpg?rlkey=nzgo1humtll6h2dkuuklcv50q&amp;dl=0","Click to download SizeChart")</f>
      </c>
      <c r="C2086" s="0" t="inlineStr">
        <is>
          <t>Ward Men's Windshell Jacket</t>
        </is>
      </c>
      <c r="D2086" s="0" t="inlineStr">
        <is>
          <t>128501</t>
        </is>
      </c>
      <c r="E2086" s="0" t="inlineStr">
        <is>
          <t>BLANK WARD M GY:128501C-L</t>
        </is>
      </c>
      <c r="F2086" s="0" t="inlineStr">
        <is>
          <t>899128501069</t>
        </is>
      </c>
      <c r="G2086" s="0" t="inlineStr">
        <is>
          <t>MENS</t>
        </is>
      </c>
      <c r="H2086" s="0" t="inlineStr">
        <is>
          <t>L</t>
        </is>
      </c>
      <c r="I2086" s="0">
        <v>44.99</v>
      </c>
      <c r="J2086" s="0">
        <v>61</v>
      </c>
    </row>
    <row r="2087" spans="1:10" customHeight="0">
      <c r="A2087" s="0">
        <f>HYPERLINK("https://dl.dropboxusercontent.com/scl/fi/7gaxaedvww3nrvygsci3i/128501-f.jpg?rlkey=tjxx50ynedx1ydvjmdbvy781q&amp;dl=0","Click to download Image")</f>
      </c>
      <c r="B2087" s="0">
        <f>HYPERLINK("https://dl.dropboxusercontent.com/scl/fi/xan6lnfyi0ehcwqr3cy0i/mens-jackets-size-chartsward.jpg?rlkey=nzgo1humtll6h2dkuuklcv50q&amp;dl=0","Click to download SizeChart")</f>
      </c>
      <c r="C2087" s="0" t="inlineStr">
        <is>
          <t>Ward Men's Windshell Jacket</t>
        </is>
      </c>
      <c r="D2087" s="0" t="inlineStr">
        <is>
          <t>128501</t>
        </is>
      </c>
      <c r="E2087" s="0" t="inlineStr">
        <is>
          <t>BLANK WARD M GY:128501D-XL</t>
        </is>
      </c>
      <c r="F2087" s="0" t="inlineStr">
        <is>
          <t>899128501076</t>
        </is>
      </c>
      <c r="G2087" s="0" t="inlineStr">
        <is>
          <t>MENS</t>
        </is>
      </c>
      <c r="H2087" s="0" t="inlineStr">
        <is>
          <t>XL</t>
        </is>
      </c>
      <c r="I2087" s="0">
        <v>44.99</v>
      </c>
      <c r="J2087" s="0">
        <v>61</v>
      </c>
    </row>
    <row r="2088" spans="1:10" customHeight="0">
      <c r="A2088" s="0">
        <f>HYPERLINK("https://dl.dropboxusercontent.com/scl/fi/7gaxaedvww3nrvygsci3i/128501-f.jpg?rlkey=tjxx50ynedx1ydvjmdbvy781q&amp;dl=0","Click to download Image")</f>
      </c>
      <c r="B2088" s="0">
        <f>HYPERLINK("https://dl.dropboxusercontent.com/scl/fi/xan6lnfyi0ehcwqr3cy0i/mens-jackets-size-chartsward.jpg?rlkey=nzgo1humtll6h2dkuuklcv50q&amp;dl=0","Click to download SizeChart")</f>
      </c>
      <c r="C2088" s="0" t="inlineStr">
        <is>
          <t>Ward Men's Windshell Jacket</t>
        </is>
      </c>
      <c r="D2088" s="0" t="inlineStr">
        <is>
          <t>128501</t>
        </is>
      </c>
      <c r="E2088" s="0" t="inlineStr">
        <is>
          <t>BLANK WARD M GY:128501E-2XL</t>
        </is>
      </c>
      <c r="F2088" s="0" t="inlineStr">
        <is>
          <t>899128501083</t>
        </is>
      </c>
      <c r="G2088" s="0" t="inlineStr">
        <is>
          <t>MENS</t>
        </is>
      </c>
      <c r="H2088" s="0" t="inlineStr">
        <is>
          <t>2XL</t>
        </is>
      </c>
      <c r="I2088" s="0">
        <v>44.99</v>
      </c>
      <c r="J2088" s="0">
        <v>41</v>
      </c>
    </row>
    <row r="2089" spans="1:10" customHeight="0">
      <c r="A2089" s="0">
        <f>HYPERLINK("https://dl.dropboxusercontent.com/scl/fi/7gaxaedvww3nrvygsci3i/128501-f.jpg?rlkey=tjxx50ynedx1ydvjmdbvy781q&amp;dl=0","Click to download Image")</f>
      </c>
      <c r="B2089" s="0">
        <f>HYPERLINK("https://dl.dropboxusercontent.com/scl/fi/xan6lnfyi0ehcwqr3cy0i/mens-jackets-size-chartsward.jpg?rlkey=nzgo1humtll6h2dkuuklcv50q&amp;dl=0","Click to download SizeChart")</f>
      </c>
      <c r="C2089" s="0" t="inlineStr">
        <is>
          <t>Ward Men's Windshell Jacket</t>
        </is>
      </c>
      <c r="D2089" s="0" t="inlineStr">
        <is>
          <t>128501</t>
        </is>
      </c>
      <c r="E2089" s="0" t="inlineStr">
        <is>
          <t>BLANK WARD M GY:128501F-3XL</t>
        </is>
      </c>
      <c r="F2089" s="0" t="inlineStr">
        <is>
          <t>899128501090</t>
        </is>
      </c>
      <c r="G2089" s="0" t="inlineStr">
        <is>
          <t>MENS</t>
        </is>
      </c>
      <c r="H2089" s="0" t="inlineStr">
        <is>
          <t>3XL</t>
        </is>
      </c>
      <c r="I2089" s="0">
        <v>44.99</v>
      </c>
      <c r="J2089" s="0">
        <v>22</v>
      </c>
    </row>
    <row r="2090" spans="1:10" customHeight="0">
      <c r="A2090" s="0">
        <f>HYPERLINK("https://dl.dropboxusercontent.com/scl/fi/pedg5mt0l0iukwicfty55/128839-f.jpg?rlkey=lm2w5i513j7vp342dwl4ugiwe&amp;dl=0","Click to download Image")</f>
      </c>
      <c r="B2090" s="0">
        <f>HYPERLINK("https://dl.dropboxusercontent.com/scl/fi/2gwjtfnlf4164w8tiqc12/mens-jackets-size-chartswhit.jpg?rlkey=g9sq1wavcw4rkhsvg13kpa7z7&amp;dl=0","Click to download SizeChart")</f>
      </c>
      <c r="C2090" s="0" t="inlineStr">
        <is>
          <t>Whit Men's Jacket</t>
        </is>
      </c>
      <c r="D2090" s="0" t="inlineStr">
        <is>
          <t>128839</t>
        </is>
      </c>
      <c r="E2090" s="0" t="inlineStr">
        <is>
          <t>BLANK WHIT M GY:128839A-S</t>
        </is>
      </c>
      <c r="F2090" s="0" t="inlineStr">
        <is>
          <t>899128839049</t>
        </is>
      </c>
      <c r="G2090" s="0" t="inlineStr">
        <is>
          <t>MENS</t>
        </is>
      </c>
      <c r="H2090" s="0" t="inlineStr">
        <is>
          <t>S</t>
        </is>
      </c>
      <c r="I2090" s="0">
        <v>36.99</v>
      </c>
      <c r="J2090" s="0">
        <v>22</v>
      </c>
    </row>
    <row r="2091" spans="1:10" customHeight="0">
      <c r="A2091" s="0">
        <f>HYPERLINK("https://dl.dropboxusercontent.com/scl/fi/pedg5mt0l0iukwicfty55/128839-f.jpg?rlkey=lm2w5i513j7vp342dwl4ugiwe&amp;dl=0","Click to download Image")</f>
      </c>
      <c r="B2091" s="0">
        <f>HYPERLINK("https://dl.dropboxusercontent.com/scl/fi/2gwjtfnlf4164w8tiqc12/mens-jackets-size-chartswhit.jpg?rlkey=g9sq1wavcw4rkhsvg13kpa7z7&amp;dl=0","Click to download SizeChart")</f>
      </c>
      <c r="C2091" s="0" t="inlineStr">
        <is>
          <t>Whit Men's Jacket</t>
        </is>
      </c>
      <c r="D2091" s="0" t="inlineStr">
        <is>
          <t>128839</t>
        </is>
      </c>
      <c r="E2091" s="0" t="inlineStr">
        <is>
          <t>BLANK WHIT M GY:128839B-M</t>
        </is>
      </c>
      <c r="F2091" s="0" t="inlineStr">
        <is>
          <t>899128839056</t>
        </is>
      </c>
      <c r="G2091" s="0" t="inlineStr">
        <is>
          <t>MENS</t>
        </is>
      </c>
      <c r="H2091" s="0" t="inlineStr">
        <is>
          <t>M</t>
        </is>
      </c>
      <c r="I2091" s="0">
        <v>36.99</v>
      </c>
      <c r="J2091" s="0">
        <v>44</v>
      </c>
    </row>
    <row r="2092" spans="1:10" customHeight="0">
      <c r="A2092" s="0">
        <f>HYPERLINK("https://dl.dropboxusercontent.com/scl/fi/pedg5mt0l0iukwicfty55/128839-f.jpg?rlkey=lm2w5i513j7vp342dwl4ugiwe&amp;dl=0","Click to download Image")</f>
      </c>
      <c r="B2092" s="0">
        <f>HYPERLINK("https://dl.dropboxusercontent.com/scl/fi/2gwjtfnlf4164w8tiqc12/mens-jackets-size-chartswhit.jpg?rlkey=g9sq1wavcw4rkhsvg13kpa7z7&amp;dl=0","Click to download SizeChart")</f>
      </c>
      <c r="C2092" s="0" t="inlineStr">
        <is>
          <t>Whit Men's Jacket</t>
        </is>
      </c>
      <c r="D2092" s="0" t="inlineStr">
        <is>
          <t>128839</t>
        </is>
      </c>
      <c r="E2092" s="0" t="inlineStr">
        <is>
          <t>BLANK WHIT M GY:128839C-L</t>
        </is>
      </c>
      <c r="F2092" s="0" t="inlineStr">
        <is>
          <t>899128839063</t>
        </is>
      </c>
      <c r="G2092" s="0" t="inlineStr">
        <is>
          <t>MENS</t>
        </is>
      </c>
      <c r="H2092" s="0" t="inlineStr">
        <is>
          <t>L</t>
        </is>
      </c>
      <c r="I2092" s="0">
        <v>36.99</v>
      </c>
      <c r="J2092" s="0">
        <v>53</v>
      </c>
    </row>
    <row r="2093" spans="1:10" customHeight="0">
      <c r="A2093" s="0">
        <f>HYPERLINK("https://dl.dropboxusercontent.com/scl/fi/pedg5mt0l0iukwicfty55/128839-f.jpg?rlkey=lm2w5i513j7vp342dwl4ugiwe&amp;dl=0","Click to download Image")</f>
      </c>
      <c r="B2093" s="0">
        <f>HYPERLINK("https://dl.dropboxusercontent.com/scl/fi/2gwjtfnlf4164w8tiqc12/mens-jackets-size-chartswhit.jpg?rlkey=g9sq1wavcw4rkhsvg13kpa7z7&amp;dl=0","Click to download SizeChart")</f>
      </c>
      <c r="C2093" s="0" t="inlineStr">
        <is>
          <t>Whit Men's Jacket</t>
        </is>
      </c>
      <c r="D2093" s="0" t="inlineStr">
        <is>
          <t>128839</t>
        </is>
      </c>
      <c r="E2093" s="0" t="inlineStr">
        <is>
          <t>BLANK WHIT M GY:128839D-XL</t>
        </is>
      </c>
      <c r="F2093" s="0" t="inlineStr">
        <is>
          <t>899128839070</t>
        </is>
      </c>
      <c r="G2093" s="0" t="inlineStr">
        <is>
          <t>MENS</t>
        </is>
      </c>
      <c r="H2093" s="0" t="inlineStr">
        <is>
          <t>XL</t>
        </is>
      </c>
      <c r="I2093" s="0">
        <v>36.99</v>
      </c>
      <c r="J2093" s="0">
        <v>55</v>
      </c>
    </row>
    <row r="2094" spans="1:10" customHeight="0">
      <c r="A2094" s="0">
        <f>HYPERLINK("https://dl.dropboxusercontent.com/scl/fi/pedg5mt0l0iukwicfty55/128839-f.jpg?rlkey=lm2w5i513j7vp342dwl4ugiwe&amp;dl=0","Click to download Image")</f>
      </c>
      <c r="B2094" s="0">
        <f>HYPERLINK("https://dl.dropboxusercontent.com/scl/fi/2gwjtfnlf4164w8tiqc12/mens-jackets-size-chartswhit.jpg?rlkey=g9sq1wavcw4rkhsvg13kpa7z7&amp;dl=0","Click to download SizeChart")</f>
      </c>
      <c r="C2094" s="0" t="inlineStr">
        <is>
          <t>Whit Men's Jacket</t>
        </is>
      </c>
      <c r="D2094" s="0" t="inlineStr">
        <is>
          <t>128839</t>
        </is>
      </c>
      <c r="E2094" s="0" t="inlineStr">
        <is>
          <t>BLANK WHIT M GY:128839E-2XL</t>
        </is>
      </c>
      <c r="F2094" s="0" t="inlineStr">
        <is>
          <t>899128839087</t>
        </is>
      </c>
      <c r="G2094" s="0" t="inlineStr">
        <is>
          <t>MENS</t>
        </is>
      </c>
      <c r="H2094" s="0" t="inlineStr">
        <is>
          <t>2XL</t>
        </is>
      </c>
      <c r="I2094" s="0">
        <v>36.99</v>
      </c>
      <c r="J2094" s="0">
        <v>41</v>
      </c>
    </row>
    <row r="2095" spans="1:10" customHeight="0">
      <c r="A2095" s="0">
        <f>HYPERLINK("https://dl.dropboxusercontent.com/scl/fi/pedg5mt0l0iukwicfty55/128839-f.jpg?rlkey=lm2w5i513j7vp342dwl4ugiwe&amp;dl=0","Click to download Image")</f>
      </c>
      <c r="B2095" s="0">
        <f>HYPERLINK("https://dl.dropboxusercontent.com/scl/fi/2gwjtfnlf4164w8tiqc12/mens-jackets-size-chartswhit.jpg?rlkey=g9sq1wavcw4rkhsvg13kpa7z7&amp;dl=0","Click to download SizeChart")</f>
      </c>
      <c r="C2095" s="0" t="inlineStr">
        <is>
          <t>Whit Men's Jacket</t>
        </is>
      </c>
      <c r="D2095" s="0" t="inlineStr">
        <is>
          <t>128839</t>
        </is>
      </c>
      <c r="E2095" s="0" t="inlineStr">
        <is>
          <t>BLANK WHIT M GY:128839F-3XL</t>
        </is>
      </c>
      <c r="F2095" s="0" t="inlineStr">
        <is>
          <t>899128839094</t>
        </is>
      </c>
      <c r="G2095" s="0" t="inlineStr">
        <is>
          <t>MENS</t>
        </is>
      </c>
      <c r="H2095" s="0" t="inlineStr">
        <is>
          <t>3XL</t>
        </is>
      </c>
      <c r="I2095" s="0">
        <v>36.99</v>
      </c>
      <c r="J2095" s="0">
        <v>21</v>
      </c>
    </row>
    <row r="2096" spans="1:10" customHeight="0">
      <c r="A2096" s="0">
        <f>HYPERLINK("https://dl.dropboxusercontent.com/scl/fi/zn1liz7lan833robgrozp/123991-f.jpg?rlkey=8x036fmm0gyf253ej63oqq6aw&amp;dl=0","Click to download Image")</f>
      </c>
      <c r="B2096" s="0">
        <f>HYPERLINK("https://dl.dropboxusercontent.com/scl/fi/t6r0tzvggdeo4o9s3uuzl/mens-t-shirt-size-chartsriley.jpg?rlkey=cgq0oa4h2tlihgk8sogesgtwx&amp;dl=0","Click to download SizeChart")</f>
      </c>
      <c r="C2096" s="0" t="inlineStr">
        <is>
          <t>Riley Men's Poly/Span Long Sleeve </t>
        </is>
      </c>
      <c r="D2096" s="0" t="inlineStr">
        <is>
          <t>123991</t>
        </is>
      </c>
      <c r="E2096" s="0" t="inlineStr">
        <is>
          <t>BLANK RILEY M CL:123991A-S</t>
        </is>
      </c>
      <c r="F2096" s="0" t="inlineStr">
        <is>
          <t>899123991049</t>
        </is>
      </c>
      <c r="G2096" s="0" t="inlineStr">
        <is>
          <t>MENS</t>
        </is>
      </c>
      <c r="H2096" s="0" t="inlineStr">
        <is>
          <t>S</t>
        </is>
      </c>
      <c r="I2096" s="0">
        <v>19.99</v>
      </c>
      <c r="J2096" s="0">
        <v>6</v>
      </c>
    </row>
    <row r="2097" spans="1:10" customHeight="0">
      <c r="A2097" s="0">
        <f>HYPERLINK("https://dl.dropboxusercontent.com/scl/fi/zn1liz7lan833robgrozp/123991-f.jpg?rlkey=8x036fmm0gyf253ej63oqq6aw&amp;dl=0","Click to download Image")</f>
      </c>
      <c r="B2097" s="0">
        <f>HYPERLINK("https://dl.dropboxusercontent.com/scl/fi/t6r0tzvggdeo4o9s3uuzl/mens-t-shirt-size-chartsriley.jpg?rlkey=cgq0oa4h2tlihgk8sogesgtwx&amp;dl=0","Click to download SizeChart")</f>
      </c>
      <c r="C2097" s="0" t="inlineStr">
        <is>
          <t>Riley Men's Poly/Span Long Sleeve </t>
        </is>
      </c>
      <c r="D2097" s="0" t="inlineStr">
        <is>
          <t>123991</t>
        </is>
      </c>
      <c r="E2097" s="0" t="inlineStr">
        <is>
          <t>BLANK RILEY M CL:123991B-M</t>
        </is>
      </c>
      <c r="F2097" s="0" t="inlineStr">
        <is>
          <t>899123991056</t>
        </is>
      </c>
      <c r="G2097" s="0" t="inlineStr">
        <is>
          <t>MENS</t>
        </is>
      </c>
      <c r="H2097" s="0" t="inlineStr">
        <is>
          <t>M</t>
        </is>
      </c>
      <c r="I2097" s="0">
        <v>19.99</v>
      </c>
      <c r="J2097" s="0">
        <v>12</v>
      </c>
    </row>
    <row r="2098" spans="1:10" customHeight="0">
      <c r="A2098" s="0">
        <f>HYPERLINK("https://dl.dropboxusercontent.com/scl/fi/zn1liz7lan833robgrozp/123991-f.jpg?rlkey=8x036fmm0gyf253ej63oqq6aw&amp;dl=0","Click to download Image")</f>
      </c>
      <c r="B2098" s="0">
        <f>HYPERLINK("https://dl.dropboxusercontent.com/scl/fi/t6r0tzvggdeo4o9s3uuzl/mens-t-shirt-size-chartsriley.jpg?rlkey=cgq0oa4h2tlihgk8sogesgtwx&amp;dl=0","Click to download SizeChart")</f>
      </c>
      <c r="C2098" s="0" t="inlineStr">
        <is>
          <t>Riley Men's Poly/Span Long Sleeve </t>
        </is>
      </c>
      <c r="D2098" s="0" t="inlineStr">
        <is>
          <t>123991</t>
        </is>
      </c>
      <c r="E2098" s="0" t="inlineStr">
        <is>
          <t>BLANK RILEY M CL:123991C-L</t>
        </is>
      </c>
      <c r="F2098" s="0" t="inlineStr">
        <is>
          <t>899123991063</t>
        </is>
      </c>
      <c r="G2098" s="0" t="inlineStr">
        <is>
          <t>MENS</t>
        </is>
      </c>
      <c r="H2098" s="0" t="inlineStr">
        <is>
          <t>L</t>
        </is>
      </c>
      <c r="I2098" s="0">
        <v>19.99</v>
      </c>
      <c r="J2098" s="0">
        <v>18</v>
      </c>
    </row>
    <row r="2099" spans="1:10" customHeight="0">
      <c r="A2099" s="0">
        <f>HYPERLINK("https://dl.dropboxusercontent.com/scl/fi/zn1liz7lan833robgrozp/123991-f.jpg?rlkey=8x036fmm0gyf253ej63oqq6aw&amp;dl=0","Click to download Image")</f>
      </c>
      <c r="B2099" s="0">
        <f>HYPERLINK("https://dl.dropboxusercontent.com/scl/fi/t6r0tzvggdeo4o9s3uuzl/mens-t-shirt-size-chartsriley.jpg?rlkey=cgq0oa4h2tlihgk8sogesgtwx&amp;dl=0","Click to download SizeChart")</f>
      </c>
      <c r="C2099" s="0" t="inlineStr">
        <is>
          <t>Riley Men's Poly/Span Long Sleeve </t>
        </is>
      </c>
      <c r="D2099" s="0" t="inlineStr">
        <is>
          <t>123991</t>
        </is>
      </c>
      <c r="E2099" s="0" t="inlineStr">
        <is>
          <t>BLANK RILEY M CL:123991D-XL</t>
        </is>
      </c>
      <c r="F2099" s="0" t="inlineStr">
        <is>
          <t>899123991070</t>
        </is>
      </c>
      <c r="G2099" s="0" t="inlineStr">
        <is>
          <t>MENS</t>
        </is>
      </c>
      <c r="H2099" s="0" t="inlineStr">
        <is>
          <t>XL</t>
        </is>
      </c>
      <c r="I2099" s="0">
        <v>19.99</v>
      </c>
      <c r="J2099" s="0">
        <v>18</v>
      </c>
    </row>
    <row r="2100" spans="1:10" customHeight="0">
      <c r="A2100" s="0">
        <f>HYPERLINK("https://dl.dropboxusercontent.com/scl/fi/zn1liz7lan833robgrozp/123991-f.jpg?rlkey=8x036fmm0gyf253ej63oqq6aw&amp;dl=0","Click to download Image")</f>
      </c>
      <c r="B2100" s="0">
        <f>HYPERLINK("https://dl.dropboxusercontent.com/scl/fi/t6r0tzvggdeo4o9s3uuzl/mens-t-shirt-size-chartsriley.jpg?rlkey=cgq0oa4h2tlihgk8sogesgtwx&amp;dl=0","Click to download SizeChart")</f>
      </c>
      <c r="C2100" s="0" t="inlineStr">
        <is>
          <t>Riley Men's Poly/Span Long Sleeve </t>
        </is>
      </c>
      <c r="D2100" s="0" t="inlineStr">
        <is>
          <t>123991</t>
        </is>
      </c>
      <c r="E2100" s="0" t="inlineStr">
        <is>
          <t>BLANK RILEY M CL:123991E-2XL</t>
        </is>
      </c>
      <c r="F2100" s="0" t="inlineStr">
        <is>
          <t>899123991087</t>
        </is>
      </c>
      <c r="G2100" s="0" t="inlineStr">
        <is>
          <t>MENS</t>
        </is>
      </c>
      <c r="H2100" s="0" t="inlineStr">
        <is>
          <t>2XL</t>
        </is>
      </c>
      <c r="I2100" s="0">
        <v>19.99</v>
      </c>
      <c r="J2100" s="0">
        <v>12</v>
      </c>
    </row>
    <row r="2101" spans="1:10" customHeight="0">
      <c r="A2101" s="0">
        <f>HYPERLINK("https://dl.dropboxusercontent.com/scl/fi/zn1liz7lan833robgrozp/123991-f.jpg?rlkey=8x036fmm0gyf253ej63oqq6aw&amp;dl=0","Click to download Image")</f>
      </c>
      <c r="B2101" s="0">
        <f>HYPERLINK("https://dl.dropboxusercontent.com/scl/fi/t6r0tzvggdeo4o9s3uuzl/mens-t-shirt-size-chartsriley.jpg?rlkey=cgq0oa4h2tlihgk8sogesgtwx&amp;dl=0","Click to download SizeChart")</f>
      </c>
      <c r="C2101" s="0" t="inlineStr">
        <is>
          <t>Riley Men's Poly/Span Long Sleeve </t>
        </is>
      </c>
      <c r="D2101" s="0" t="inlineStr">
        <is>
          <t>123991</t>
        </is>
      </c>
      <c r="E2101" s="0" t="inlineStr">
        <is>
          <t>BLANK RILEY M CL:123991F-3XL</t>
        </is>
      </c>
      <c r="F2101" s="0" t="inlineStr">
        <is>
          <t>899123991094</t>
        </is>
      </c>
      <c r="G2101" s="0" t="inlineStr">
        <is>
          <t>MENS</t>
        </is>
      </c>
      <c r="H2101" s="0" t="inlineStr">
        <is>
          <t>3XL</t>
        </is>
      </c>
      <c r="I2101" s="0">
        <v>19.99</v>
      </c>
      <c r="J2101" s="0">
        <v>6</v>
      </c>
    </row>
    <row r="2102" spans="1:10" customHeight="0">
      <c r="A2102" s="0">
        <f>HYPERLINK("https://dl.dropboxusercontent.com/scl/fi/kuojwpggbmlifllzcuwi6/123992-f.jpg?rlkey=hdq6ajxtju5p0ayd2hy7co6j0&amp;dl=0","Click to download Image")</f>
      </c>
      <c r="B2102" s="0">
        <f>HYPERLINK("https://dl.dropboxusercontent.com/scl/fi/t6r0tzvggdeo4o9s3uuzl/mens-t-shirt-size-chartsriley.jpg?rlkey=cgq0oa4h2tlihgk8sogesgtwx&amp;dl=0","Click to download SizeChart")</f>
      </c>
      <c r="C2102" s="0" t="inlineStr">
        <is>
          <t>Riley Men's Poly/Span Long Sleeve </t>
        </is>
      </c>
      <c r="D2102" s="0" t="inlineStr">
        <is>
          <t>123992</t>
        </is>
      </c>
      <c r="E2102" s="0" t="inlineStr">
        <is>
          <t>BLANK RILEY M PE:123992A-S</t>
        </is>
      </c>
      <c r="F2102" s="0" t="inlineStr">
        <is>
          <t>899123992046</t>
        </is>
      </c>
      <c r="G2102" s="0" t="inlineStr">
        <is>
          <t>MENS</t>
        </is>
      </c>
      <c r="H2102" s="0" t="inlineStr">
        <is>
          <t>S</t>
        </is>
      </c>
      <c r="I2102" s="0">
        <v>19.99</v>
      </c>
      <c r="J2102" s="0">
        <v>12</v>
      </c>
    </row>
    <row r="2103" spans="1:10" customHeight="0">
      <c r="A2103" s="0">
        <f>HYPERLINK("https://dl.dropboxusercontent.com/scl/fi/kuojwpggbmlifllzcuwi6/123992-f.jpg?rlkey=hdq6ajxtju5p0ayd2hy7co6j0&amp;dl=0","Click to download Image")</f>
      </c>
      <c r="B2103" s="0">
        <f>HYPERLINK("https://dl.dropboxusercontent.com/scl/fi/t6r0tzvggdeo4o9s3uuzl/mens-t-shirt-size-chartsriley.jpg?rlkey=cgq0oa4h2tlihgk8sogesgtwx&amp;dl=0","Click to download SizeChart")</f>
      </c>
      <c r="C2103" s="0" t="inlineStr">
        <is>
          <t>Riley Men's Poly/Span Long Sleeve </t>
        </is>
      </c>
      <c r="D2103" s="0" t="inlineStr">
        <is>
          <t>123992</t>
        </is>
      </c>
      <c r="E2103" s="0" t="inlineStr">
        <is>
          <t>BLANK RILEY M PE:123992B-M</t>
        </is>
      </c>
      <c r="F2103" s="0" t="inlineStr">
        <is>
          <t>899123992053</t>
        </is>
      </c>
      <c r="G2103" s="0" t="inlineStr">
        <is>
          <t>MENS</t>
        </is>
      </c>
      <c r="H2103" s="0" t="inlineStr">
        <is>
          <t>M</t>
        </is>
      </c>
      <c r="I2103" s="0">
        <v>19.99</v>
      </c>
      <c r="J2103" s="0">
        <v>24</v>
      </c>
    </row>
    <row r="2104" spans="1:10" customHeight="0">
      <c r="A2104" s="0">
        <f>HYPERLINK("https://dl.dropboxusercontent.com/scl/fi/kuojwpggbmlifllzcuwi6/123992-f.jpg?rlkey=hdq6ajxtju5p0ayd2hy7co6j0&amp;dl=0","Click to download Image")</f>
      </c>
      <c r="B2104" s="0">
        <f>HYPERLINK("https://dl.dropboxusercontent.com/scl/fi/t6r0tzvggdeo4o9s3uuzl/mens-t-shirt-size-chartsriley.jpg?rlkey=cgq0oa4h2tlihgk8sogesgtwx&amp;dl=0","Click to download SizeChart")</f>
      </c>
      <c r="C2104" s="0" t="inlineStr">
        <is>
          <t>Riley Men's Poly/Span Long Sleeve </t>
        </is>
      </c>
      <c r="D2104" s="0" t="inlineStr">
        <is>
          <t>123992</t>
        </is>
      </c>
      <c r="E2104" s="0" t="inlineStr">
        <is>
          <t>BLANK RILEY M PE:123992C-L</t>
        </is>
      </c>
      <c r="F2104" s="0" t="inlineStr">
        <is>
          <t>899123992060</t>
        </is>
      </c>
      <c r="G2104" s="0" t="inlineStr">
        <is>
          <t>MENS</t>
        </is>
      </c>
      <c r="H2104" s="0" t="inlineStr">
        <is>
          <t>L</t>
        </is>
      </c>
      <c r="I2104" s="0">
        <v>19.99</v>
      </c>
      <c r="J2104" s="0">
        <v>35</v>
      </c>
    </row>
    <row r="2105" spans="1:10" customHeight="0">
      <c r="A2105" s="0">
        <f>HYPERLINK("https://dl.dropboxusercontent.com/scl/fi/kuojwpggbmlifllzcuwi6/123992-f.jpg?rlkey=hdq6ajxtju5p0ayd2hy7co6j0&amp;dl=0","Click to download Image")</f>
      </c>
      <c r="B2105" s="0">
        <f>HYPERLINK("https://dl.dropboxusercontent.com/scl/fi/t6r0tzvggdeo4o9s3uuzl/mens-t-shirt-size-chartsriley.jpg?rlkey=cgq0oa4h2tlihgk8sogesgtwx&amp;dl=0","Click to download SizeChart")</f>
      </c>
      <c r="C2105" s="0" t="inlineStr">
        <is>
          <t>Riley Men's Poly/Span Long Sleeve </t>
        </is>
      </c>
      <c r="D2105" s="0" t="inlineStr">
        <is>
          <t>123992</t>
        </is>
      </c>
      <c r="E2105" s="0" t="inlineStr">
        <is>
          <t>BLANK RILEY M PE:123992D-XL</t>
        </is>
      </c>
      <c r="F2105" s="0" t="inlineStr">
        <is>
          <t>899123992077</t>
        </is>
      </c>
      <c r="G2105" s="0" t="inlineStr">
        <is>
          <t>MENS</t>
        </is>
      </c>
      <c r="H2105" s="0" t="inlineStr">
        <is>
          <t>XL</t>
        </is>
      </c>
      <c r="I2105" s="0">
        <v>19.99</v>
      </c>
      <c r="J2105" s="0">
        <v>36</v>
      </c>
    </row>
    <row r="2106" spans="1:10" customHeight="0">
      <c r="A2106" s="0">
        <f>HYPERLINK("https://dl.dropboxusercontent.com/scl/fi/kuojwpggbmlifllzcuwi6/123992-f.jpg?rlkey=hdq6ajxtju5p0ayd2hy7co6j0&amp;dl=0","Click to download Image")</f>
      </c>
      <c r="B2106" s="0">
        <f>HYPERLINK("https://dl.dropboxusercontent.com/scl/fi/t6r0tzvggdeo4o9s3uuzl/mens-t-shirt-size-chartsriley.jpg?rlkey=cgq0oa4h2tlihgk8sogesgtwx&amp;dl=0","Click to download SizeChart")</f>
      </c>
      <c r="C2106" s="0" t="inlineStr">
        <is>
          <t>Riley Men's Poly/Span Long Sleeve </t>
        </is>
      </c>
      <c r="D2106" s="0" t="inlineStr">
        <is>
          <t>123992</t>
        </is>
      </c>
      <c r="E2106" s="0" t="inlineStr">
        <is>
          <t>BLANK RILEY M PE:123992E-2XL</t>
        </is>
      </c>
      <c r="F2106" s="0" t="inlineStr">
        <is>
          <t>899123992084</t>
        </is>
      </c>
      <c r="G2106" s="0" t="inlineStr">
        <is>
          <t>MENS</t>
        </is>
      </c>
      <c r="H2106" s="0" t="inlineStr">
        <is>
          <t>2XL</t>
        </is>
      </c>
      <c r="I2106" s="0">
        <v>19.99</v>
      </c>
      <c r="J2106" s="0">
        <v>24</v>
      </c>
    </row>
    <row r="2107" spans="1:10" customHeight="0">
      <c r="A2107" s="0">
        <f>HYPERLINK("https://dl.dropboxusercontent.com/scl/fi/kuojwpggbmlifllzcuwi6/123992-f.jpg?rlkey=hdq6ajxtju5p0ayd2hy7co6j0&amp;dl=0","Click to download Image")</f>
      </c>
      <c r="B2107" s="0">
        <f>HYPERLINK("https://dl.dropboxusercontent.com/scl/fi/t6r0tzvggdeo4o9s3uuzl/mens-t-shirt-size-chartsriley.jpg?rlkey=cgq0oa4h2tlihgk8sogesgtwx&amp;dl=0","Click to download SizeChart")</f>
      </c>
      <c r="C2107" s="0" t="inlineStr">
        <is>
          <t>Riley Men's Poly/Span Long Sleeve </t>
        </is>
      </c>
      <c r="D2107" s="0" t="inlineStr">
        <is>
          <t>123992</t>
        </is>
      </c>
      <c r="E2107" s="0" t="inlineStr">
        <is>
          <t>BLANK RILEY M PE:123992F-3XL</t>
        </is>
      </c>
      <c r="F2107" s="0" t="inlineStr">
        <is>
          <t>899123992091</t>
        </is>
      </c>
      <c r="G2107" s="0" t="inlineStr">
        <is>
          <t>MENS</t>
        </is>
      </c>
      <c r="H2107" s="0" t="inlineStr">
        <is>
          <t>3XL</t>
        </is>
      </c>
      <c r="I2107" s="0">
        <v>19.99</v>
      </c>
      <c r="J2107" s="0">
        <v>12</v>
      </c>
    </row>
    <row r="2108" spans="1:10" customHeight="0">
      <c r="A2108" s="0">
        <f>HYPERLINK("https://dl.dropboxusercontent.com/scl/fi/yllj9h5kehec36rvb8kp9/128812-f.jpg?rlkey=0of1tdjeyh89ocqgdsy2whem1&amp;dl=0","Click to download Image")</f>
      </c>
      <c r="B2108" s="0">
        <f>HYPERLINK("https://dl.dropboxusercontent.com/scl/fi/tn1umh6m89gs9mrvd8nl9/mens-pullover-size-chartsomar.jpg?rlkey=uxq0k66vw0zhoo3128dsi22jf&amp;dl=0","Click to download SizeChart")</f>
      </c>
      <c r="C2108" s="0" t="inlineStr">
        <is>
          <t>Omar Men's Camo 1/4 Zip</t>
        </is>
      </c>
      <c r="D2108" s="0" t="inlineStr">
        <is>
          <t>128812</t>
        </is>
      </c>
      <c r="E2108" s="0" t="inlineStr">
        <is>
          <t>BLANK OMAR M CO:128812A-S</t>
        </is>
      </c>
      <c r="F2108" s="0" t="inlineStr">
        <is>
          <t>899128812042</t>
        </is>
      </c>
      <c r="G2108" s="0" t="inlineStr">
        <is>
          <t>MENS</t>
        </is>
      </c>
      <c r="H2108" s="0" t="inlineStr">
        <is>
          <t>S</t>
        </is>
      </c>
      <c r="I2108" s="0">
        <v>44.99</v>
      </c>
      <c r="J2108" s="0">
        <v>22</v>
      </c>
    </row>
    <row r="2109" spans="1:10" customHeight="0">
      <c r="A2109" s="0">
        <f>HYPERLINK("https://dl.dropboxusercontent.com/scl/fi/yllj9h5kehec36rvb8kp9/128812-f.jpg?rlkey=0of1tdjeyh89ocqgdsy2whem1&amp;dl=0","Click to download Image")</f>
      </c>
      <c r="B2109" s="0">
        <f>HYPERLINK("https://dl.dropboxusercontent.com/scl/fi/tn1umh6m89gs9mrvd8nl9/mens-pullover-size-chartsomar.jpg?rlkey=uxq0k66vw0zhoo3128dsi22jf&amp;dl=0","Click to download SizeChart")</f>
      </c>
      <c r="C2109" s="0" t="inlineStr">
        <is>
          <t>Omar Men's Camo 1/4 Zip</t>
        </is>
      </c>
      <c r="D2109" s="0" t="inlineStr">
        <is>
          <t>128812</t>
        </is>
      </c>
      <c r="E2109" s="0" t="inlineStr">
        <is>
          <t>BLANK OMAR M CO:128812B-M</t>
        </is>
      </c>
      <c r="F2109" s="0" t="inlineStr">
        <is>
          <t>899128812059</t>
        </is>
      </c>
      <c r="G2109" s="0" t="inlineStr">
        <is>
          <t>MENS</t>
        </is>
      </c>
      <c r="H2109" s="0" t="inlineStr">
        <is>
          <t>M</t>
        </is>
      </c>
      <c r="I2109" s="0">
        <v>44.99</v>
      </c>
      <c r="J2109" s="0">
        <v>48</v>
      </c>
    </row>
    <row r="2110" spans="1:10" customHeight="0">
      <c r="A2110" s="0">
        <f>HYPERLINK("https://dl.dropboxusercontent.com/scl/fi/yllj9h5kehec36rvb8kp9/128812-f.jpg?rlkey=0of1tdjeyh89ocqgdsy2whem1&amp;dl=0","Click to download Image")</f>
      </c>
      <c r="B2110" s="0">
        <f>HYPERLINK("https://dl.dropboxusercontent.com/scl/fi/tn1umh6m89gs9mrvd8nl9/mens-pullover-size-chartsomar.jpg?rlkey=uxq0k66vw0zhoo3128dsi22jf&amp;dl=0","Click to download SizeChart")</f>
      </c>
      <c r="C2110" s="0" t="inlineStr">
        <is>
          <t>Omar Men's Camo 1/4 Zip</t>
        </is>
      </c>
      <c r="D2110" s="0" t="inlineStr">
        <is>
          <t>128812</t>
        </is>
      </c>
      <c r="E2110" s="0" t="inlineStr">
        <is>
          <t>BLANK OMAR M CO:128812C-L</t>
        </is>
      </c>
      <c r="F2110" s="0" t="inlineStr">
        <is>
          <t>899128812066</t>
        </is>
      </c>
      <c r="G2110" s="0" t="inlineStr">
        <is>
          <t>MENS</t>
        </is>
      </c>
      <c r="H2110" s="0" t="inlineStr">
        <is>
          <t>L</t>
        </is>
      </c>
      <c r="I2110" s="0">
        <v>44.99</v>
      </c>
      <c r="J2110" s="0">
        <v>69</v>
      </c>
    </row>
    <row r="2111" spans="1:10" customHeight="0">
      <c r="A2111" s="0">
        <f>HYPERLINK("https://dl.dropboxusercontent.com/scl/fi/yllj9h5kehec36rvb8kp9/128812-f.jpg?rlkey=0of1tdjeyh89ocqgdsy2whem1&amp;dl=0","Click to download Image")</f>
      </c>
      <c r="B2111" s="0">
        <f>HYPERLINK("https://dl.dropboxusercontent.com/scl/fi/tn1umh6m89gs9mrvd8nl9/mens-pullover-size-chartsomar.jpg?rlkey=uxq0k66vw0zhoo3128dsi22jf&amp;dl=0","Click to download SizeChart")</f>
      </c>
      <c r="C2111" s="0" t="inlineStr">
        <is>
          <t>Omar Men's Camo 1/4 Zip</t>
        </is>
      </c>
      <c r="D2111" s="0" t="inlineStr">
        <is>
          <t>128812</t>
        </is>
      </c>
      <c r="E2111" s="0" t="inlineStr">
        <is>
          <t>BLANK OMAR M CO:128812D-XL</t>
        </is>
      </c>
      <c r="F2111" s="0" t="inlineStr">
        <is>
          <t>899128812073</t>
        </is>
      </c>
      <c r="G2111" s="0" t="inlineStr">
        <is>
          <t>MENS</t>
        </is>
      </c>
      <c r="H2111" s="0" t="inlineStr">
        <is>
          <t>XL</t>
        </is>
      </c>
      <c r="I2111" s="0">
        <v>44.99</v>
      </c>
      <c r="J2111" s="0">
        <v>68</v>
      </c>
    </row>
    <row r="2112" spans="1:10" customHeight="0">
      <c r="A2112" s="0">
        <f>HYPERLINK("https://dl.dropboxusercontent.com/scl/fi/yllj9h5kehec36rvb8kp9/128812-f.jpg?rlkey=0of1tdjeyh89ocqgdsy2whem1&amp;dl=0","Click to download Image")</f>
      </c>
      <c r="B2112" s="0">
        <f>HYPERLINK("https://dl.dropboxusercontent.com/scl/fi/tn1umh6m89gs9mrvd8nl9/mens-pullover-size-chartsomar.jpg?rlkey=uxq0k66vw0zhoo3128dsi22jf&amp;dl=0","Click to download SizeChart")</f>
      </c>
      <c r="C2112" s="0" t="inlineStr">
        <is>
          <t>Omar Men's Camo 1/4 Zip</t>
        </is>
      </c>
      <c r="D2112" s="0" t="inlineStr">
        <is>
          <t>128812</t>
        </is>
      </c>
      <c r="E2112" s="0" t="inlineStr">
        <is>
          <t>BLANK OMAR M CO:128812E-2XL</t>
        </is>
      </c>
      <c r="F2112" s="0" t="inlineStr">
        <is>
          <t>899128812080</t>
        </is>
      </c>
      <c r="G2112" s="0" t="inlineStr">
        <is>
          <t>MENS</t>
        </is>
      </c>
      <c r="H2112" s="0" t="inlineStr">
        <is>
          <t>2XL</t>
        </is>
      </c>
      <c r="I2112" s="0">
        <v>44.99</v>
      </c>
      <c r="J2112" s="0">
        <v>46</v>
      </c>
    </row>
    <row r="2113" spans="1:10" customHeight="0">
      <c r="A2113" s="0">
        <f>HYPERLINK("https://dl.dropboxusercontent.com/scl/fi/yllj9h5kehec36rvb8kp9/128812-f.jpg?rlkey=0of1tdjeyh89ocqgdsy2whem1&amp;dl=0","Click to download Image")</f>
      </c>
      <c r="B2113" s="0">
        <f>HYPERLINK("https://dl.dropboxusercontent.com/scl/fi/tn1umh6m89gs9mrvd8nl9/mens-pullover-size-chartsomar.jpg?rlkey=uxq0k66vw0zhoo3128dsi22jf&amp;dl=0","Click to download SizeChart")</f>
      </c>
      <c r="C2113" s="0" t="inlineStr">
        <is>
          <t>Omar Men's Camo 1/4 Zip</t>
        </is>
      </c>
      <c r="D2113" s="0" t="inlineStr">
        <is>
          <t>128812</t>
        </is>
      </c>
      <c r="E2113" s="0" t="inlineStr">
        <is>
          <t>BLANK OMAR M CO:128812F-3XL</t>
        </is>
      </c>
      <c r="F2113" s="0" t="inlineStr">
        <is>
          <t>899128812097</t>
        </is>
      </c>
      <c r="G2113" s="0" t="inlineStr">
        <is>
          <t>MENS</t>
        </is>
      </c>
      <c r="H2113" s="0" t="inlineStr">
        <is>
          <t>3XL</t>
        </is>
      </c>
      <c r="I2113" s="0">
        <v>44.99</v>
      </c>
      <c r="J2113" s="0">
        <v>24</v>
      </c>
    </row>
    <row r="2114" spans="1:10" customHeight="0">
      <c r="A2114" s="0">
        <f>HYPERLINK("https://dl.dropboxusercontent.com/scl/fi/wzyplg7vbfkdori8tjee1/rhodes-132870-f.jpg?rlkey=s2u45g15lfbeliz1gh12tujkr&amp;dl=0","Click to download Image")</f>
      </c>
      <c r="B2114" s="0">
        <f>HYPERLINK("https://dl.dropboxusercontent.com/scl/fi/720wcj18cy6f7wtna3vz6/mens-jackets-size-chartsrhodes.jpg?rlkey=ksad916a4z4pog8sv4jxzmxxg&amp;dl=0","Click to download SizeChart")</f>
      </c>
      <c r="C2114" s="0" t="inlineStr">
        <is>
          <t>Rhodes Men's Nylon Jacket</t>
        </is>
      </c>
      <c r="D2114" s="0" t="inlineStr">
        <is>
          <t>132870</t>
        </is>
      </c>
      <c r="E2114" s="0" t="inlineStr">
        <is>
          <t>BLANK RHODES M BC:132870A-S</t>
        </is>
      </c>
      <c r="F2114" s="0" t="inlineStr">
        <is>
          <t>899132870045</t>
        </is>
      </c>
      <c r="G2114" s="0" t="inlineStr">
        <is>
          <t>MENS</t>
        </is>
      </c>
      <c r="H2114" s="0" t="inlineStr">
        <is>
          <t>S</t>
        </is>
      </c>
      <c r="I2114" s="0">
        <v>74.99</v>
      </c>
      <c r="J2114" s="0">
        <v>80</v>
      </c>
    </row>
    <row r="2115" spans="1:10" customHeight="0">
      <c r="A2115" s="0">
        <f>HYPERLINK("https://dl.dropboxusercontent.com/scl/fi/wzyplg7vbfkdori8tjee1/rhodes-132870-f.jpg?rlkey=s2u45g15lfbeliz1gh12tujkr&amp;dl=0","Click to download Image")</f>
      </c>
      <c r="B2115" s="0">
        <f>HYPERLINK("https://dl.dropboxusercontent.com/scl/fi/720wcj18cy6f7wtna3vz6/mens-jackets-size-chartsrhodes.jpg?rlkey=ksad916a4z4pog8sv4jxzmxxg&amp;dl=0","Click to download SizeChart")</f>
      </c>
      <c r="C2115" s="0" t="inlineStr">
        <is>
          <t>Rhodes Men's Nylon Jacket</t>
        </is>
      </c>
      <c r="D2115" s="0" t="inlineStr">
        <is>
          <t>132870</t>
        </is>
      </c>
      <c r="E2115" s="0" t="inlineStr">
        <is>
          <t>BLANK RHODES M BC:132870B-M</t>
        </is>
      </c>
      <c r="F2115" s="0" t="inlineStr">
        <is>
          <t>899132870052</t>
        </is>
      </c>
      <c r="G2115" s="0" t="inlineStr">
        <is>
          <t>MENS</t>
        </is>
      </c>
      <c r="H2115" s="0" t="inlineStr">
        <is>
          <t>M</t>
        </is>
      </c>
      <c r="I2115" s="0">
        <v>74.99</v>
      </c>
      <c r="J2115" s="0">
        <v>160</v>
      </c>
    </row>
    <row r="2116" spans="1:10" customHeight="0">
      <c r="A2116" s="0">
        <f>HYPERLINK("https://dl.dropboxusercontent.com/scl/fi/wzyplg7vbfkdori8tjee1/rhodes-132870-f.jpg?rlkey=s2u45g15lfbeliz1gh12tujkr&amp;dl=0","Click to download Image")</f>
      </c>
      <c r="B2116" s="0">
        <f>HYPERLINK("https://dl.dropboxusercontent.com/scl/fi/720wcj18cy6f7wtna3vz6/mens-jackets-size-chartsrhodes.jpg?rlkey=ksad916a4z4pog8sv4jxzmxxg&amp;dl=0","Click to download SizeChart")</f>
      </c>
      <c r="C2116" s="0" t="inlineStr">
        <is>
          <t>Rhodes Men's Nylon Jacket</t>
        </is>
      </c>
      <c r="D2116" s="0" t="inlineStr">
        <is>
          <t>132870</t>
        </is>
      </c>
      <c r="E2116" s="0" t="inlineStr">
        <is>
          <t>BLANK RHODES M BC:132870C-L</t>
        </is>
      </c>
      <c r="F2116" s="0" t="inlineStr">
        <is>
          <t>899132870069</t>
        </is>
      </c>
      <c r="G2116" s="0" t="inlineStr">
        <is>
          <t>MENS</t>
        </is>
      </c>
      <c r="H2116" s="0" t="inlineStr">
        <is>
          <t>L</t>
        </is>
      </c>
      <c r="I2116" s="0">
        <v>74.99</v>
      </c>
      <c r="J2116" s="0">
        <v>236</v>
      </c>
    </row>
    <row r="2117" spans="1:10" customHeight="0">
      <c r="A2117" s="0">
        <f>HYPERLINK("https://dl.dropboxusercontent.com/scl/fi/wzyplg7vbfkdori8tjee1/rhodes-132870-f.jpg?rlkey=s2u45g15lfbeliz1gh12tujkr&amp;dl=0","Click to download Image")</f>
      </c>
      <c r="B2117" s="0">
        <f>HYPERLINK("https://dl.dropboxusercontent.com/scl/fi/720wcj18cy6f7wtna3vz6/mens-jackets-size-chartsrhodes.jpg?rlkey=ksad916a4z4pog8sv4jxzmxxg&amp;dl=0","Click to download SizeChart")</f>
      </c>
      <c r="C2117" s="0" t="inlineStr">
        <is>
          <t>Rhodes Men's Nylon Jacket</t>
        </is>
      </c>
      <c r="D2117" s="0" t="inlineStr">
        <is>
          <t>132870</t>
        </is>
      </c>
      <c r="E2117" s="0" t="inlineStr">
        <is>
          <t>BLANK RHODES M BC:132870D-XL</t>
        </is>
      </c>
      <c r="F2117" s="0" t="inlineStr">
        <is>
          <t>899132870076</t>
        </is>
      </c>
      <c r="G2117" s="0" t="inlineStr">
        <is>
          <t>MENS</t>
        </is>
      </c>
      <c r="H2117" s="0" t="inlineStr">
        <is>
          <t>XL</t>
        </is>
      </c>
      <c r="I2117" s="0">
        <v>74.99</v>
      </c>
      <c r="J2117" s="0">
        <v>240</v>
      </c>
    </row>
    <row r="2118" spans="1:10" customHeight="0">
      <c r="A2118" s="0">
        <f>HYPERLINK("https://dl.dropboxusercontent.com/scl/fi/wzyplg7vbfkdori8tjee1/rhodes-132870-f.jpg?rlkey=s2u45g15lfbeliz1gh12tujkr&amp;dl=0","Click to download Image")</f>
      </c>
      <c r="B2118" s="0">
        <f>HYPERLINK("https://dl.dropboxusercontent.com/scl/fi/720wcj18cy6f7wtna3vz6/mens-jackets-size-chartsrhodes.jpg?rlkey=ksad916a4z4pog8sv4jxzmxxg&amp;dl=0","Click to download SizeChart")</f>
      </c>
      <c r="C2118" s="0" t="inlineStr">
        <is>
          <t>Rhodes Men's Nylon Jacket</t>
        </is>
      </c>
      <c r="D2118" s="0" t="inlineStr">
        <is>
          <t>132870</t>
        </is>
      </c>
      <c r="E2118" s="0" t="inlineStr">
        <is>
          <t>BLANK RHODES M BC:132870E-2XL</t>
        </is>
      </c>
      <c r="F2118" s="0" t="inlineStr">
        <is>
          <t>899132870083</t>
        </is>
      </c>
      <c r="G2118" s="0" t="inlineStr">
        <is>
          <t>MENS</t>
        </is>
      </c>
      <c r="H2118" s="0" t="inlineStr">
        <is>
          <t>2XL</t>
        </is>
      </c>
      <c r="I2118" s="0">
        <v>74.99</v>
      </c>
      <c r="J2118" s="0">
        <v>160</v>
      </c>
    </row>
    <row r="2119" spans="1:10" customHeight="0">
      <c r="A2119" s="0">
        <f>HYPERLINK("https://dl.dropboxusercontent.com/scl/fi/wzyplg7vbfkdori8tjee1/rhodes-132870-f.jpg?rlkey=s2u45g15lfbeliz1gh12tujkr&amp;dl=0","Click to download Image")</f>
      </c>
      <c r="B2119" s="0">
        <f>HYPERLINK("https://dl.dropboxusercontent.com/scl/fi/720wcj18cy6f7wtna3vz6/mens-jackets-size-chartsrhodes.jpg?rlkey=ksad916a4z4pog8sv4jxzmxxg&amp;dl=0","Click to download SizeChart")</f>
      </c>
      <c r="C2119" s="0" t="inlineStr">
        <is>
          <t>Rhodes Men's Nylon Jacket</t>
        </is>
      </c>
      <c r="D2119" s="0" t="inlineStr">
        <is>
          <t>132870</t>
        </is>
      </c>
      <c r="E2119" s="0" t="inlineStr">
        <is>
          <t>BLANK RHODES M BC:132870F-3XL</t>
        </is>
      </c>
      <c r="F2119" s="0" t="inlineStr">
        <is>
          <t>899132870090</t>
        </is>
      </c>
      <c r="G2119" s="0" t="inlineStr">
        <is>
          <t>MENS</t>
        </is>
      </c>
      <c r="H2119" s="0" t="inlineStr">
        <is>
          <t>3XL</t>
        </is>
      </c>
      <c r="I2119" s="0">
        <v>74.99</v>
      </c>
      <c r="J2119" s="0">
        <v>79</v>
      </c>
    </row>
    <row r="2120" spans="1:10" customHeight="0">
      <c r="A2120" s="0">
        <f>HYPERLINK("https://dl.dropboxusercontent.com/scl/fi/2wbml0akocnave72s13li/114492-f.jpg?rlkey=nzj7fo9xnjalx05gvo80o27th&amp;dl=0","Click to download Image")</f>
      </c>
      <c r="B2120" s="0">
        <f>HYPERLINK("https://dl.dropboxusercontent.com/scl/fi/v0y8prddiqof21vxvs6uw/mens-jackets-size-chartsknox.jpg?rlkey=ctwht0twpx12y7gjk05hhsujg&amp;dl=0","Click to download SizeChart")</f>
      </c>
      <c r="C2120" s="0" t="inlineStr">
        <is>
          <t>Knox Men's Scuba Full-Zip Jacket</t>
        </is>
      </c>
      <c r="D2120" s="0" t="inlineStr">
        <is>
          <t>114492</t>
        </is>
      </c>
      <c r="E2120" s="0" t="inlineStr">
        <is>
          <t>BLANK KNOX M BLACK:114492A - S</t>
        </is>
      </c>
      <c r="G2120" s="0" t="inlineStr">
        <is>
          <t>MENS</t>
        </is>
      </c>
      <c r="H2120" s="0" t="inlineStr">
        <is>
          <t>S</t>
        </is>
      </c>
      <c r="I2120" s="0">
        <v>44.99</v>
      </c>
      <c r="J2120" s="0">
        <v>20</v>
      </c>
    </row>
    <row r="2121" spans="1:10" customHeight="0">
      <c r="A2121" s="0">
        <f>HYPERLINK("https://dl.dropboxusercontent.com/scl/fi/2wbml0akocnave72s13li/114492-f.jpg?rlkey=nzj7fo9xnjalx05gvo80o27th&amp;dl=0","Click to download Image")</f>
      </c>
      <c r="B2121" s="0">
        <f>HYPERLINK("https://dl.dropboxusercontent.com/scl/fi/v0y8prddiqof21vxvs6uw/mens-jackets-size-chartsknox.jpg?rlkey=ctwht0twpx12y7gjk05hhsujg&amp;dl=0","Click to download SizeChart")</f>
      </c>
      <c r="C2121" s="0" t="inlineStr">
        <is>
          <t>Knox Men's Scuba Full-Zip Jacket</t>
        </is>
      </c>
      <c r="D2121" s="0" t="inlineStr">
        <is>
          <t>114492</t>
        </is>
      </c>
      <c r="E2121" s="0" t="inlineStr">
        <is>
          <t>BLANK KNOX M BLACK:114492B - M</t>
        </is>
      </c>
      <c r="G2121" s="0" t="inlineStr">
        <is>
          <t>MENS</t>
        </is>
      </c>
      <c r="H2121" s="0" t="inlineStr">
        <is>
          <t>M</t>
        </is>
      </c>
      <c r="I2121" s="0">
        <v>44.99</v>
      </c>
      <c r="J2121" s="0">
        <v>39</v>
      </c>
    </row>
    <row r="2122" spans="1:10" customHeight="0">
      <c r="A2122" s="0">
        <f>HYPERLINK("https://dl.dropboxusercontent.com/scl/fi/2wbml0akocnave72s13li/114492-f.jpg?rlkey=nzj7fo9xnjalx05gvo80o27th&amp;dl=0","Click to download Image")</f>
      </c>
      <c r="B2122" s="0">
        <f>HYPERLINK("https://dl.dropboxusercontent.com/scl/fi/v0y8prddiqof21vxvs6uw/mens-jackets-size-chartsknox.jpg?rlkey=ctwht0twpx12y7gjk05hhsujg&amp;dl=0","Click to download SizeChart")</f>
      </c>
      <c r="C2122" s="0" t="inlineStr">
        <is>
          <t>Knox Men's Scuba Full-Zip Jacket</t>
        </is>
      </c>
      <c r="D2122" s="0" t="inlineStr">
        <is>
          <t>114492</t>
        </is>
      </c>
      <c r="E2122" s="0" t="inlineStr">
        <is>
          <t>BLANK KNOX M BLACK:114492C - L</t>
        </is>
      </c>
      <c r="G2122" s="0" t="inlineStr">
        <is>
          <t>MENS</t>
        </is>
      </c>
      <c r="H2122" s="0" t="inlineStr">
        <is>
          <t>L</t>
        </is>
      </c>
      <c r="I2122" s="0">
        <v>44.99</v>
      </c>
      <c r="J2122" s="0">
        <v>61</v>
      </c>
    </row>
    <row r="2123" spans="1:10" customHeight="0">
      <c r="A2123" s="0">
        <f>HYPERLINK("https://dl.dropboxusercontent.com/scl/fi/2wbml0akocnave72s13li/114492-f.jpg?rlkey=nzj7fo9xnjalx05gvo80o27th&amp;dl=0","Click to download Image")</f>
      </c>
      <c r="B2123" s="0">
        <f>HYPERLINK("https://dl.dropboxusercontent.com/scl/fi/v0y8prddiqof21vxvs6uw/mens-jackets-size-chartsknox.jpg?rlkey=ctwht0twpx12y7gjk05hhsujg&amp;dl=0","Click to download SizeChart")</f>
      </c>
      <c r="C2123" s="0" t="inlineStr">
        <is>
          <t>Knox Men's Scuba Full-Zip Jacket</t>
        </is>
      </c>
      <c r="D2123" s="0" t="inlineStr">
        <is>
          <t>114492</t>
        </is>
      </c>
      <c r="E2123" s="0" t="inlineStr">
        <is>
          <t>BLANK KNOX M BLACK:114492D - XL</t>
        </is>
      </c>
      <c r="G2123" s="0" t="inlineStr">
        <is>
          <t>MENS</t>
        </is>
      </c>
      <c r="H2123" s="0" t="inlineStr">
        <is>
          <t>XL</t>
        </is>
      </c>
      <c r="I2123" s="0">
        <v>44.99</v>
      </c>
      <c r="J2123" s="0">
        <v>54</v>
      </c>
    </row>
    <row r="2124" spans="1:10" customHeight="0">
      <c r="A2124" s="0">
        <f>HYPERLINK("https://dl.dropboxusercontent.com/scl/fi/2wbml0akocnave72s13li/114492-f.jpg?rlkey=nzj7fo9xnjalx05gvo80o27th&amp;dl=0","Click to download Image")</f>
      </c>
      <c r="B2124" s="0">
        <f>HYPERLINK("https://dl.dropboxusercontent.com/scl/fi/v0y8prddiqof21vxvs6uw/mens-jackets-size-chartsknox.jpg?rlkey=ctwht0twpx12y7gjk05hhsujg&amp;dl=0","Click to download SizeChart")</f>
      </c>
      <c r="C2124" s="0" t="inlineStr">
        <is>
          <t>Knox Men's Scuba Full-Zip Jacket</t>
        </is>
      </c>
      <c r="D2124" s="0" t="inlineStr">
        <is>
          <t>114492</t>
        </is>
      </c>
      <c r="E2124" s="0" t="inlineStr">
        <is>
          <t>BLANK KNOX M BLACK:114492E - 2XL</t>
        </is>
      </c>
      <c r="G2124" s="0" t="inlineStr">
        <is>
          <t>MENS</t>
        </is>
      </c>
      <c r="H2124" s="0" t="inlineStr">
        <is>
          <t>2XL</t>
        </is>
      </c>
      <c r="I2124" s="0">
        <v>44.99</v>
      </c>
      <c r="J2124" s="0">
        <v>39</v>
      </c>
    </row>
    <row r="2125" spans="1:10" customHeight="0">
      <c r="A2125" s="0">
        <f>HYPERLINK("https://dl.dropboxusercontent.com/scl/fi/2wbml0akocnave72s13li/114492-f.jpg?rlkey=nzj7fo9xnjalx05gvo80o27th&amp;dl=0","Click to download Image")</f>
      </c>
      <c r="B2125" s="0">
        <f>HYPERLINK("https://dl.dropboxusercontent.com/scl/fi/v0y8prddiqof21vxvs6uw/mens-jackets-size-chartsknox.jpg?rlkey=ctwht0twpx12y7gjk05hhsujg&amp;dl=0","Click to download SizeChart")</f>
      </c>
      <c r="C2125" s="0" t="inlineStr">
        <is>
          <t>Knox Men's Scuba Full-Zip Jacket</t>
        </is>
      </c>
      <c r="D2125" s="0" t="inlineStr">
        <is>
          <t>114492</t>
        </is>
      </c>
      <c r="E2125" s="0" t="inlineStr">
        <is>
          <t>BLANK KNOX M BLACK:114492F - 3XL</t>
        </is>
      </c>
      <c r="G2125" s="0" t="inlineStr">
        <is>
          <t>MENS</t>
        </is>
      </c>
      <c r="H2125" s="0" t="inlineStr">
        <is>
          <t>3XL</t>
        </is>
      </c>
      <c r="I2125" s="0">
        <v>44.99</v>
      </c>
      <c r="J2125" s="0">
        <v>19</v>
      </c>
    </row>
    <row r="2126" spans="1:10" customHeight="0">
      <c r="A2126" s="0">
        <f>HYPERLINK("https://dl.dropboxusercontent.com/scl/fi/moys7pdr6mcn6pdzib4uw/richard.jpg?rlkey=212j2ngu3qhr4w9262cb9gdih&amp;dl=0","Click to download Image")</f>
      </c>
      <c r="B2126" s="0">
        <f>HYPERLINK("https://dl.dropboxusercontent.com/scl/fi/zvbxb4nwkbtw17s2eq81b/mens-jackets-size-chartsrichard.jpg?rlkey=dvii58istjhkmbxq69grkbbct&amp;dl=0","Click to download SizeChart")</f>
      </c>
      <c r="C2126" s="0" t="inlineStr">
        <is>
          <t>Richard Men's Hooded Puffer Jacket</t>
        </is>
      </c>
      <c r="D2126" s="0" t="inlineStr">
        <is>
          <t>104030</t>
        </is>
      </c>
      <c r="E2126" s="0" t="inlineStr">
        <is>
          <t>RICHARD:104030A-S</t>
        </is>
      </c>
      <c r="G2126" s="0" t="inlineStr">
        <is>
          <t>MENS</t>
        </is>
      </c>
      <c r="H2126" s="0" t="inlineStr">
        <is>
          <t>S</t>
        </is>
      </c>
      <c r="I2126" s="0">
        <v>159.99</v>
      </c>
      <c r="J2126" s="0">
        <v>36</v>
      </c>
    </row>
    <row r="2127" spans="1:10" customHeight="0">
      <c r="A2127" s="0">
        <f>HYPERLINK("https://dl.dropboxusercontent.com/scl/fi/moys7pdr6mcn6pdzib4uw/richard.jpg?rlkey=212j2ngu3qhr4w9262cb9gdih&amp;dl=0","Click to download Image")</f>
      </c>
      <c r="B2127" s="0">
        <f>HYPERLINK("https://dl.dropboxusercontent.com/scl/fi/zvbxb4nwkbtw17s2eq81b/mens-jackets-size-chartsrichard.jpg?rlkey=dvii58istjhkmbxq69grkbbct&amp;dl=0","Click to download SizeChart")</f>
      </c>
      <c r="C2127" s="0" t="inlineStr">
        <is>
          <t>Richard Men's Hooded Puffer Jacket</t>
        </is>
      </c>
      <c r="D2127" s="0" t="inlineStr">
        <is>
          <t>104030</t>
        </is>
      </c>
      <c r="E2127" s="0" t="inlineStr">
        <is>
          <t>RICHARD:104030B-M</t>
        </is>
      </c>
      <c r="G2127" s="0" t="inlineStr">
        <is>
          <t>MENS</t>
        </is>
      </c>
      <c r="H2127" s="0" t="inlineStr">
        <is>
          <t>M</t>
        </is>
      </c>
      <c r="I2127" s="0">
        <v>159.99</v>
      </c>
      <c r="J2127" s="0">
        <v>31</v>
      </c>
    </row>
    <row r="2128" spans="1:10" customHeight="0">
      <c r="A2128" s="0">
        <f>HYPERLINK("https://dl.dropboxusercontent.com/scl/fi/moys7pdr6mcn6pdzib4uw/richard.jpg?rlkey=212j2ngu3qhr4w9262cb9gdih&amp;dl=0","Click to download Image")</f>
      </c>
      <c r="B2128" s="0">
        <f>HYPERLINK("https://dl.dropboxusercontent.com/scl/fi/zvbxb4nwkbtw17s2eq81b/mens-jackets-size-chartsrichard.jpg?rlkey=dvii58istjhkmbxq69grkbbct&amp;dl=0","Click to download SizeChart")</f>
      </c>
      <c r="C2128" s="0" t="inlineStr">
        <is>
          <t>Richard Men's Hooded Puffer Jacket</t>
        </is>
      </c>
      <c r="D2128" s="0" t="inlineStr">
        <is>
          <t>104030</t>
        </is>
      </c>
      <c r="E2128" s="0" t="inlineStr">
        <is>
          <t>RICHARD:104030C-L</t>
        </is>
      </c>
      <c r="G2128" s="0" t="inlineStr">
        <is>
          <t>MENS</t>
        </is>
      </c>
      <c r="H2128" s="0" t="inlineStr">
        <is>
          <t>L</t>
        </is>
      </c>
      <c r="I2128" s="0">
        <v>159.99</v>
      </c>
      <c r="J2128" s="0">
        <v>71</v>
      </c>
    </row>
    <row r="2129" spans="1:10" customHeight="0">
      <c r="A2129" s="0">
        <f>HYPERLINK("https://dl.dropboxusercontent.com/scl/fi/moys7pdr6mcn6pdzib4uw/richard.jpg?rlkey=212j2ngu3qhr4w9262cb9gdih&amp;dl=0","Click to download Image")</f>
      </c>
      <c r="B2129" s="0">
        <f>HYPERLINK("https://dl.dropboxusercontent.com/scl/fi/zvbxb4nwkbtw17s2eq81b/mens-jackets-size-chartsrichard.jpg?rlkey=dvii58istjhkmbxq69grkbbct&amp;dl=0","Click to download SizeChart")</f>
      </c>
      <c r="C2129" s="0" t="inlineStr">
        <is>
          <t>Richard Men's Hooded Puffer Jacket</t>
        </is>
      </c>
      <c r="D2129" s="0" t="inlineStr">
        <is>
          <t>104030</t>
        </is>
      </c>
      <c r="E2129" s="0" t="inlineStr">
        <is>
          <t>RICHARD:104030D-XL</t>
        </is>
      </c>
      <c r="G2129" s="0" t="inlineStr">
        <is>
          <t>MENS</t>
        </is>
      </c>
      <c r="H2129" s="0" t="inlineStr">
        <is>
          <t>XL</t>
        </is>
      </c>
      <c r="I2129" s="0">
        <v>159.99</v>
      </c>
      <c r="J2129" s="0">
        <v>64</v>
      </c>
    </row>
    <row r="2130" spans="1:10" customHeight="0">
      <c r="A2130" s="0">
        <f>HYPERLINK("https://dl.dropboxusercontent.com/scl/fi/moys7pdr6mcn6pdzib4uw/richard.jpg?rlkey=212j2ngu3qhr4w9262cb9gdih&amp;dl=0","Click to download Image")</f>
      </c>
      <c r="B2130" s="0">
        <f>HYPERLINK("https://dl.dropboxusercontent.com/scl/fi/zvbxb4nwkbtw17s2eq81b/mens-jackets-size-chartsrichard.jpg?rlkey=dvii58istjhkmbxq69grkbbct&amp;dl=0","Click to download SizeChart")</f>
      </c>
      <c r="C2130" s="0" t="inlineStr">
        <is>
          <t>Richard Men's Hooded Puffer Jacket</t>
        </is>
      </c>
      <c r="D2130" s="0" t="inlineStr">
        <is>
          <t>104030</t>
        </is>
      </c>
      <c r="E2130" s="0" t="inlineStr">
        <is>
          <t>RICHARD:104030E-2XL</t>
        </is>
      </c>
      <c r="G2130" s="0" t="inlineStr">
        <is>
          <t>MENS</t>
        </is>
      </c>
      <c r="H2130" s="0" t="inlineStr">
        <is>
          <t>2XL</t>
        </is>
      </c>
      <c r="I2130" s="0">
        <v>159.99</v>
      </c>
      <c r="J2130" s="0">
        <v>59</v>
      </c>
    </row>
    <row r="2131" spans="1:10" customHeight="0">
      <c r="A2131" s="0">
        <f>HYPERLINK("https://dl.dropboxusercontent.com/scl/fi/moys7pdr6mcn6pdzib4uw/richard.jpg?rlkey=212j2ngu3qhr4w9262cb9gdih&amp;dl=0","Click to download Image")</f>
      </c>
      <c r="B2131" s="0">
        <f>HYPERLINK("https://dl.dropboxusercontent.com/scl/fi/zvbxb4nwkbtw17s2eq81b/mens-jackets-size-chartsrichard.jpg?rlkey=dvii58istjhkmbxq69grkbbct&amp;dl=0","Click to download SizeChart")</f>
      </c>
      <c r="C2131" s="0" t="inlineStr">
        <is>
          <t>Richard Men's Hooded Puffer Jacket</t>
        </is>
      </c>
      <c r="D2131" s="0" t="inlineStr">
        <is>
          <t>104030</t>
        </is>
      </c>
      <c r="E2131" s="0" t="inlineStr">
        <is>
          <t>RICHARD:104030F-3XL</t>
        </is>
      </c>
      <c r="G2131" s="0" t="inlineStr">
        <is>
          <t>MENS</t>
        </is>
      </c>
      <c r="H2131" s="0" t="inlineStr">
        <is>
          <t>3XL</t>
        </is>
      </c>
      <c r="I2131" s="0">
        <v>159.99</v>
      </c>
      <c r="J2131" s="0">
        <v>39</v>
      </c>
    </row>
    <row r="2132" spans="1:10" customHeight="0">
      <c r="A2132" s="0">
        <f>HYPERLINK("https://dl.dropboxusercontent.com/scl/fi/78q88av1mm6maz7x51pki/114470-f1.jpg?rlkey=e6h27pz34sz31qi8812btq8fc&amp;dl=0","Click to download Image")</f>
      </c>
      <c r="B2132" s="0">
        <f>HYPERLINK("https://dl.dropboxusercontent.com/scl/fi/t8qnn0n33unor6rzr5vyt/mens-jackets-size-chartsrobert.jpg?rlkey=bejfi6jqbx4pnhur2g08qxgrx&amp;dl=0","Click to download SizeChart")</f>
      </c>
      <c r="C2132" s="0" t="inlineStr">
        <is>
          <t>Robert Men's Reversible Vest</t>
        </is>
      </c>
      <c r="D2132" s="0" t="inlineStr">
        <is>
          <t>114470</t>
        </is>
      </c>
      <c r="E2132" s="0" t="inlineStr">
        <is>
          <t>BLANK ROBERT M BLACK:114470A - S</t>
        </is>
      </c>
      <c r="F2132" s="0" t="inlineStr">
        <is>
          <t>899114470041</t>
        </is>
      </c>
      <c r="G2132" s="0" t="inlineStr">
        <is>
          <t>MENS</t>
        </is>
      </c>
      <c r="H2132" s="0" t="inlineStr">
        <is>
          <t>S</t>
        </is>
      </c>
      <c r="I2132" s="0">
        <v>49.99</v>
      </c>
      <c r="J2132" s="0">
        <v>12</v>
      </c>
    </row>
    <row r="2133" spans="1:10" customHeight="0">
      <c r="A2133" s="0">
        <f>HYPERLINK("https://dl.dropboxusercontent.com/scl/fi/78q88av1mm6maz7x51pki/114470-f1.jpg?rlkey=e6h27pz34sz31qi8812btq8fc&amp;dl=0","Click to download Image")</f>
      </c>
      <c r="B2133" s="0">
        <f>HYPERLINK("https://dl.dropboxusercontent.com/scl/fi/t8qnn0n33unor6rzr5vyt/mens-jackets-size-chartsrobert.jpg?rlkey=bejfi6jqbx4pnhur2g08qxgrx&amp;dl=0","Click to download SizeChart")</f>
      </c>
      <c r="C2133" s="0" t="inlineStr">
        <is>
          <t>Robert Men's Reversible Vest</t>
        </is>
      </c>
      <c r="D2133" s="0" t="inlineStr">
        <is>
          <t>114470</t>
        </is>
      </c>
      <c r="E2133" s="0" t="inlineStr">
        <is>
          <t>BLANK ROBERT M BLACK:114470B - M</t>
        </is>
      </c>
      <c r="F2133" s="0" t="inlineStr">
        <is>
          <t>899114470058</t>
        </is>
      </c>
      <c r="G2133" s="0" t="inlineStr">
        <is>
          <t>MENS</t>
        </is>
      </c>
      <c r="H2133" s="0" t="inlineStr">
        <is>
          <t>M</t>
        </is>
      </c>
      <c r="I2133" s="0">
        <v>49.99</v>
      </c>
      <c r="J2133" s="0">
        <v>22</v>
      </c>
    </row>
    <row r="2134" spans="1:10" customHeight="0">
      <c r="A2134" s="0">
        <f>HYPERLINK("https://dl.dropboxusercontent.com/scl/fi/78q88av1mm6maz7x51pki/114470-f1.jpg?rlkey=e6h27pz34sz31qi8812btq8fc&amp;dl=0","Click to download Image")</f>
      </c>
      <c r="B2134" s="0">
        <f>HYPERLINK("https://dl.dropboxusercontent.com/scl/fi/t8qnn0n33unor6rzr5vyt/mens-jackets-size-chartsrobert.jpg?rlkey=bejfi6jqbx4pnhur2g08qxgrx&amp;dl=0","Click to download SizeChart")</f>
      </c>
      <c r="C2134" s="0" t="inlineStr">
        <is>
          <t>Robert Men's Reversible Vest</t>
        </is>
      </c>
      <c r="D2134" s="0" t="inlineStr">
        <is>
          <t>114470</t>
        </is>
      </c>
      <c r="E2134" s="0" t="inlineStr">
        <is>
          <t>BLANK ROBERT M BLACK:114470C - L</t>
        </is>
      </c>
      <c r="F2134" s="0" t="inlineStr">
        <is>
          <t>899114470065</t>
        </is>
      </c>
      <c r="G2134" s="0" t="inlineStr">
        <is>
          <t>MENS</t>
        </is>
      </c>
      <c r="H2134" s="0" t="inlineStr">
        <is>
          <t>L</t>
        </is>
      </c>
      <c r="I2134" s="0">
        <v>49.99</v>
      </c>
      <c r="J2134" s="0">
        <v>33</v>
      </c>
    </row>
    <row r="2135" spans="1:10" customHeight="0">
      <c r="A2135" s="0">
        <f>HYPERLINK("https://dl.dropboxusercontent.com/scl/fi/78q88av1mm6maz7x51pki/114470-f1.jpg?rlkey=e6h27pz34sz31qi8812btq8fc&amp;dl=0","Click to download Image")</f>
      </c>
      <c r="B2135" s="0">
        <f>HYPERLINK("https://dl.dropboxusercontent.com/scl/fi/t8qnn0n33unor6rzr5vyt/mens-jackets-size-chartsrobert.jpg?rlkey=bejfi6jqbx4pnhur2g08qxgrx&amp;dl=0","Click to download SizeChart")</f>
      </c>
      <c r="C2135" s="0" t="inlineStr">
        <is>
          <t>Robert Men's Reversible Vest</t>
        </is>
      </c>
      <c r="D2135" s="0" t="inlineStr">
        <is>
          <t>114470</t>
        </is>
      </c>
      <c r="E2135" s="0" t="inlineStr">
        <is>
          <t>BLANK ROBERT M BLACK:114470D - XL</t>
        </is>
      </c>
      <c r="F2135" s="0" t="inlineStr">
        <is>
          <t>899114470072</t>
        </is>
      </c>
      <c r="G2135" s="0" t="inlineStr">
        <is>
          <t>MENS</t>
        </is>
      </c>
      <c r="H2135" s="0" t="inlineStr">
        <is>
          <t>XL</t>
        </is>
      </c>
      <c r="I2135" s="0">
        <v>49.99</v>
      </c>
      <c r="J2135" s="0">
        <v>27</v>
      </c>
    </row>
    <row r="2136" spans="1:10" customHeight="0">
      <c r="A2136" s="0">
        <f>HYPERLINK("https://dl.dropboxusercontent.com/scl/fi/78q88av1mm6maz7x51pki/114470-f1.jpg?rlkey=e6h27pz34sz31qi8812btq8fc&amp;dl=0","Click to download Image")</f>
      </c>
      <c r="B2136" s="0">
        <f>HYPERLINK("https://dl.dropboxusercontent.com/scl/fi/t8qnn0n33unor6rzr5vyt/mens-jackets-size-chartsrobert.jpg?rlkey=bejfi6jqbx4pnhur2g08qxgrx&amp;dl=0","Click to download SizeChart")</f>
      </c>
      <c r="C2136" s="0" t="inlineStr">
        <is>
          <t>Robert Men's Reversible Vest</t>
        </is>
      </c>
      <c r="D2136" s="0" t="inlineStr">
        <is>
          <t>114470</t>
        </is>
      </c>
      <c r="E2136" s="0" t="inlineStr">
        <is>
          <t>BLANK ROBERT M BLACK:114470E - 2XL</t>
        </is>
      </c>
      <c r="F2136" s="0" t="inlineStr">
        <is>
          <t>899114470089</t>
        </is>
      </c>
      <c r="G2136" s="0" t="inlineStr">
        <is>
          <t>MENS</t>
        </is>
      </c>
      <c r="H2136" s="0" t="inlineStr">
        <is>
          <t>2XL</t>
        </is>
      </c>
      <c r="I2136" s="0">
        <v>49.99</v>
      </c>
      <c r="J2136" s="0">
        <v>20</v>
      </c>
    </row>
    <row r="2137" spans="1:10" customHeight="0">
      <c r="A2137" s="0">
        <f>HYPERLINK("https://dl.dropboxusercontent.com/scl/fi/78q88av1mm6maz7x51pki/114470-f1.jpg?rlkey=e6h27pz34sz31qi8812btq8fc&amp;dl=0","Click to download Image")</f>
      </c>
      <c r="B2137" s="0">
        <f>HYPERLINK("https://dl.dropboxusercontent.com/scl/fi/t8qnn0n33unor6rzr5vyt/mens-jackets-size-chartsrobert.jpg?rlkey=bejfi6jqbx4pnhur2g08qxgrx&amp;dl=0","Click to download SizeChart")</f>
      </c>
      <c r="C2137" s="0" t="inlineStr">
        <is>
          <t>Robert Men's Reversible Vest</t>
        </is>
      </c>
      <c r="D2137" s="0" t="inlineStr">
        <is>
          <t>114470</t>
        </is>
      </c>
      <c r="E2137" s="0" t="inlineStr">
        <is>
          <t>BLANK ROBERT M BLACK:114470F - 3XL</t>
        </is>
      </c>
      <c r="F2137" s="0" t="inlineStr">
        <is>
          <t>899114470096</t>
        </is>
      </c>
      <c r="G2137" s="0" t="inlineStr">
        <is>
          <t>MENS</t>
        </is>
      </c>
      <c r="H2137" s="0" t="inlineStr">
        <is>
          <t>3XL</t>
        </is>
      </c>
      <c r="I2137" s="0">
        <v>49.99</v>
      </c>
      <c r="J2137" s="0">
        <v>10</v>
      </c>
    </row>
    <row r="2138" spans="1:10" customHeight="0">
      <c r="A2138" s="0">
        <f>HYPERLINK("https://dl.dropboxusercontent.com/scl/fi/3culz3uj20r5gh5dqtu32/124328f.jpg?rlkey=97zmnl35zdffkmscnhgtxe8zd&amp;dl=0","Click to download Image")</f>
      </c>
      <c r="B2138" s="0">
        <f>HYPERLINK("https://dl.dropboxusercontent.com/scl/fi/k9kw3tvx5cxew21ahlngu/mens-hoodie-size-chartsabner-hoodie2.jpg?rlkey=4amhg2r1mjr5k2lihp1si6o0k&amp;dl=0","Click to download SizeChart")</f>
      </c>
      <c r="C2138" s="0" t="inlineStr">
        <is>
          <t>Abner Men's Heavyweight Hoodie</t>
        </is>
      </c>
      <c r="D2138" s="0" t="inlineStr">
        <is>
          <t>124328</t>
        </is>
      </c>
      <c r="E2138" s="0" t="inlineStr">
        <is>
          <t>ABNER M BK:124328A-S</t>
        </is>
      </c>
      <c r="F2138" s="0" t="inlineStr">
        <is>
          <t>898124328045</t>
        </is>
      </c>
      <c r="G2138" s="0" t="inlineStr">
        <is>
          <t>MENS</t>
        </is>
      </c>
      <c r="H2138" s="0" t="inlineStr">
        <is>
          <t>S</t>
        </is>
      </c>
      <c r="I2138" s="0">
        <v>64.99</v>
      </c>
      <c r="J2138" s="0">
        <v>13</v>
      </c>
    </row>
    <row r="2139" spans="1:10" customHeight="0">
      <c r="A2139" s="0">
        <f>HYPERLINK("https://dl.dropboxusercontent.com/scl/fi/3culz3uj20r5gh5dqtu32/124328f.jpg?rlkey=97zmnl35zdffkmscnhgtxe8zd&amp;dl=0","Click to download Image")</f>
      </c>
      <c r="B2139" s="0">
        <f>HYPERLINK("https://dl.dropboxusercontent.com/scl/fi/k9kw3tvx5cxew21ahlngu/mens-hoodie-size-chartsabner-hoodie2.jpg?rlkey=4amhg2r1mjr5k2lihp1si6o0k&amp;dl=0","Click to download SizeChart")</f>
      </c>
      <c r="C2139" s="0" t="inlineStr">
        <is>
          <t>Abner Men's Heavyweight Hoodie</t>
        </is>
      </c>
      <c r="D2139" s="0" t="inlineStr">
        <is>
          <t>124328</t>
        </is>
      </c>
      <c r="E2139" s="0" t="inlineStr">
        <is>
          <t>ABNER M BK:124328B-M</t>
        </is>
      </c>
      <c r="F2139" s="0" t="inlineStr">
        <is>
          <t>898124328052</t>
        </is>
      </c>
      <c r="G2139" s="0" t="inlineStr">
        <is>
          <t>MENS</t>
        </is>
      </c>
      <c r="H2139" s="0" t="inlineStr">
        <is>
          <t>M</t>
        </is>
      </c>
      <c r="I2139" s="0">
        <v>64.99</v>
      </c>
      <c r="J2139" s="0">
        <v>46</v>
      </c>
    </row>
    <row r="2140" spans="1:10" customHeight="0">
      <c r="A2140" s="0">
        <f>HYPERLINK("https://dl.dropboxusercontent.com/scl/fi/3culz3uj20r5gh5dqtu32/124328f.jpg?rlkey=97zmnl35zdffkmscnhgtxe8zd&amp;dl=0","Click to download Image")</f>
      </c>
      <c r="B2140" s="0">
        <f>HYPERLINK("https://dl.dropboxusercontent.com/scl/fi/k9kw3tvx5cxew21ahlngu/mens-hoodie-size-chartsabner-hoodie2.jpg?rlkey=4amhg2r1mjr5k2lihp1si6o0k&amp;dl=0","Click to download SizeChart")</f>
      </c>
      <c r="C2140" s="0" t="inlineStr">
        <is>
          <t>Abner Men's Heavyweight Hoodie</t>
        </is>
      </c>
      <c r="D2140" s="0" t="inlineStr">
        <is>
          <t>124328</t>
        </is>
      </c>
      <c r="E2140" s="0" t="inlineStr">
        <is>
          <t>ABNER M BK:124328C-L</t>
        </is>
      </c>
      <c r="F2140" s="0" t="inlineStr">
        <is>
          <t>898124328069</t>
        </is>
      </c>
      <c r="G2140" s="0" t="inlineStr">
        <is>
          <t>MENS</t>
        </is>
      </c>
      <c r="H2140" s="0" t="inlineStr">
        <is>
          <t>L</t>
        </is>
      </c>
      <c r="I2140" s="0">
        <v>64.99</v>
      </c>
      <c r="J2140" s="0">
        <v>42</v>
      </c>
    </row>
    <row r="2141" spans="1:10" customHeight="0">
      <c r="A2141" s="0">
        <f>HYPERLINK("https://dl.dropboxusercontent.com/scl/fi/3culz3uj20r5gh5dqtu32/124328f.jpg?rlkey=97zmnl35zdffkmscnhgtxe8zd&amp;dl=0","Click to download Image")</f>
      </c>
      <c r="B2141" s="0">
        <f>HYPERLINK("https://dl.dropboxusercontent.com/scl/fi/k9kw3tvx5cxew21ahlngu/mens-hoodie-size-chartsabner-hoodie2.jpg?rlkey=4amhg2r1mjr5k2lihp1si6o0k&amp;dl=0","Click to download SizeChart")</f>
      </c>
      <c r="C2141" s="0" t="inlineStr">
        <is>
          <t>Abner Men's Heavyweight Hoodie</t>
        </is>
      </c>
      <c r="D2141" s="0" t="inlineStr">
        <is>
          <t>124328</t>
        </is>
      </c>
      <c r="E2141" s="0" t="inlineStr">
        <is>
          <t>ABNER M BK:124328D-XL</t>
        </is>
      </c>
      <c r="F2141" s="0" t="inlineStr">
        <is>
          <t>898124328076</t>
        </is>
      </c>
      <c r="G2141" s="0" t="inlineStr">
        <is>
          <t>MENS</t>
        </is>
      </c>
      <c r="H2141" s="0" t="inlineStr">
        <is>
          <t>XL</t>
        </is>
      </c>
      <c r="I2141" s="0">
        <v>64.99</v>
      </c>
      <c r="J2141" s="0">
        <v>0</v>
      </c>
    </row>
    <row r="2142" spans="1:10" customHeight="0">
      <c r="A2142" s="0">
        <f>HYPERLINK("https://dl.dropboxusercontent.com/scl/fi/3culz3uj20r5gh5dqtu32/124328f.jpg?rlkey=97zmnl35zdffkmscnhgtxe8zd&amp;dl=0","Click to download Image")</f>
      </c>
      <c r="B2142" s="0">
        <f>HYPERLINK("https://dl.dropboxusercontent.com/scl/fi/k9kw3tvx5cxew21ahlngu/mens-hoodie-size-chartsabner-hoodie2.jpg?rlkey=4amhg2r1mjr5k2lihp1si6o0k&amp;dl=0","Click to download SizeChart")</f>
      </c>
      <c r="C2142" s="0" t="inlineStr">
        <is>
          <t>Abner Men's Heavyweight Hoodie</t>
        </is>
      </c>
      <c r="D2142" s="0" t="inlineStr">
        <is>
          <t>124328</t>
        </is>
      </c>
      <c r="E2142" s="0" t="inlineStr">
        <is>
          <t>ABNER M BK:124328E-2XL</t>
        </is>
      </c>
      <c r="F2142" s="0" t="inlineStr">
        <is>
          <t>898124328083</t>
        </is>
      </c>
      <c r="G2142" s="0" t="inlineStr">
        <is>
          <t>MENS</t>
        </is>
      </c>
      <c r="H2142" s="0" t="inlineStr">
        <is>
          <t>2XL</t>
        </is>
      </c>
      <c r="I2142" s="0">
        <v>64.99</v>
      </c>
      <c r="J2142" s="0">
        <v>67</v>
      </c>
    </row>
    <row r="2143" spans="1:10" customHeight="0">
      <c r="A2143" s="0">
        <f>HYPERLINK("https://dl.dropboxusercontent.com/scl/fi/3culz3uj20r5gh5dqtu32/124328f.jpg?rlkey=97zmnl35zdffkmscnhgtxe8zd&amp;dl=0","Click to download Image")</f>
      </c>
      <c r="B2143" s="0">
        <f>HYPERLINK("https://dl.dropboxusercontent.com/scl/fi/k9kw3tvx5cxew21ahlngu/mens-hoodie-size-chartsabner-hoodie2.jpg?rlkey=4amhg2r1mjr5k2lihp1si6o0k&amp;dl=0","Click to download SizeChart")</f>
      </c>
      <c r="C2143" s="0" t="inlineStr">
        <is>
          <t>Abner Men's Heavyweight Hoodie</t>
        </is>
      </c>
      <c r="D2143" s="0" t="inlineStr">
        <is>
          <t>124328</t>
        </is>
      </c>
      <c r="E2143" s="0" t="inlineStr">
        <is>
          <t>ABNER M BK:124328F-3XL</t>
        </is>
      </c>
      <c r="F2143" s="0" t="inlineStr">
        <is>
          <t>898124328090</t>
        </is>
      </c>
      <c r="G2143" s="0" t="inlineStr">
        <is>
          <t>MENS</t>
        </is>
      </c>
      <c r="H2143" s="0" t="inlineStr">
        <is>
          <t>3XL</t>
        </is>
      </c>
      <c r="I2143" s="0">
        <v>64.99</v>
      </c>
      <c r="J2143" s="0">
        <v>41</v>
      </c>
    </row>
    <row r="2144" spans="1:10" customHeight="0">
      <c r="A2144" s="0">
        <f>HYPERLINK("https://dl.dropboxusercontent.com/scl/fi/4acm9zs4nusrfzk1xefj5/ace-114452-af.jpg?rlkey=45jq8lx5rjb14v7h9snfs3t0v&amp;dl=0","Click to download Image")</f>
      </c>
      <c r="B2144" s="0">
        <f>HYPERLINK("https://dl.dropboxusercontent.com/scl/fi/o4diwq3rdx2d5meshy2xc/mens-hoodie-size-chartsace.jpg?rlkey=q2hsfg08hkx578imhriexjsmx&amp;dl=0","Click to download SizeChart")</f>
      </c>
      <c r="C2144" s="0" t="inlineStr">
        <is>
          <t>Ace Men's Scuba Hoodie</t>
        </is>
      </c>
      <c r="D2144" s="0" t="inlineStr">
        <is>
          <t>114452</t>
        </is>
      </c>
      <c r="E2144" s="0" t="inlineStr">
        <is>
          <t>BLANK ACE M BLACK:114452A - S</t>
        </is>
      </c>
      <c r="G2144" s="0" t="inlineStr">
        <is>
          <t>MENS</t>
        </is>
      </c>
      <c r="H2144" s="0" t="inlineStr">
        <is>
          <t>S</t>
        </is>
      </c>
      <c r="I2144" s="0">
        <v>39.99</v>
      </c>
      <c r="J2144" s="0">
        <v>18</v>
      </c>
    </row>
    <row r="2145" spans="1:10" customHeight="0">
      <c r="A2145" s="0">
        <f>HYPERLINK("https://dl.dropboxusercontent.com/scl/fi/4acm9zs4nusrfzk1xefj5/ace-114452-af.jpg?rlkey=45jq8lx5rjb14v7h9snfs3t0v&amp;dl=0","Click to download Image")</f>
      </c>
      <c r="B2145" s="0">
        <f>HYPERLINK("https://dl.dropboxusercontent.com/scl/fi/o4diwq3rdx2d5meshy2xc/mens-hoodie-size-chartsace.jpg?rlkey=q2hsfg08hkx578imhriexjsmx&amp;dl=0","Click to download SizeChart")</f>
      </c>
      <c r="C2145" s="0" t="inlineStr">
        <is>
          <t>Ace Men's Scuba Hoodie</t>
        </is>
      </c>
      <c r="D2145" s="0" t="inlineStr">
        <is>
          <t>114452</t>
        </is>
      </c>
      <c r="E2145" s="0" t="inlineStr">
        <is>
          <t>BLANK ACE M BLACK:114452B - M</t>
        </is>
      </c>
      <c r="G2145" s="0" t="inlineStr">
        <is>
          <t>MENS</t>
        </is>
      </c>
      <c r="H2145" s="0" t="inlineStr">
        <is>
          <t>M</t>
        </is>
      </c>
      <c r="I2145" s="0">
        <v>39.99</v>
      </c>
      <c r="J2145" s="0">
        <v>39</v>
      </c>
    </row>
    <row r="2146" spans="1:10" customHeight="0">
      <c r="A2146" s="0">
        <f>HYPERLINK("https://dl.dropboxusercontent.com/scl/fi/4acm9zs4nusrfzk1xefj5/ace-114452-af.jpg?rlkey=45jq8lx5rjb14v7h9snfs3t0v&amp;dl=0","Click to download Image")</f>
      </c>
      <c r="B2146" s="0">
        <f>HYPERLINK("https://dl.dropboxusercontent.com/scl/fi/o4diwq3rdx2d5meshy2xc/mens-hoodie-size-chartsace.jpg?rlkey=q2hsfg08hkx578imhriexjsmx&amp;dl=0","Click to download SizeChart")</f>
      </c>
      <c r="C2146" s="0" t="inlineStr">
        <is>
          <t>Ace Men's Scuba Hoodie</t>
        </is>
      </c>
      <c r="D2146" s="0" t="inlineStr">
        <is>
          <t>114452</t>
        </is>
      </c>
      <c r="E2146" s="0" t="inlineStr">
        <is>
          <t>BLANK ACE M BLACK:114452C - L</t>
        </is>
      </c>
      <c r="G2146" s="0" t="inlineStr">
        <is>
          <t>MENS</t>
        </is>
      </c>
      <c r="H2146" s="0" t="inlineStr">
        <is>
          <t>L</t>
        </is>
      </c>
      <c r="I2146" s="0">
        <v>39.99</v>
      </c>
      <c r="J2146" s="0">
        <v>44</v>
      </c>
    </row>
    <row r="2147" spans="1:10" customHeight="0">
      <c r="A2147" s="0">
        <f>HYPERLINK("https://dl.dropboxusercontent.com/scl/fi/4acm9zs4nusrfzk1xefj5/ace-114452-af.jpg?rlkey=45jq8lx5rjb14v7h9snfs3t0v&amp;dl=0","Click to download Image")</f>
      </c>
      <c r="B2147" s="0">
        <f>HYPERLINK("https://dl.dropboxusercontent.com/scl/fi/o4diwq3rdx2d5meshy2xc/mens-hoodie-size-chartsace.jpg?rlkey=q2hsfg08hkx578imhriexjsmx&amp;dl=0","Click to download SizeChart")</f>
      </c>
      <c r="C2147" s="0" t="inlineStr">
        <is>
          <t>Ace Men's Scuba Hoodie</t>
        </is>
      </c>
      <c r="D2147" s="0" t="inlineStr">
        <is>
          <t>114452</t>
        </is>
      </c>
      <c r="E2147" s="0" t="inlineStr">
        <is>
          <t>BLANK ACE M BLACK:114452D - XL</t>
        </is>
      </c>
      <c r="G2147" s="0" t="inlineStr">
        <is>
          <t>MENS</t>
        </is>
      </c>
      <c r="H2147" s="0" t="inlineStr">
        <is>
          <t>XL</t>
        </is>
      </c>
      <c r="I2147" s="0">
        <v>39.99</v>
      </c>
      <c r="J2147" s="0">
        <v>39</v>
      </c>
    </row>
    <row r="2148" spans="1:10" customHeight="0">
      <c r="A2148" s="0">
        <f>HYPERLINK("https://dl.dropboxusercontent.com/scl/fi/4acm9zs4nusrfzk1xefj5/ace-114452-af.jpg?rlkey=45jq8lx5rjb14v7h9snfs3t0v&amp;dl=0","Click to download Image")</f>
      </c>
      <c r="B2148" s="0">
        <f>HYPERLINK("https://dl.dropboxusercontent.com/scl/fi/o4diwq3rdx2d5meshy2xc/mens-hoodie-size-chartsace.jpg?rlkey=q2hsfg08hkx578imhriexjsmx&amp;dl=0","Click to download SizeChart")</f>
      </c>
      <c r="C2148" s="0" t="inlineStr">
        <is>
          <t>Ace Men's Scuba Hoodie</t>
        </is>
      </c>
      <c r="D2148" s="0" t="inlineStr">
        <is>
          <t>114452</t>
        </is>
      </c>
      <c r="E2148" s="0" t="inlineStr">
        <is>
          <t>BLANK ACE M BLACK:114452E - 2XL</t>
        </is>
      </c>
      <c r="G2148" s="0" t="inlineStr">
        <is>
          <t>MENS</t>
        </is>
      </c>
      <c r="H2148" s="0" t="inlineStr">
        <is>
          <t>2XL</t>
        </is>
      </c>
      <c r="I2148" s="0">
        <v>39.99</v>
      </c>
      <c r="J2148" s="0">
        <v>36</v>
      </c>
    </row>
    <row r="2149" spans="1:10" customHeight="0">
      <c r="A2149" s="0">
        <f>HYPERLINK("https://dl.dropboxusercontent.com/scl/fi/4acm9zs4nusrfzk1xefj5/ace-114452-af.jpg?rlkey=45jq8lx5rjb14v7h9snfs3t0v&amp;dl=0","Click to download Image")</f>
      </c>
      <c r="B2149" s="0">
        <f>HYPERLINK("https://dl.dropboxusercontent.com/scl/fi/o4diwq3rdx2d5meshy2xc/mens-hoodie-size-chartsace.jpg?rlkey=q2hsfg08hkx578imhriexjsmx&amp;dl=0","Click to download SizeChart")</f>
      </c>
      <c r="C2149" s="0" t="inlineStr">
        <is>
          <t>Ace Men's Scuba Hoodie</t>
        </is>
      </c>
      <c r="D2149" s="0" t="inlineStr">
        <is>
          <t>114452</t>
        </is>
      </c>
      <c r="E2149" s="0" t="inlineStr">
        <is>
          <t>BLANK ACE M BLACK:114452F - 3XL</t>
        </is>
      </c>
      <c r="G2149" s="0" t="inlineStr">
        <is>
          <t>MENS</t>
        </is>
      </c>
      <c r="H2149" s="0" t="inlineStr">
        <is>
          <t>3XL</t>
        </is>
      </c>
      <c r="I2149" s="0">
        <v>39.99</v>
      </c>
      <c r="J2149" s="0">
        <v>23</v>
      </c>
    </row>
    <row r="2150" spans="1:10" customHeight="0">
      <c r="A2150" s="0">
        <f>HYPERLINK("https://dl.dropboxusercontent.com/scl/fi/nnke2v85x95n6kk8g9vyr/114451-af.jpg?rlkey=ahf3ozmoab2bctfq1bpjvdohm&amp;dl=0","Click to download Image")</f>
      </c>
      <c r="B2150" s="0">
        <f>HYPERLINK("https://dl.dropboxusercontent.com/scl/fi/o4diwq3rdx2d5meshy2xc/mens-hoodie-size-chartsace.jpg?rlkey=q2hsfg08hkx578imhriexjsmx&amp;dl=0","Click to download SizeChart")</f>
      </c>
      <c r="C2150" s="0" t="inlineStr">
        <is>
          <t>Ace Men's Scuba Hoodie</t>
        </is>
      </c>
      <c r="D2150" s="0" t="inlineStr">
        <is>
          <t>114451</t>
        </is>
      </c>
      <c r="E2150" s="0" t="inlineStr">
        <is>
          <t>BLANK ACE M GREY:114451A - S</t>
        </is>
      </c>
      <c r="G2150" s="0" t="inlineStr">
        <is>
          <t>MENS</t>
        </is>
      </c>
      <c r="H2150" s="0" t="inlineStr">
        <is>
          <t>S</t>
        </is>
      </c>
      <c r="I2150" s="0">
        <v>39.99</v>
      </c>
      <c r="J2150" s="0">
        <v>9</v>
      </c>
    </row>
    <row r="2151" spans="1:10" customHeight="0">
      <c r="A2151" s="0">
        <f>HYPERLINK("https://dl.dropboxusercontent.com/scl/fi/nnke2v85x95n6kk8g9vyr/114451-af.jpg?rlkey=ahf3ozmoab2bctfq1bpjvdohm&amp;dl=0","Click to download Image")</f>
      </c>
      <c r="B2151" s="0">
        <f>HYPERLINK("https://dl.dropboxusercontent.com/scl/fi/o4diwq3rdx2d5meshy2xc/mens-hoodie-size-chartsace.jpg?rlkey=q2hsfg08hkx578imhriexjsmx&amp;dl=0","Click to download SizeChart")</f>
      </c>
      <c r="C2151" s="0" t="inlineStr">
        <is>
          <t>Ace Men's Scuba Hoodie</t>
        </is>
      </c>
      <c r="D2151" s="0" t="inlineStr">
        <is>
          <t>114451</t>
        </is>
      </c>
      <c r="E2151" s="0" t="inlineStr">
        <is>
          <t>BLANK ACE M GREY:114451B - M</t>
        </is>
      </c>
      <c r="G2151" s="0" t="inlineStr">
        <is>
          <t>MENS</t>
        </is>
      </c>
      <c r="H2151" s="0" t="inlineStr">
        <is>
          <t>M</t>
        </is>
      </c>
      <c r="I2151" s="0">
        <v>39.99</v>
      </c>
      <c r="J2151" s="0">
        <v>21</v>
      </c>
    </row>
    <row r="2152" spans="1:10" customHeight="0">
      <c r="A2152" s="0">
        <f>HYPERLINK("https://dl.dropboxusercontent.com/scl/fi/nnke2v85x95n6kk8g9vyr/114451-af.jpg?rlkey=ahf3ozmoab2bctfq1bpjvdohm&amp;dl=0","Click to download Image")</f>
      </c>
      <c r="B2152" s="0">
        <f>HYPERLINK("https://dl.dropboxusercontent.com/scl/fi/o4diwq3rdx2d5meshy2xc/mens-hoodie-size-chartsace.jpg?rlkey=q2hsfg08hkx578imhriexjsmx&amp;dl=0","Click to download SizeChart")</f>
      </c>
      <c r="C2152" s="0" t="inlineStr">
        <is>
          <t>Ace Men's Scuba Hoodie</t>
        </is>
      </c>
      <c r="D2152" s="0" t="inlineStr">
        <is>
          <t>114451</t>
        </is>
      </c>
      <c r="E2152" s="0" t="inlineStr">
        <is>
          <t>BLANK ACE M GREY:114451C - L</t>
        </is>
      </c>
      <c r="G2152" s="0" t="inlineStr">
        <is>
          <t>MENS</t>
        </is>
      </c>
      <c r="H2152" s="0" t="inlineStr">
        <is>
          <t>L</t>
        </is>
      </c>
      <c r="I2152" s="0">
        <v>39.99</v>
      </c>
      <c r="J2152" s="0">
        <v>36</v>
      </c>
    </row>
    <row r="2153" spans="1:10" customHeight="0">
      <c r="A2153" s="0">
        <f>HYPERLINK("https://dl.dropboxusercontent.com/scl/fi/nnke2v85x95n6kk8g9vyr/114451-af.jpg?rlkey=ahf3ozmoab2bctfq1bpjvdohm&amp;dl=0","Click to download Image")</f>
      </c>
      <c r="B2153" s="0">
        <f>HYPERLINK("https://dl.dropboxusercontent.com/scl/fi/o4diwq3rdx2d5meshy2xc/mens-hoodie-size-chartsace.jpg?rlkey=q2hsfg08hkx578imhriexjsmx&amp;dl=0","Click to download SizeChart")</f>
      </c>
      <c r="C2153" s="0" t="inlineStr">
        <is>
          <t>Ace Men's Scuba Hoodie</t>
        </is>
      </c>
      <c r="D2153" s="0" t="inlineStr">
        <is>
          <t>114451</t>
        </is>
      </c>
      <c r="E2153" s="0" t="inlineStr">
        <is>
          <t>BLANK ACE M GREY:114451D - XL</t>
        </is>
      </c>
      <c r="G2153" s="0" t="inlineStr">
        <is>
          <t>MENS</t>
        </is>
      </c>
      <c r="H2153" s="0" t="inlineStr">
        <is>
          <t>XL</t>
        </is>
      </c>
      <c r="I2153" s="0">
        <v>39.99</v>
      </c>
      <c r="J2153" s="0">
        <v>53</v>
      </c>
    </row>
    <row r="2154" spans="1:10" customHeight="0">
      <c r="A2154" s="0">
        <f>HYPERLINK("https://dl.dropboxusercontent.com/scl/fi/nnke2v85x95n6kk8g9vyr/114451-af.jpg?rlkey=ahf3ozmoab2bctfq1bpjvdohm&amp;dl=0","Click to download Image")</f>
      </c>
      <c r="B2154" s="0">
        <f>HYPERLINK("https://dl.dropboxusercontent.com/scl/fi/o4diwq3rdx2d5meshy2xc/mens-hoodie-size-chartsace.jpg?rlkey=q2hsfg08hkx578imhriexjsmx&amp;dl=0","Click to download SizeChart")</f>
      </c>
      <c r="C2154" s="0" t="inlineStr">
        <is>
          <t>Ace Men's Scuba Hoodie</t>
        </is>
      </c>
      <c r="D2154" s="0" t="inlineStr">
        <is>
          <t>114451</t>
        </is>
      </c>
      <c r="E2154" s="0" t="inlineStr">
        <is>
          <t>BLANK ACE M GREY:114451E - 2XL</t>
        </is>
      </c>
      <c r="G2154" s="0" t="inlineStr">
        <is>
          <t>MENS</t>
        </is>
      </c>
      <c r="H2154" s="0" t="inlineStr">
        <is>
          <t>2XL</t>
        </is>
      </c>
      <c r="I2154" s="0">
        <v>39.99</v>
      </c>
      <c r="J2154" s="0">
        <v>40</v>
      </c>
    </row>
    <row r="2155" spans="1:10" customHeight="0">
      <c r="A2155" s="0">
        <f>HYPERLINK("https://dl.dropboxusercontent.com/scl/fi/nnke2v85x95n6kk8g9vyr/114451-af.jpg?rlkey=ahf3ozmoab2bctfq1bpjvdohm&amp;dl=0","Click to download Image")</f>
      </c>
      <c r="B2155" s="0">
        <f>HYPERLINK("https://dl.dropboxusercontent.com/scl/fi/o4diwq3rdx2d5meshy2xc/mens-hoodie-size-chartsace.jpg?rlkey=q2hsfg08hkx578imhriexjsmx&amp;dl=0","Click to download SizeChart")</f>
      </c>
      <c r="C2155" s="0" t="inlineStr">
        <is>
          <t>Ace Men's Scuba Hoodie</t>
        </is>
      </c>
      <c r="D2155" s="0" t="inlineStr">
        <is>
          <t>114451</t>
        </is>
      </c>
      <c r="E2155" s="0" t="inlineStr">
        <is>
          <t>BLANK ACE M GREY:114451F - 3XL</t>
        </is>
      </c>
      <c r="G2155" s="0" t="inlineStr">
        <is>
          <t>MENS</t>
        </is>
      </c>
      <c r="H2155" s="0" t="inlineStr">
        <is>
          <t>3XL</t>
        </is>
      </c>
      <c r="I2155" s="0">
        <v>39.99</v>
      </c>
      <c r="J2155" s="0">
        <v>23</v>
      </c>
    </row>
    <row r="2156" spans="1:10" customHeight="0">
      <c r="A2156" s="0">
        <f>HYPERLINK("https://dl.dropboxusercontent.com/scl/fi/mlh3p8bsjrvdid4tgyp77/116105af.jpg?rlkey=sa3b5s2qkvbpn87x2ps17ec9m&amp;dl=0","Click to download Image")</f>
      </c>
      <c r="B2156" s="0">
        <f>HYPERLINK("https://dl.dropboxusercontent.com/scl/fi/o4diwq3rdx2d5meshy2xc/mens-hoodie-size-chartsace.jpg?rlkey=q2hsfg08hkx578imhriexjsmx&amp;dl=0","Click to download SizeChart")</f>
      </c>
      <c r="C2156" s="0" t="inlineStr">
        <is>
          <t>Ace Men's Scuba Hoodie</t>
        </is>
      </c>
      <c r="D2156" s="0" t="inlineStr">
        <is>
          <t>116105</t>
        </is>
      </c>
      <c r="E2156" s="0" t="inlineStr">
        <is>
          <t>BLANK ACE M GREY PURPLE:116105A - S</t>
        </is>
      </c>
      <c r="G2156" s="0" t="inlineStr">
        <is>
          <t>MENS</t>
        </is>
      </c>
      <c r="H2156" s="0" t="inlineStr">
        <is>
          <t>S</t>
        </is>
      </c>
      <c r="I2156" s="0">
        <v>39.99</v>
      </c>
      <c r="J2156" s="0">
        <v>8</v>
      </c>
    </row>
    <row r="2157" spans="1:10" customHeight="0">
      <c r="A2157" s="0">
        <f>HYPERLINK("https://dl.dropboxusercontent.com/scl/fi/mlh3p8bsjrvdid4tgyp77/116105af.jpg?rlkey=sa3b5s2qkvbpn87x2ps17ec9m&amp;dl=0","Click to download Image")</f>
      </c>
      <c r="B2157" s="0">
        <f>HYPERLINK("https://dl.dropboxusercontent.com/scl/fi/o4diwq3rdx2d5meshy2xc/mens-hoodie-size-chartsace.jpg?rlkey=q2hsfg08hkx578imhriexjsmx&amp;dl=0","Click to download SizeChart")</f>
      </c>
      <c r="C2157" s="0" t="inlineStr">
        <is>
          <t>Ace Men's Scuba Hoodie</t>
        </is>
      </c>
      <c r="D2157" s="0" t="inlineStr">
        <is>
          <t>116105</t>
        </is>
      </c>
      <c r="E2157" s="0" t="inlineStr">
        <is>
          <t>BLANK ACE M GREY PURPLE:116105B - M</t>
        </is>
      </c>
      <c r="G2157" s="0" t="inlineStr">
        <is>
          <t>MENS</t>
        </is>
      </c>
      <c r="H2157" s="0" t="inlineStr">
        <is>
          <t>M</t>
        </is>
      </c>
      <c r="I2157" s="0">
        <v>39.99</v>
      </c>
      <c r="J2157" s="0">
        <v>16</v>
      </c>
    </row>
    <row r="2158" spans="1:10" customHeight="0">
      <c r="A2158" s="0">
        <f>HYPERLINK("https://dl.dropboxusercontent.com/scl/fi/mlh3p8bsjrvdid4tgyp77/116105af.jpg?rlkey=sa3b5s2qkvbpn87x2ps17ec9m&amp;dl=0","Click to download Image")</f>
      </c>
      <c r="B2158" s="0">
        <f>HYPERLINK("https://dl.dropboxusercontent.com/scl/fi/o4diwq3rdx2d5meshy2xc/mens-hoodie-size-chartsace.jpg?rlkey=q2hsfg08hkx578imhriexjsmx&amp;dl=0","Click to download SizeChart")</f>
      </c>
      <c r="C2158" s="0" t="inlineStr">
        <is>
          <t>Ace Men's Scuba Hoodie</t>
        </is>
      </c>
      <c r="D2158" s="0" t="inlineStr">
        <is>
          <t>116105</t>
        </is>
      </c>
      <c r="E2158" s="0" t="inlineStr">
        <is>
          <t>BLANK ACE M GREY PURPLE:116105C - L</t>
        </is>
      </c>
      <c r="G2158" s="0" t="inlineStr">
        <is>
          <t>MENS</t>
        </is>
      </c>
      <c r="H2158" s="0" t="inlineStr">
        <is>
          <t>L</t>
        </is>
      </c>
      <c r="I2158" s="0">
        <v>39.99</v>
      </c>
      <c r="J2158" s="0">
        <v>24</v>
      </c>
    </row>
    <row r="2159" spans="1:10" customHeight="0">
      <c r="A2159" s="0">
        <f>HYPERLINK("https://dl.dropboxusercontent.com/scl/fi/mlh3p8bsjrvdid4tgyp77/116105af.jpg?rlkey=sa3b5s2qkvbpn87x2ps17ec9m&amp;dl=0","Click to download Image")</f>
      </c>
      <c r="B2159" s="0">
        <f>HYPERLINK("https://dl.dropboxusercontent.com/scl/fi/o4diwq3rdx2d5meshy2xc/mens-hoodie-size-chartsace.jpg?rlkey=q2hsfg08hkx578imhriexjsmx&amp;dl=0","Click to download SizeChart")</f>
      </c>
      <c r="C2159" s="0" t="inlineStr">
        <is>
          <t>Ace Men's Scuba Hoodie</t>
        </is>
      </c>
      <c r="D2159" s="0" t="inlineStr">
        <is>
          <t>116105</t>
        </is>
      </c>
      <c r="E2159" s="0" t="inlineStr">
        <is>
          <t>BLANK ACE M GREY PURPLE:116105D - XL</t>
        </is>
      </c>
      <c r="G2159" s="0" t="inlineStr">
        <is>
          <t>MENS</t>
        </is>
      </c>
      <c r="H2159" s="0" t="inlineStr">
        <is>
          <t>XL</t>
        </is>
      </c>
      <c r="I2159" s="0">
        <v>39.99</v>
      </c>
      <c r="J2159" s="0">
        <v>23</v>
      </c>
    </row>
    <row r="2160" spans="1:10" customHeight="0">
      <c r="A2160" s="0">
        <f>HYPERLINK("https://dl.dropboxusercontent.com/scl/fi/mlh3p8bsjrvdid4tgyp77/116105af.jpg?rlkey=sa3b5s2qkvbpn87x2ps17ec9m&amp;dl=0","Click to download Image")</f>
      </c>
      <c r="B2160" s="0">
        <f>HYPERLINK("https://dl.dropboxusercontent.com/scl/fi/o4diwq3rdx2d5meshy2xc/mens-hoodie-size-chartsace.jpg?rlkey=q2hsfg08hkx578imhriexjsmx&amp;dl=0","Click to download SizeChart")</f>
      </c>
      <c r="C2160" s="0" t="inlineStr">
        <is>
          <t>Ace Men's Scuba Hoodie</t>
        </is>
      </c>
      <c r="D2160" s="0" t="inlineStr">
        <is>
          <t>116105</t>
        </is>
      </c>
      <c r="E2160" s="0" t="inlineStr">
        <is>
          <t>BLANK ACE M GREY PURPLE:116105E - 2XL</t>
        </is>
      </c>
      <c r="G2160" s="0" t="inlineStr">
        <is>
          <t>MENS</t>
        </is>
      </c>
      <c r="H2160" s="0" t="inlineStr">
        <is>
          <t>2XL</t>
        </is>
      </c>
      <c r="I2160" s="0">
        <v>39.99</v>
      </c>
      <c r="J2160" s="0">
        <v>17</v>
      </c>
    </row>
    <row r="2161" spans="1:10" customHeight="0">
      <c r="A2161" s="0">
        <f>HYPERLINK("https://dl.dropboxusercontent.com/scl/fi/mlh3p8bsjrvdid4tgyp77/116105af.jpg?rlkey=sa3b5s2qkvbpn87x2ps17ec9m&amp;dl=0","Click to download Image")</f>
      </c>
      <c r="B2161" s="0">
        <f>HYPERLINK("https://dl.dropboxusercontent.com/scl/fi/o4diwq3rdx2d5meshy2xc/mens-hoodie-size-chartsace.jpg?rlkey=q2hsfg08hkx578imhriexjsmx&amp;dl=0","Click to download SizeChart")</f>
      </c>
      <c r="C2161" s="0" t="inlineStr">
        <is>
          <t>Ace Men's Scuba Hoodie</t>
        </is>
      </c>
      <c r="D2161" s="0" t="inlineStr">
        <is>
          <t>116105</t>
        </is>
      </c>
      <c r="E2161" s="0" t="inlineStr">
        <is>
          <t>BLANK ACE M GREY PURPLE:116105F - 3XL</t>
        </is>
      </c>
      <c r="G2161" s="0" t="inlineStr">
        <is>
          <t>MENS</t>
        </is>
      </c>
      <c r="H2161" s="0" t="inlineStr">
        <is>
          <t>3XL</t>
        </is>
      </c>
      <c r="I2161" s="0">
        <v>39.99</v>
      </c>
      <c r="J2161" s="0">
        <v>9</v>
      </c>
    </row>
    <row r="2162" spans="1:10" customHeight="0">
      <c r="A2162" s="0">
        <f>HYPERLINK("https://dl.dropboxusercontent.com/scl/fi/moeemzwuf5gl00couptil/adair-132857-f.jpg?rlkey=rmudxsoj50m0bg6ullusy7eyd&amp;dl=0","Click to download Image")</f>
      </c>
      <c r="B2162" s="0">
        <f>HYPERLINK("https://dl.dropboxusercontent.com/scl/fi/n1ys5ng31ogz2xl110nij/mens-jackets-size-chartsadair.jpg?rlkey=133htqcb6covn3p9uotkjwsxd&amp;dl=0","Click to download SizeChart")</f>
      </c>
      <c r="C2162" s="0" t="inlineStr">
        <is>
          <t>Adair Men's Scuba 1/4 Zip Vest</t>
        </is>
      </c>
      <c r="D2162" s="0" t="inlineStr">
        <is>
          <t>132857</t>
        </is>
      </c>
      <c r="E2162" s="0" t="inlineStr">
        <is>
          <t>BLANK ADAIR M BK:132857A-S</t>
        </is>
      </c>
      <c r="F2162" s="0" t="inlineStr">
        <is>
          <t>899132857046</t>
        </is>
      </c>
      <c r="G2162" s="0" t="inlineStr">
        <is>
          <t>MENS</t>
        </is>
      </c>
      <c r="H2162" s="0" t="inlineStr">
        <is>
          <t>S</t>
        </is>
      </c>
      <c r="I2162" s="0">
        <v>44.99</v>
      </c>
      <c r="J2162" s="0">
        <v>48</v>
      </c>
    </row>
    <row r="2163" spans="1:10" customHeight="0">
      <c r="A2163" s="0">
        <f>HYPERLINK("https://dl.dropboxusercontent.com/scl/fi/moeemzwuf5gl00couptil/adair-132857-f.jpg?rlkey=rmudxsoj50m0bg6ullusy7eyd&amp;dl=0","Click to download Image")</f>
      </c>
      <c r="B2163" s="0">
        <f>HYPERLINK("https://dl.dropboxusercontent.com/scl/fi/n1ys5ng31ogz2xl110nij/mens-jackets-size-chartsadair.jpg?rlkey=133htqcb6covn3p9uotkjwsxd&amp;dl=0","Click to download SizeChart")</f>
      </c>
      <c r="C2163" s="0" t="inlineStr">
        <is>
          <t>Adair Men's Scuba 1/4 Zip Vest</t>
        </is>
      </c>
      <c r="D2163" s="0" t="inlineStr">
        <is>
          <t>132857</t>
        </is>
      </c>
      <c r="E2163" s="0" t="inlineStr">
        <is>
          <t>BLANK ADAIR M BK:132857B-M</t>
        </is>
      </c>
      <c r="F2163" s="0" t="inlineStr">
        <is>
          <t>899132857053</t>
        </is>
      </c>
      <c r="G2163" s="0" t="inlineStr">
        <is>
          <t>MENS</t>
        </is>
      </c>
      <c r="H2163" s="0" t="inlineStr">
        <is>
          <t>M</t>
        </is>
      </c>
      <c r="I2163" s="0">
        <v>44.99</v>
      </c>
      <c r="J2163" s="0">
        <v>95</v>
      </c>
    </row>
    <row r="2164" spans="1:10" customHeight="0">
      <c r="A2164" s="0">
        <f>HYPERLINK("https://dl.dropboxusercontent.com/scl/fi/moeemzwuf5gl00couptil/adair-132857-f.jpg?rlkey=rmudxsoj50m0bg6ullusy7eyd&amp;dl=0","Click to download Image")</f>
      </c>
      <c r="B2164" s="0">
        <f>HYPERLINK("https://dl.dropboxusercontent.com/scl/fi/n1ys5ng31ogz2xl110nij/mens-jackets-size-chartsadair.jpg?rlkey=133htqcb6covn3p9uotkjwsxd&amp;dl=0","Click to download SizeChart")</f>
      </c>
      <c r="C2164" s="0" t="inlineStr">
        <is>
          <t>Adair Men's Scuba 1/4 Zip Vest</t>
        </is>
      </c>
      <c r="D2164" s="0" t="inlineStr">
        <is>
          <t>132857</t>
        </is>
      </c>
      <c r="E2164" s="0" t="inlineStr">
        <is>
          <t>BLANK ADAIR M BK:132857C-L</t>
        </is>
      </c>
      <c r="F2164" s="0" t="inlineStr">
        <is>
          <t>899132857060</t>
        </is>
      </c>
      <c r="G2164" s="0" t="inlineStr">
        <is>
          <t>MENS</t>
        </is>
      </c>
      <c r="H2164" s="0" t="inlineStr">
        <is>
          <t>L</t>
        </is>
      </c>
      <c r="I2164" s="0">
        <v>44.99</v>
      </c>
      <c r="J2164" s="0">
        <v>134</v>
      </c>
    </row>
    <row r="2165" spans="1:10" customHeight="0">
      <c r="A2165" s="0">
        <f>HYPERLINK("https://dl.dropboxusercontent.com/scl/fi/moeemzwuf5gl00couptil/adair-132857-f.jpg?rlkey=rmudxsoj50m0bg6ullusy7eyd&amp;dl=0","Click to download Image")</f>
      </c>
      <c r="B2165" s="0">
        <f>HYPERLINK("https://dl.dropboxusercontent.com/scl/fi/n1ys5ng31ogz2xl110nij/mens-jackets-size-chartsadair.jpg?rlkey=133htqcb6covn3p9uotkjwsxd&amp;dl=0","Click to download SizeChart")</f>
      </c>
      <c r="C2165" s="0" t="inlineStr">
        <is>
          <t>Adair Men's Scuba 1/4 Zip Vest</t>
        </is>
      </c>
      <c r="D2165" s="0" t="inlineStr">
        <is>
          <t>132857</t>
        </is>
      </c>
      <c r="E2165" s="0" t="inlineStr">
        <is>
          <t>BLANK ADAIR M BK:132857D-XL</t>
        </is>
      </c>
      <c r="F2165" s="0" t="inlineStr">
        <is>
          <t>899132857077</t>
        </is>
      </c>
      <c r="G2165" s="0" t="inlineStr">
        <is>
          <t>MENS</t>
        </is>
      </c>
      <c r="H2165" s="0" t="inlineStr">
        <is>
          <t>XL</t>
        </is>
      </c>
      <c r="I2165" s="0">
        <v>44.99</v>
      </c>
      <c r="J2165" s="0">
        <v>141</v>
      </c>
    </row>
    <row r="2166" spans="1:10" customHeight="0">
      <c r="A2166" s="0">
        <f>HYPERLINK("https://dl.dropboxusercontent.com/scl/fi/moeemzwuf5gl00couptil/adair-132857-f.jpg?rlkey=rmudxsoj50m0bg6ullusy7eyd&amp;dl=0","Click to download Image")</f>
      </c>
      <c r="B2166" s="0">
        <f>HYPERLINK("https://dl.dropboxusercontent.com/scl/fi/n1ys5ng31ogz2xl110nij/mens-jackets-size-chartsadair.jpg?rlkey=133htqcb6covn3p9uotkjwsxd&amp;dl=0","Click to download SizeChart")</f>
      </c>
      <c r="C2166" s="0" t="inlineStr">
        <is>
          <t>Adair Men's Scuba 1/4 Zip Vest</t>
        </is>
      </c>
      <c r="D2166" s="0" t="inlineStr">
        <is>
          <t>132857</t>
        </is>
      </c>
      <c r="E2166" s="0" t="inlineStr">
        <is>
          <t>BLANK ADAIR M BK:132857E-2XL</t>
        </is>
      </c>
      <c r="F2166" s="0" t="inlineStr">
        <is>
          <t>899132857084</t>
        </is>
      </c>
      <c r="G2166" s="0" t="inlineStr">
        <is>
          <t>MENS</t>
        </is>
      </c>
      <c r="H2166" s="0" t="inlineStr">
        <is>
          <t>2XL</t>
        </is>
      </c>
      <c r="I2166" s="0">
        <v>44.99</v>
      </c>
      <c r="J2166" s="0">
        <v>91</v>
      </c>
    </row>
    <row r="2167" spans="1:10" customHeight="0">
      <c r="A2167" s="0">
        <f>HYPERLINK("https://dl.dropboxusercontent.com/scl/fi/moeemzwuf5gl00couptil/adair-132857-f.jpg?rlkey=rmudxsoj50m0bg6ullusy7eyd&amp;dl=0","Click to download Image")</f>
      </c>
      <c r="B2167" s="0">
        <f>HYPERLINK("https://dl.dropboxusercontent.com/scl/fi/n1ys5ng31ogz2xl110nij/mens-jackets-size-chartsadair.jpg?rlkey=133htqcb6covn3p9uotkjwsxd&amp;dl=0","Click to download SizeChart")</f>
      </c>
      <c r="C2167" s="0" t="inlineStr">
        <is>
          <t>Adair Men's Scuba 1/4 Zip Vest</t>
        </is>
      </c>
      <c r="D2167" s="0" t="inlineStr">
        <is>
          <t>132857</t>
        </is>
      </c>
      <c r="E2167" s="0" t="inlineStr">
        <is>
          <t>BLANK ADAIR M BK:132857F-3XL</t>
        </is>
      </c>
      <c r="F2167" s="0" t="inlineStr">
        <is>
          <t>899132857091</t>
        </is>
      </c>
      <c r="G2167" s="0" t="inlineStr">
        <is>
          <t>MENS</t>
        </is>
      </c>
      <c r="H2167" s="0" t="inlineStr">
        <is>
          <t>3XL</t>
        </is>
      </c>
      <c r="I2167" s="0">
        <v>44.99</v>
      </c>
      <c r="J2167" s="0">
        <v>46</v>
      </c>
    </row>
    <row r="2168" spans="1:10" customHeight="0">
      <c r="A2168" s="0">
        <f>HYPERLINK("https://dl.dropboxusercontent.com/scl/fi/vdjsgevz5vdtzb6lx03p9/adair-132858-f.jpg?rlkey=d8wldz1npn3azlxnruqdr381f&amp;dl=0","Click to download Image")</f>
      </c>
      <c r="B2168" s="0">
        <f>HYPERLINK("https://dl.dropboxusercontent.com/scl/fi/n1ys5ng31ogz2xl110nij/mens-jackets-size-chartsadair.jpg?rlkey=133htqcb6covn3p9uotkjwsxd&amp;dl=0","Click to download SizeChart")</f>
      </c>
      <c r="C2168" s="0" t="inlineStr">
        <is>
          <t>Adair Men's Scuba 1/4 Zip Vest</t>
        </is>
      </c>
      <c r="D2168" s="0" t="inlineStr">
        <is>
          <t>132858</t>
        </is>
      </c>
      <c r="E2168" s="0" t="inlineStr">
        <is>
          <t>BLANK ADAIR M DG:132858A-S</t>
        </is>
      </c>
      <c r="F2168" s="0" t="inlineStr">
        <is>
          <t>899132858043</t>
        </is>
      </c>
      <c r="G2168" s="0" t="inlineStr">
        <is>
          <t>MENS</t>
        </is>
      </c>
      <c r="H2168" s="0" t="inlineStr">
        <is>
          <t>S</t>
        </is>
      </c>
      <c r="I2168" s="0">
        <v>44.99</v>
      </c>
      <c r="J2168" s="0">
        <v>47</v>
      </c>
    </row>
    <row r="2169" spans="1:10" customHeight="0">
      <c r="A2169" s="0">
        <f>HYPERLINK("https://dl.dropboxusercontent.com/scl/fi/vdjsgevz5vdtzb6lx03p9/adair-132858-f.jpg?rlkey=d8wldz1npn3azlxnruqdr381f&amp;dl=0","Click to download Image")</f>
      </c>
      <c r="B2169" s="0">
        <f>HYPERLINK("https://dl.dropboxusercontent.com/scl/fi/n1ys5ng31ogz2xl110nij/mens-jackets-size-chartsadair.jpg?rlkey=133htqcb6covn3p9uotkjwsxd&amp;dl=0","Click to download SizeChart")</f>
      </c>
      <c r="C2169" s="0" t="inlineStr">
        <is>
          <t>Adair Men's Scuba 1/4 Zip Vest</t>
        </is>
      </c>
      <c r="D2169" s="0" t="inlineStr">
        <is>
          <t>132858</t>
        </is>
      </c>
      <c r="E2169" s="0" t="inlineStr">
        <is>
          <t>BLANK ADAIR M DG:132858B-M</t>
        </is>
      </c>
      <c r="F2169" s="0" t="inlineStr">
        <is>
          <t>899132858050</t>
        </is>
      </c>
      <c r="G2169" s="0" t="inlineStr">
        <is>
          <t>MENS</t>
        </is>
      </c>
      <c r="H2169" s="0" t="inlineStr">
        <is>
          <t>M</t>
        </is>
      </c>
      <c r="I2169" s="0">
        <v>44.99</v>
      </c>
      <c r="J2169" s="0">
        <v>93</v>
      </c>
    </row>
    <row r="2170" spans="1:10" customHeight="0">
      <c r="A2170" s="0">
        <f>HYPERLINK("https://dl.dropboxusercontent.com/scl/fi/vdjsgevz5vdtzb6lx03p9/adair-132858-f.jpg?rlkey=d8wldz1npn3azlxnruqdr381f&amp;dl=0","Click to download Image")</f>
      </c>
      <c r="B2170" s="0">
        <f>HYPERLINK("https://dl.dropboxusercontent.com/scl/fi/n1ys5ng31ogz2xl110nij/mens-jackets-size-chartsadair.jpg?rlkey=133htqcb6covn3p9uotkjwsxd&amp;dl=0","Click to download SizeChart")</f>
      </c>
      <c r="C2170" s="0" t="inlineStr">
        <is>
          <t>Adair Men's Scuba 1/4 Zip Vest</t>
        </is>
      </c>
      <c r="D2170" s="0" t="inlineStr">
        <is>
          <t>132858</t>
        </is>
      </c>
      <c r="E2170" s="0" t="inlineStr">
        <is>
          <t>BLANK ADAIR M DG:132858C-L</t>
        </is>
      </c>
      <c r="F2170" s="0" t="inlineStr">
        <is>
          <t>899132858067</t>
        </is>
      </c>
      <c r="G2170" s="0" t="inlineStr">
        <is>
          <t>MENS</t>
        </is>
      </c>
      <c r="H2170" s="0" t="inlineStr">
        <is>
          <t>L</t>
        </is>
      </c>
      <c r="I2170" s="0">
        <v>44.99</v>
      </c>
      <c r="J2170" s="0">
        <v>142</v>
      </c>
    </row>
    <row r="2171" spans="1:10" customHeight="0">
      <c r="A2171" s="0">
        <f>HYPERLINK("https://dl.dropboxusercontent.com/scl/fi/vdjsgevz5vdtzb6lx03p9/adair-132858-f.jpg?rlkey=d8wldz1npn3azlxnruqdr381f&amp;dl=0","Click to download Image")</f>
      </c>
      <c r="B2171" s="0">
        <f>HYPERLINK("https://dl.dropboxusercontent.com/scl/fi/n1ys5ng31ogz2xl110nij/mens-jackets-size-chartsadair.jpg?rlkey=133htqcb6covn3p9uotkjwsxd&amp;dl=0","Click to download SizeChart")</f>
      </c>
      <c r="C2171" s="0" t="inlineStr">
        <is>
          <t>Adair Men's Scuba 1/4 Zip Vest</t>
        </is>
      </c>
      <c r="D2171" s="0" t="inlineStr">
        <is>
          <t>132858</t>
        </is>
      </c>
      <c r="E2171" s="0" t="inlineStr">
        <is>
          <t>BLANK ADAIR M DG:132858D-XL</t>
        </is>
      </c>
      <c r="F2171" s="0" t="inlineStr">
        <is>
          <t>899132858074</t>
        </is>
      </c>
      <c r="G2171" s="0" t="inlineStr">
        <is>
          <t>MENS</t>
        </is>
      </c>
      <c r="H2171" s="0" t="inlineStr">
        <is>
          <t>XL</t>
        </is>
      </c>
      <c r="I2171" s="0">
        <v>44.99</v>
      </c>
      <c r="J2171" s="0">
        <v>144</v>
      </c>
    </row>
    <row r="2172" spans="1:10" customHeight="0">
      <c r="A2172" s="0">
        <f>HYPERLINK("https://dl.dropboxusercontent.com/scl/fi/vdjsgevz5vdtzb6lx03p9/adair-132858-f.jpg?rlkey=d8wldz1npn3azlxnruqdr381f&amp;dl=0","Click to download Image")</f>
      </c>
      <c r="B2172" s="0">
        <f>HYPERLINK("https://dl.dropboxusercontent.com/scl/fi/n1ys5ng31ogz2xl110nij/mens-jackets-size-chartsadair.jpg?rlkey=133htqcb6covn3p9uotkjwsxd&amp;dl=0","Click to download SizeChart")</f>
      </c>
      <c r="C2172" s="0" t="inlineStr">
        <is>
          <t>Adair Men's Scuba 1/4 Zip Vest</t>
        </is>
      </c>
      <c r="D2172" s="0" t="inlineStr">
        <is>
          <t>132858</t>
        </is>
      </c>
      <c r="E2172" s="0" t="inlineStr">
        <is>
          <t>BLANK ADAIR M DG:132858E-2XL</t>
        </is>
      </c>
      <c r="F2172" s="0" t="inlineStr">
        <is>
          <t>899132858081</t>
        </is>
      </c>
      <c r="G2172" s="0" t="inlineStr">
        <is>
          <t>MENS</t>
        </is>
      </c>
      <c r="H2172" s="0" t="inlineStr">
        <is>
          <t>2XL</t>
        </is>
      </c>
      <c r="I2172" s="0">
        <v>44.99</v>
      </c>
      <c r="J2172" s="0">
        <v>96</v>
      </c>
    </row>
    <row r="2173" spans="1:10" customHeight="0">
      <c r="A2173" s="0">
        <f>HYPERLINK("https://dl.dropboxusercontent.com/scl/fi/vdjsgevz5vdtzb6lx03p9/adair-132858-f.jpg?rlkey=d8wldz1npn3azlxnruqdr381f&amp;dl=0","Click to download Image")</f>
      </c>
      <c r="B2173" s="0">
        <f>HYPERLINK("https://dl.dropboxusercontent.com/scl/fi/n1ys5ng31ogz2xl110nij/mens-jackets-size-chartsadair.jpg?rlkey=133htqcb6covn3p9uotkjwsxd&amp;dl=0","Click to download SizeChart")</f>
      </c>
      <c r="C2173" s="0" t="inlineStr">
        <is>
          <t>Adair Men's Scuba 1/4 Zip Vest</t>
        </is>
      </c>
      <c r="D2173" s="0" t="inlineStr">
        <is>
          <t>132858</t>
        </is>
      </c>
      <c r="E2173" s="0" t="inlineStr">
        <is>
          <t>BLANK ADAIR M DG:132858F-3XL</t>
        </is>
      </c>
      <c r="F2173" s="0" t="inlineStr">
        <is>
          <t>000001328583</t>
        </is>
      </c>
      <c r="G2173" s="0" t="inlineStr">
        <is>
          <t>MENS</t>
        </is>
      </c>
      <c r="H2173" s="0" t="inlineStr">
        <is>
          <t>2XL</t>
        </is>
      </c>
      <c r="I2173" s="0">
        <v>44.99</v>
      </c>
      <c r="J2173" s="0">
        <v>46</v>
      </c>
    </row>
    <row r="2174" spans="1:10" customHeight="0">
      <c r="A2174" s="0">
        <f>HYPERLINK("https://dl.dropboxusercontent.com/scl/fi/sqnr7oycq1eijzgeoz1ap/f22-ahrens.jpg?rlkey=ec17kcmdhg7jcjlhu65ppejdg&amp;dl=0","Click to download Image")</f>
      </c>
      <c r="B2174" s="0">
        <f>HYPERLINK("https://dl.dropboxusercontent.com/scl/fi/cy6n4q8rpyzzgh5s736yu/mens-polo-size-chartsahrens.jpg?rlkey=nuomoswnplc7vqbzg1yz095zf&amp;dl=0","Click to download SizeChart")</f>
      </c>
      <c r="C2174" s="0" t="inlineStr">
        <is>
          <t>Ahrens Men's Striped Performance Polo</t>
        </is>
      </c>
      <c r="D2174" s="0" t="inlineStr">
        <is>
          <t>132947</t>
        </is>
      </c>
      <c r="E2174" s="0" t="inlineStr">
        <is>
          <t>BLANK AHRENS M BK:132947A-S</t>
        </is>
      </c>
      <c r="F2174" s="0" t="inlineStr">
        <is>
          <t>899132947044</t>
        </is>
      </c>
      <c r="G2174" s="0" t="inlineStr">
        <is>
          <t>MENS</t>
        </is>
      </c>
      <c r="H2174" s="0" t="inlineStr">
        <is>
          <t>S</t>
        </is>
      </c>
      <c r="I2174" s="0">
        <v>36.99</v>
      </c>
      <c r="J2174" s="0">
        <v>11</v>
      </c>
    </row>
    <row r="2175" spans="1:10" customHeight="0">
      <c r="A2175" s="0">
        <f>HYPERLINK("https://dl.dropboxusercontent.com/scl/fi/sqnr7oycq1eijzgeoz1ap/f22-ahrens.jpg?rlkey=ec17kcmdhg7jcjlhu65ppejdg&amp;dl=0","Click to download Image")</f>
      </c>
      <c r="B2175" s="0">
        <f>HYPERLINK("https://dl.dropboxusercontent.com/scl/fi/cy6n4q8rpyzzgh5s736yu/mens-polo-size-chartsahrens.jpg?rlkey=nuomoswnplc7vqbzg1yz095zf&amp;dl=0","Click to download SizeChart")</f>
      </c>
      <c r="C2175" s="0" t="inlineStr">
        <is>
          <t>Ahrens Men's Striped Performance Polo</t>
        </is>
      </c>
      <c r="D2175" s="0" t="inlineStr">
        <is>
          <t>132947</t>
        </is>
      </c>
      <c r="E2175" s="0" t="inlineStr">
        <is>
          <t>BLANK AHRENS M BK:132947B-M</t>
        </is>
      </c>
      <c r="F2175" s="0" t="inlineStr">
        <is>
          <t>899132947051</t>
        </is>
      </c>
      <c r="G2175" s="0" t="inlineStr">
        <is>
          <t>MENS</t>
        </is>
      </c>
      <c r="H2175" s="0" t="inlineStr">
        <is>
          <t>M</t>
        </is>
      </c>
      <c r="I2175" s="0">
        <v>36.99</v>
      </c>
      <c r="J2175" s="0">
        <v>34</v>
      </c>
    </row>
    <row r="2176" spans="1:10" customHeight="0">
      <c r="A2176" s="0">
        <f>HYPERLINK("https://dl.dropboxusercontent.com/scl/fi/sqnr7oycq1eijzgeoz1ap/f22-ahrens.jpg?rlkey=ec17kcmdhg7jcjlhu65ppejdg&amp;dl=0","Click to download Image")</f>
      </c>
      <c r="B2176" s="0">
        <f>HYPERLINK("https://dl.dropboxusercontent.com/scl/fi/cy6n4q8rpyzzgh5s736yu/mens-polo-size-chartsahrens.jpg?rlkey=nuomoswnplc7vqbzg1yz095zf&amp;dl=0","Click to download SizeChart")</f>
      </c>
      <c r="C2176" s="0" t="inlineStr">
        <is>
          <t>Ahrens Men's Striped Performance Polo</t>
        </is>
      </c>
      <c r="D2176" s="0" t="inlineStr">
        <is>
          <t>132947</t>
        </is>
      </c>
      <c r="E2176" s="0" t="inlineStr">
        <is>
          <t>BLANK AHRENS M BK:132947C-L</t>
        </is>
      </c>
      <c r="F2176" s="0" t="inlineStr">
        <is>
          <t>899132947068</t>
        </is>
      </c>
      <c r="G2176" s="0" t="inlineStr">
        <is>
          <t>MENS</t>
        </is>
      </c>
      <c r="H2176" s="0" t="inlineStr">
        <is>
          <t>L</t>
        </is>
      </c>
      <c r="I2176" s="0">
        <v>36.99</v>
      </c>
      <c r="J2176" s="0">
        <v>38</v>
      </c>
    </row>
    <row r="2177" spans="1:10" customHeight="0">
      <c r="A2177" s="0">
        <f>HYPERLINK("https://dl.dropboxusercontent.com/scl/fi/sqnr7oycq1eijzgeoz1ap/f22-ahrens.jpg?rlkey=ec17kcmdhg7jcjlhu65ppejdg&amp;dl=0","Click to download Image")</f>
      </c>
      <c r="B2177" s="0">
        <f>HYPERLINK("https://dl.dropboxusercontent.com/scl/fi/cy6n4q8rpyzzgh5s736yu/mens-polo-size-chartsahrens.jpg?rlkey=nuomoswnplc7vqbzg1yz095zf&amp;dl=0","Click to download SizeChart")</f>
      </c>
      <c r="C2177" s="0" t="inlineStr">
        <is>
          <t>Ahrens Men's Striped Performance Polo</t>
        </is>
      </c>
      <c r="D2177" s="0" t="inlineStr">
        <is>
          <t>132947</t>
        </is>
      </c>
      <c r="E2177" s="0" t="inlineStr">
        <is>
          <t>BLANK AHRENS M BK:132947D-XL</t>
        </is>
      </c>
      <c r="F2177" s="0" t="inlineStr">
        <is>
          <t>899132947075</t>
        </is>
      </c>
      <c r="G2177" s="0" t="inlineStr">
        <is>
          <t>MENS</t>
        </is>
      </c>
      <c r="H2177" s="0" t="inlineStr">
        <is>
          <t>XL</t>
        </is>
      </c>
      <c r="I2177" s="0">
        <v>36.99</v>
      </c>
      <c r="J2177" s="0">
        <v>47</v>
      </c>
    </row>
    <row r="2178" spans="1:10" customHeight="0">
      <c r="A2178" s="0">
        <f>HYPERLINK("https://dl.dropboxusercontent.com/scl/fi/sqnr7oycq1eijzgeoz1ap/f22-ahrens.jpg?rlkey=ec17kcmdhg7jcjlhu65ppejdg&amp;dl=0","Click to download Image")</f>
      </c>
      <c r="B2178" s="0">
        <f>HYPERLINK("https://dl.dropboxusercontent.com/scl/fi/cy6n4q8rpyzzgh5s736yu/mens-polo-size-chartsahrens.jpg?rlkey=nuomoswnplc7vqbzg1yz095zf&amp;dl=0","Click to download SizeChart")</f>
      </c>
      <c r="C2178" s="0" t="inlineStr">
        <is>
          <t>Ahrens Men's Striped Performance Polo</t>
        </is>
      </c>
      <c r="D2178" s="0" t="inlineStr">
        <is>
          <t>132947</t>
        </is>
      </c>
      <c r="E2178" s="0" t="inlineStr">
        <is>
          <t>BLANK AHRENS M BK:132947E-2XL</t>
        </is>
      </c>
      <c r="F2178" s="0" t="inlineStr">
        <is>
          <t>899132947082</t>
        </is>
      </c>
      <c r="G2178" s="0" t="inlineStr">
        <is>
          <t>MENS</t>
        </is>
      </c>
      <c r="H2178" s="0" t="inlineStr">
        <is>
          <t>2XL</t>
        </is>
      </c>
      <c r="I2178" s="0">
        <v>36.99</v>
      </c>
      <c r="J2178" s="0">
        <v>40</v>
      </c>
    </row>
    <row r="2179" spans="1:10" customHeight="0">
      <c r="A2179" s="0">
        <f>HYPERLINK("https://dl.dropboxusercontent.com/scl/fi/sqnr7oycq1eijzgeoz1ap/f22-ahrens.jpg?rlkey=ec17kcmdhg7jcjlhu65ppejdg&amp;dl=0","Click to download Image")</f>
      </c>
      <c r="B2179" s="0">
        <f>HYPERLINK("https://dl.dropboxusercontent.com/scl/fi/cy6n4q8rpyzzgh5s736yu/mens-polo-size-chartsahrens.jpg?rlkey=nuomoswnplc7vqbzg1yz095zf&amp;dl=0","Click to download SizeChart")</f>
      </c>
      <c r="C2179" s="0" t="inlineStr">
        <is>
          <t>Ahrens Men's Striped Performance Polo</t>
        </is>
      </c>
      <c r="D2179" s="0" t="inlineStr">
        <is>
          <t>132947</t>
        </is>
      </c>
      <c r="E2179" s="0" t="inlineStr">
        <is>
          <t>BLANK AHRENS M BK:132947F-3XL</t>
        </is>
      </c>
      <c r="F2179" s="0" t="inlineStr">
        <is>
          <t>899132947099</t>
        </is>
      </c>
      <c r="G2179" s="0" t="inlineStr">
        <is>
          <t>MENS</t>
        </is>
      </c>
      <c r="H2179" s="0" t="inlineStr">
        <is>
          <t>3XL</t>
        </is>
      </c>
      <c r="I2179" s="0">
        <v>36.99</v>
      </c>
      <c r="J2179" s="0">
        <v>18</v>
      </c>
    </row>
    <row r="2180" spans="1:10" customHeight="0">
      <c r="A2180" s="0">
        <f>HYPERLINK("https://dl.dropboxusercontent.com/scl/fi/6ljy3hu9akvcy85cxjgfw/ahrens-132950-f.jpg?rlkey=6z8fza871a2n3oe3cxyd77pi7&amp;dl=0","Click to download Image")</f>
      </c>
      <c r="B2180" s="0">
        <f>HYPERLINK("https://dl.dropboxusercontent.com/scl/fi/cy6n4q8rpyzzgh5s736yu/mens-polo-size-chartsahrens.jpg?rlkey=nuomoswnplc7vqbzg1yz095zf&amp;dl=0","Click to download SizeChart")</f>
      </c>
      <c r="C2180" s="0" t="inlineStr">
        <is>
          <t>Ahrens Men's Striped Performance Polo</t>
        </is>
      </c>
      <c r="D2180" s="0" t="inlineStr">
        <is>
          <t>132950</t>
        </is>
      </c>
      <c r="E2180" s="0" t="inlineStr">
        <is>
          <t>BLANK AHRENS M GY:132950A-S</t>
        </is>
      </c>
      <c r="F2180" s="0" t="inlineStr">
        <is>
          <t>899132950044</t>
        </is>
      </c>
      <c r="G2180" s="0" t="inlineStr">
        <is>
          <t>MENS</t>
        </is>
      </c>
      <c r="H2180" s="0" t="inlineStr">
        <is>
          <t>S</t>
        </is>
      </c>
      <c r="I2180" s="0">
        <v>36.99</v>
      </c>
      <c r="J2180" s="0">
        <v>20</v>
      </c>
    </row>
    <row r="2181" spans="1:10" customHeight="0">
      <c r="A2181" s="0">
        <f>HYPERLINK("https://dl.dropboxusercontent.com/scl/fi/6ljy3hu9akvcy85cxjgfw/ahrens-132950-f.jpg?rlkey=6z8fza871a2n3oe3cxyd77pi7&amp;dl=0","Click to download Image")</f>
      </c>
      <c r="B2181" s="0">
        <f>HYPERLINK("https://dl.dropboxusercontent.com/scl/fi/cy6n4q8rpyzzgh5s736yu/mens-polo-size-chartsahrens.jpg?rlkey=nuomoswnplc7vqbzg1yz095zf&amp;dl=0","Click to download SizeChart")</f>
      </c>
      <c r="C2181" s="0" t="inlineStr">
        <is>
          <t>Ahrens Men's Striped Performance Polo</t>
        </is>
      </c>
      <c r="D2181" s="0" t="inlineStr">
        <is>
          <t>132950</t>
        </is>
      </c>
      <c r="E2181" s="0" t="inlineStr">
        <is>
          <t>BLANK AHRENS M GY:132950B-M</t>
        </is>
      </c>
      <c r="F2181" s="0" t="inlineStr">
        <is>
          <t>899132950051</t>
        </is>
      </c>
      <c r="G2181" s="0" t="inlineStr">
        <is>
          <t>MENS</t>
        </is>
      </c>
      <c r="H2181" s="0" t="inlineStr">
        <is>
          <t>M</t>
        </is>
      </c>
      <c r="I2181" s="0">
        <v>36.99</v>
      </c>
      <c r="J2181" s="0">
        <v>40</v>
      </c>
    </row>
    <row r="2182" spans="1:10" customHeight="0">
      <c r="A2182" s="0">
        <f>HYPERLINK("https://dl.dropboxusercontent.com/scl/fi/6ljy3hu9akvcy85cxjgfw/ahrens-132950-f.jpg?rlkey=6z8fza871a2n3oe3cxyd77pi7&amp;dl=0","Click to download Image")</f>
      </c>
      <c r="B2182" s="0">
        <f>HYPERLINK("https://dl.dropboxusercontent.com/scl/fi/cy6n4q8rpyzzgh5s736yu/mens-polo-size-chartsahrens.jpg?rlkey=nuomoswnplc7vqbzg1yz095zf&amp;dl=0","Click to download SizeChart")</f>
      </c>
      <c r="C2182" s="0" t="inlineStr">
        <is>
          <t>Ahrens Men's Striped Performance Polo</t>
        </is>
      </c>
      <c r="D2182" s="0" t="inlineStr">
        <is>
          <t>132950</t>
        </is>
      </c>
      <c r="E2182" s="0" t="inlineStr">
        <is>
          <t>BLANK AHRENS M GY:132950C-L</t>
        </is>
      </c>
      <c r="F2182" s="0" t="inlineStr">
        <is>
          <t>899132950068</t>
        </is>
      </c>
      <c r="G2182" s="0" t="inlineStr">
        <is>
          <t>MENS</t>
        </is>
      </c>
      <c r="H2182" s="0" t="inlineStr">
        <is>
          <t>L</t>
        </is>
      </c>
      <c r="I2182" s="0">
        <v>36.99</v>
      </c>
      <c r="J2182" s="0">
        <v>58</v>
      </c>
    </row>
    <row r="2183" spans="1:10" customHeight="0">
      <c r="A2183" s="0">
        <f>HYPERLINK("https://dl.dropboxusercontent.com/scl/fi/6ljy3hu9akvcy85cxjgfw/ahrens-132950-f.jpg?rlkey=6z8fza871a2n3oe3cxyd77pi7&amp;dl=0","Click to download Image")</f>
      </c>
      <c r="B2183" s="0">
        <f>HYPERLINK("https://dl.dropboxusercontent.com/scl/fi/cy6n4q8rpyzzgh5s736yu/mens-polo-size-chartsahrens.jpg?rlkey=nuomoswnplc7vqbzg1yz095zf&amp;dl=0","Click to download SizeChart")</f>
      </c>
      <c r="C2183" s="0" t="inlineStr">
        <is>
          <t>Ahrens Men's Striped Performance Polo</t>
        </is>
      </c>
      <c r="D2183" s="0" t="inlineStr">
        <is>
          <t>132950</t>
        </is>
      </c>
      <c r="E2183" s="0" t="inlineStr">
        <is>
          <t>BLANK AHRENS M GY:132950D-XL</t>
        </is>
      </c>
      <c r="F2183" s="0" t="inlineStr">
        <is>
          <t>899132950075</t>
        </is>
      </c>
      <c r="G2183" s="0" t="inlineStr">
        <is>
          <t>MENS</t>
        </is>
      </c>
      <c r="H2183" s="0" t="inlineStr">
        <is>
          <t>XL</t>
        </is>
      </c>
      <c r="I2183" s="0">
        <v>36.99</v>
      </c>
      <c r="J2183" s="0">
        <v>55</v>
      </c>
    </row>
    <row r="2184" spans="1:10" customHeight="0">
      <c r="A2184" s="0">
        <f>HYPERLINK("https://dl.dropboxusercontent.com/scl/fi/6ljy3hu9akvcy85cxjgfw/ahrens-132950-f.jpg?rlkey=6z8fza871a2n3oe3cxyd77pi7&amp;dl=0","Click to download Image")</f>
      </c>
      <c r="B2184" s="0">
        <f>HYPERLINK("https://dl.dropboxusercontent.com/scl/fi/cy6n4q8rpyzzgh5s736yu/mens-polo-size-chartsahrens.jpg?rlkey=nuomoswnplc7vqbzg1yz095zf&amp;dl=0","Click to download SizeChart")</f>
      </c>
      <c r="C2184" s="0" t="inlineStr">
        <is>
          <t>Ahrens Men's Striped Performance Polo</t>
        </is>
      </c>
      <c r="D2184" s="0" t="inlineStr">
        <is>
          <t>132950</t>
        </is>
      </c>
      <c r="E2184" s="0" t="inlineStr">
        <is>
          <t>BLANK AHRENS M GY:132950E-2XL</t>
        </is>
      </c>
      <c r="F2184" s="0" t="inlineStr">
        <is>
          <t>899132950082</t>
        </is>
      </c>
      <c r="G2184" s="0" t="inlineStr">
        <is>
          <t>MENS</t>
        </is>
      </c>
      <c r="H2184" s="0" t="inlineStr">
        <is>
          <t>2XL</t>
        </is>
      </c>
      <c r="I2184" s="0">
        <v>36.99</v>
      </c>
      <c r="J2184" s="0">
        <v>39</v>
      </c>
    </row>
    <row r="2185" spans="1:10" customHeight="0">
      <c r="A2185" s="0">
        <f>HYPERLINK("https://dl.dropboxusercontent.com/scl/fi/6ljy3hu9akvcy85cxjgfw/ahrens-132950-f.jpg?rlkey=6z8fza871a2n3oe3cxyd77pi7&amp;dl=0","Click to download Image")</f>
      </c>
      <c r="B2185" s="0">
        <f>HYPERLINK("https://dl.dropboxusercontent.com/scl/fi/cy6n4q8rpyzzgh5s736yu/mens-polo-size-chartsahrens.jpg?rlkey=nuomoswnplc7vqbzg1yz095zf&amp;dl=0","Click to download SizeChart")</f>
      </c>
      <c r="C2185" s="0" t="inlineStr">
        <is>
          <t>Ahrens Men's Striped Performance Polo</t>
        </is>
      </c>
      <c r="D2185" s="0" t="inlineStr">
        <is>
          <t>132950</t>
        </is>
      </c>
      <c r="E2185" s="0" t="inlineStr">
        <is>
          <t>BLANK AHRENS M GY:132950F-3XL</t>
        </is>
      </c>
      <c r="F2185" s="0" t="inlineStr">
        <is>
          <t>899132950099</t>
        </is>
      </c>
      <c r="G2185" s="0" t="inlineStr">
        <is>
          <t>MENS</t>
        </is>
      </c>
      <c r="H2185" s="0" t="inlineStr">
        <is>
          <t>3XL</t>
        </is>
      </c>
      <c r="I2185" s="0">
        <v>36.99</v>
      </c>
      <c r="J2185" s="0">
        <v>18</v>
      </c>
    </row>
    <row r="2186" spans="1:10" customHeight="0">
      <c r="A2186" s="0">
        <f>HYPERLINK("https://dl.dropboxusercontent.com/scl/fi/htbv6eb4qw5j89a4l0lf8/ahrens-132952-f.jpg?rlkey=vb5einr4z1tfdi8pampjca8m7&amp;dl=0","Click to download Image")</f>
      </c>
      <c r="B2186" s="0">
        <f>HYPERLINK("https://dl.dropboxusercontent.com/scl/fi/cy6n4q8rpyzzgh5s736yu/mens-polo-size-chartsahrens.jpg?rlkey=nuomoswnplc7vqbzg1yz095zf&amp;dl=0","Click to download SizeChart")</f>
      </c>
      <c r="C2186" s="0" t="inlineStr">
        <is>
          <t>Ahrens Men's Striped Performance Polo</t>
        </is>
      </c>
      <c r="D2186" s="0" t="inlineStr">
        <is>
          <t>132952</t>
        </is>
      </c>
      <c r="E2186" s="0" t="inlineStr">
        <is>
          <t>BLANK AHRENS M CL:132952A-S</t>
        </is>
      </c>
      <c r="F2186" s="0" t="inlineStr">
        <is>
          <t>899132952048</t>
        </is>
      </c>
      <c r="G2186" s="0" t="inlineStr">
        <is>
          <t>MENS</t>
        </is>
      </c>
      <c r="H2186" s="0" t="inlineStr">
        <is>
          <t>S</t>
        </is>
      </c>
      <c r="I2186" s="0">
        <v>36.99</v>
      </c>
      <c r="J2186" s="0">
        <v>21</v>
      </c>
    </row>
    <row r="2187" spans="1:10" customHeight="0">
      <c r="A2187" s="0">
        <f>HYPERLINK("https://dl.dropboxusercontent.com/scl/fi/htbv6eb4qw5j89a4l0lf8/ahrens-132952-f.jpg?rlkey=vb5einr4z1tfdi8pampjca8m7&amp;dl=0","Click to download Image")</f>
      </c>
      <c r="B2187" s="0">
        <f>HYPERLINK("https://dl.dropboxusercontent.com/scl/fi/cy6n4q8rpyzzgh5s736yu/mens-polo-size-chartsahrens.jpg?rlkey=nuomoswnplc7vqbzg1yz095zf&amp;dl=0","Click to download SizeChart")</f>
      </c>
      <c r="C2187" s="0" t="inlineStr">
        <is>
          <t>Ahrens Men's Striped Performance Polo</t>
        </is>
      </c>
      <c r="D2187" s="0" t="inlineStr">
        <is>
          <t>132952</t>
        </is>
      </c>
      <c r="E2187" s="0" t="inlineStr">
        <is>
          <t>BLANK AHRENS M CL:132952B-M</t>
        </is>
      </c>
      <c r="F2187" s="0" t="inlineStr">
        <is>
          <t>899132952055</t>
        </is>
      </c>
      <c r="G2187" s="0" t="inlineStr">
        <is>
          <t>MENS</t>
        </is>
      </c>
      <c r="H2187" s="0" t="inlineStr">
        <is>
          <t>M</t>
        </is>
      </c>
      <c r="I2187" s="0">
        <v>36.99</v>
      </c>
      <c r="J2187" s="0">
        <v>44</v>
      </c>
    </row>
    <row r="2188" spans="1:10" customHeight="0">
      <c r="A2188" s="0">
        <f>HYPERLINK("https://dl.dropboxusercontent.com/scl/fi/htbv6eb4qw5j89a4l0lf8/ahrens-132952-f.jpg?rlkey=vb5einr4z1tfdi8pampjca8m7&amp;dl=0","Click to download Image")</f>
      </c>
      <c r="B2188" s="0">
        <f>HYPERLINK("https://dl.dropboxusercontent.com/scl/fi/cy6n4q8rpyzzgh5s736yu/mens-polo-size-chartsahrens.jpg?rlkey=nuomoswnplc7vqbzg1yz095zf&amp;dl=0","Click to download SizeChart")</f>
      </c>
      <c r="C2188" s="0" t="inlineStr">
        <is>
          <t>Ahrens Men's Striped Performance Polo</t>
        </is>
      </c>
      <c r="D2188" s="0" t="inlineStr">
        <is>
          <t>132952</t>
        </is>
      </c>
      <c r="E2188" s="0" t="inlineStr">
        <is>
          <t>BLANK AHRENS M CL:132952C-L</t>
        </is>
      </c>
      <c r="F2188" s="0" t="inlineStr">
        <is>
          <t>899132952062</t>
        </is>
      </c>
      <c r="G2188" s="0" t="inlineStr">
        <is>
          <t>MENS</t>
        </is>
      </c>
      <c r="H2188" s="0" t="inlineStr">
        <is>
          <t>L</t>
        </is>
      </c>
      <c r="I2188" s="0">
        <v>36.99</v>
      </c>
      <c r="J2188" s="0">
        <v>59</v>
      </c>
    </row>
    <row r="2189" spans="1:10" customHeight="0">
      <c r="A2189" s="0">
        <f>HYPERLINK("https://dl.dropboxusercontent.com/scl/fi/htbv6eb4qw5j89a4l0lf8/ahrens-132952-f.jpg?rlkey=vb5einr4z1tfdi8pampjca8m7&amp;dl=0","Click to download Image")</f>
      </c>
      <c r="B2189" s="0">
        <f>HYPERLINK("https://dl.dropboxusercontent.com/scl/fi/cy6n4q8rpyzzgh5s736yu/mens-polo-size-chartsahrens.jpg?rlkey=nuomoswnplc7vqbzg1yz095zf&amp;dl=0","Click to download SizeChart")</f>
      </c>
      <c r="C2189" s="0" t="inlineStr">
        <is>
          <t>Ahrens Men's Striped Performance Polo</t>
        </is>
      </c>
      <c r="D2189" s="0" t="inlineStr">
        <is>
          <t>132952</t>
        </is>
      </c>
      <c r="E2189" s="0" t="inlineStr">
        <is>
          <t>BLANK AHRENS M CL:132952D-XL</t>
        </is>
      </c>
      <c r="F2189" s="0" t="inlineStr">
        <is>
          <t>899132952079</t>
        </is>
      </c>
      <c r="G2189" s="0" t="inlineStr">
        <is>
          <t>MENS</t>
        </is>
      </c>
      <c r="H2189" s="0" t="inlineStr">
        <is>
          <t>XL</t>
        </is>
      </c>
      <c r="I2189" s="0">
        <v>36.99</v>
      </c>
      <c r="J2189" s="0">
        <v>59</v>
      </c>
    </row>
    <row r="2190" spans="1:10" customHeight="0">
      <c r="A2190" s="0">
        <f>HYPERLINK("https://dl.dropboxusercontent.com/scl/fi/htbv6eb4qw5j89a4l0lf8/ahrens-132952-f.jpg?rlkey=vb5einr4z1tfdi8pampjca8m7&amp;dl=0","Click to download Image")</f>
      </c>
      <c r="B2190" s="0">
        <f>HYPERLINK("https://dl.dropboxusercontent.com/scl/fi/cy6n4q8rpyzzgh5s736yu/mens-polo-size-chartsahrens.jpg?rlkey=nuomoswnplc7vqbzg1yz095zf&amp;dl=0","Click to download SizeChart")</f>
      </c>
      <c r="C2190" s="0" t="inlineStr">
        <is>
          <t>Ahrens Men's Striped Performance Polo</t>
        </is>
      </c>
      <c r="D2190" s="0" t="inlineStr">
        <is>
          <t>132952</t>
        </is>
      </c>
      <c r="E2190" s="0" t="inlineStr">
        <is>
          <t>BLANK AHRENS M CL:132952E-2XL</t>
        </is>
      </c>
      <c r="F2190" s="0" t="inlineStr">
        <is>
          <t>899132952086</t>
        </is>
      </c>
      <c r="G2190" s="0" t="inlineStr">
        <is>
          <t>MENS</t>
        </is>
      </c>
      <c r="H2190" s="0" t="inlineStr">
        <is>
          <t>2XL</t>
        </is>
      </c>
      <c r="I2190" s="0">
        <v>36.99</v>
      </c>
      <c r="J2190" s="0">
        <v>44</v>
      </c>
    </row>
    <row r="2191" spans="1:10" customHeight="0">
      <c r="A2191" s="0">
        <f>HYPERLINK("https://dl.dropboxusercontent.com/scl/fi/htbv6eb4qw5j89a4l0lf8/ahrens-132952-f.jpg?rlkey=vb5einr4z1tfdi8pampjca8m7&amp;dl=0","Click to download Image")</f>
      </c>
      <c r="B2191" s="0">
        <f>HYPERLINK("https://dl.dropboxusercontent.com/scl/fi/cy6n4q8rpyzzgh5s736yu/mens-polo-size-chartsahrens.jpg?rlkey=nuomoswnplc7vqbzg1yz095zf&amp;dl=0","Click to download SizeChart")</f>
      </c>
      <c r="C2191" s="0" t="inlineStr">
        <is>
          <t>Ahrens Men's Striped Performance Polo</t>
        </is>
      </c>
      <c r="D2191" s="0" t="inlineStr">
        <is>
          <t>132952</t>
        </is>
      </c>
      <c r="E2191" s="0" t="inlineStr">
        <is>
          <t>BLANK AHRENS M CL:132952F-3XL</t>
        </is>
      </c>
      <c r="F2191" s="0" t="inlineStr">
        <is>
          <t>899132952093</t>
        </is>
      </c>
      <c r="G2191" s="0" t="inlineStr">
        <is>
          <t>MENS</t>
        </is>
      </c>
      <c r="H2191" s="0" t="inlineStr">
        <is>
          <t>3XL</t>
        </is>
      </c>
      <c r="I2191" s="0">
        <v>36.99</v>
      </c>
      <c r="J2191" s="0">
        <v>21</v>
      </c>
    </row>
    <row r="2192" spans="1:10" customHeight="0">
      <c r="A2192" s="0">
        <f>HYPERLINK("https://dl.dropboxusercontent.com/scl/fi/qb3d8qbkjdbgbf3geh2sc/ahrens-132951-f.jpg?rlkey=he4wv2admymo9gpwevo0wih30&amp;dl=0","Click to download Image")</f>
      </c>
      <c r="B2192" s="0">
        <f>HYPERLINK("https://dl.dropboxusercontent.com/scl/fi/cy6n4q8rpyzzgh5s736yu/mens-polo-size-chartsahrens.jpg?rlkey=nuomoswnplc7vqbzg1yz095zf&amp;dl=0","Click to download SizeChart")</f>
      </c>
      <c r="C2192" s="0" t="inlineStr">
        <is>
          <t>Ahrens Men's Striped Performance Polo</t>
        </is>
      </c>
      <c r="D2192" s="0" t="inlineStr">
        <is>
          <t>132951</t>
        </is>
      </c>
      <c r="E2192" s="0" t="inlineStr">
        <is>
          <t>BLANK AHRENS M RD:132951A-S</t>
        </is>
      </c>
      <c r="F2192" s="0" t="inlineStr">
        <is>
          <t>899132951041</t>
        </is>
      </c>
      <c r="G2192" s="0" t="inlineStr">
        <is>
          <t>MENS</t>
        </is>
      </c>
      <c r="H2192" s="0" t="inlineStr">
        <is>
          <t>S</t>
        </is>
      </c>
      <c r="I2192" s="0">
        <v>36.99</v>
      </c>
      <c r="J2192" s="0">
        <v>24</v>
      </c>
    </row>
    <row r="2193" spans="1:10" customHeight="0">
      <c r="A2193" s="0">
        <f>HYPERLINK("https://dl.dropboxusercontent.com/scl/fi/qb3d8qbkjdbgbf3geh2sc/ahrens-132951-f.jpg?rlkey=he4wv2admymo9gpwevo0wih30&amp;dl=0","Click to download Image")</f>
      </c>
      <c r="B2193" s="0">
        <f>HYPERLINK("https://dl.dropboxusercontent.com/scl/fi/cy6n4q8rpyzzgh5s736yu/mens-polo-size-chartsahrens.jpg?rlkey=nuomoswnplc7vqbzg1yz095zf&amp;dl=0","Click to download SizeChart")</f>
      </c>
      <c r="C2193" s="0" t="inlineStr">
        <is>
          <t>Ahrens Men's Striped Performance Polo</t>
        </is>
      </c>
      <c r="D2193" s="0" t="inlineStr">
        <is>
          <t>132951</t>
        </is>
      </c>
      <c r="E2193" s="0" t="inlineStr">
        <is>
          <t>BLANK AHRENS M RD:132951B-M</t>
        </is>
      </c>
      <c r="F2193" s="0" t="inlineStr">
        <is>
          <t>899132951058</t>
        </is>
      </c>
      <c r="G2193" s="0" t="inlineStr">
        <is>
          <t>MENS</t>
        </is>
      </c>
      <c r="H2193" s="0" t="inlineStr">
        <is>
          <t>M</t>
        </is>
      </c>
      <c r="I2193" s="0">
        <v>36.99</v>
      </c>
      <c r="J2193" s="0">
        <v>38</v>
      </c>
    </row>
    <row r="2194" spans="1:10" customHeight="0">
      <c r="A2194" s="0">
        <f>HYPERLINK("https://dl.dropboxusercontent.com/scl/fi/qb3d8qbkjdbgbf3geh2sc/ahrens-132951-f.jpg?rlkey=he4wv2admymo9gpwevo0wih30&amp;dl=0","Click to download Image")</f>
      </c>
      <c r="B2194" s="0">
        <f>HYPERLINK("https://dl.dropboxusercontent.com/scl/fi/cy6n4q8rpyzzgh5s736yu/mens-polo-size-chartsahrens.jpg?rlkey=nuomoswnplc7vqbzg1yz095zf&amp;dl=0","Click to download SizeChart")</f>
      </c>
      <c r="C2194" s="0" t="inlineStr">
        <is>
          <t>Ahrens Men's Striped Performance Polo</t>
        </is>
      </c>
      <c r="D2194" s="0" t="inlineStr">
        <is>
          <t>132951</t>
        </is>
      </c>
      <c r="E2194" s="0" t="inlineStr">
        <is>
          <t>BLANK AHRENS M RD:132951C-L</t>
        </is>
      </c>
      <c r="F2194" s="0" t="inlineStr">
        <is>
          <t>899132951065</t>
        </is>
      </c>
      <c r="G2194" s="0" t="inlineStr">
        <is>
          <t>MENS</t>
        </is>
      </c>
      <c r="H2194" s="0" t="inlineStr">
        <is>
          <t>L</t>
        </is>
      </c>
      <c r="I2194" s="0">
        <v>36.99</v>
      </c>
      <c r="J2194" s="0">
        <v>53</v>
      </c>
    </row>
    <row r="2195" spans="1:10" customHeight="0">
      <c r="A2195" s="0">
        <f>HYPERLINK("https://dl.dropboxusercontent.com/scl/fi/qb3d8qbkjdbgbf3geh2sc/ahrens-132951-f.jpg?rlkey=he4wv2admymo9gpwevo0wih30&amp;dl=0","Click to download Image")</f>
      </c>
      <c r="B2195" s="0">
        <f>HYPERLINK("https://dl.dropboxusercontent.com/scl/fi/cy6n4q8rpyzzgh5s736yu/mens-polo-size-chartsahrens.jpg?rlkey=nuomoswnplc7vqbzg1yz095zf&amp;dl=0","Click to download SizeChart")</f>
      </c>
      <c r="C2195" s="0" t="inlineStr">
        <is>
          <t>Ahrens Men's Striped Performance Polo</t>
        </is>
      </c>
      <c r="D2195" s="0" t="inlineStr">
        <is>
          <t>132951</t>
        </is>
      </c>
      <c r="E2195" s="0" t="inlineStr">
        <is>
          <t>BLANK AHRENS M RD:132951D-XL</t>
        </is>
      </c>
      <c r="F2195" s="0" t="inlineStr">
        <is>
          <t>899132951072</t>
        </is>
      </c>
      <c r="G2195" s="0" t="inlineStr">
        <is>
          <t>MENS</t>
        </is>
      </c>
      <c r="H2195" s="0" t="inlineStr">
        <is>
          <t>XL</t>
        </is>
      </c>
      <c r="I2195" s="0">
        <v>36.99</v>
      </c>
      <c r="J2195" s="0">
        <v>49</v>
      </c>
    </row>
    <row r="2196" spans="1:10" customHeight="0">
      <c r="A2196" s="0">
        <f>HYPERLINK("https://dl.dropboxusercontent.com/scl/fi/qb3d8qbkjdbgbf3geh2sc/ahrens-132951-f.jpg?rlkey=he4wv2admymo9gpwevo0wih30&amp;dl=0","Click to download Image")</f>
      </c>
      <c r="B2196" s="0">
        <f>HYPERLINK("https://dl.dropboxusercontent.com/scl/fi/cy6n4q8rpyzzgh5s736yu/mens-polo-size-chartsahrens.jpg?rlkey=nuomoswnplc7vqbzg1yz095zf&amp;dl=0","Click to download SizeChart")</f>
      </c>
      <c r="C2196" s="0" t="inlineStr">
        <is>
          <t>Ahrens Men's Striped Performance Polo</t>
        </is>
      </c>
      <c r="D2196" s="0" t="inlineStr">
        <is>
          <t>132951</t>
        </is>
      </c>
      <c r="E2196" s="0" t="inlineStr">
        <is>
          <t>BLANK AHRENS M RD:132951E-2XL</t>
        </is>
      </c>
      <c r="F2196" s="0" t="inlineStr">
        <is>
          <t>899132951089</t>
        </is>
      </c>
      <c r="G2196" s="0" t="inlineStr">
        <is>
          <t>MENS</t>
        </is>
      </c>
      <c r="H2196" s="0" t="inlineStr">
        <is>
          <t>2XL</t>
        </is>
      </c>
      <c r="I2196" s="0">
        <v>36.99</v>
      </c>
      <c r="J2196" s="0">
        <v>34</v>
      </c>
    </row>
    <row r="2197" spans="1:10" customHeight="0">
      <c r="A2197" s="0">
        <f>HYPERLINK("https://dl.dropboxusercontent.com/scl/fi/qb3d8qbkjdbgbf3geh2sc/ahrens-132951-f.jpg?rlkey=he4wv2admymo9gpwevo0wih30&amp;dl=0","Click to download Image")</f>
      </c>
      <c r="B2197" s="0">
        <f>HYPERLINK("https://dl.dropboxusercontent.com/scl/fi/cy6n4q8rpyzzgh5s736yu/mens-polo-size-chartsahrens.jpg?rlkey=nuomoswnplc7vqbzg1yz095zf&amp;dl=0","Click to download SizeChart")</f>
      </c>
      <c r="C2197" s="0" t="inlineStr">
        <is>
          <t>Ahrens Men's Striped Performance Polo</t>
        </is>
      </c>
      <c r="D2197" s="0" t="inlineStr">
        <is>
          <t>132951</t>
        </is>
      </c>
      <c r="E2197" s="0" t="inlineStr">
        <is>
          <t>BLANK AHRENS M RD:132951F-3XL</t>
        </is>
      </c>
      <c r="F2197" s="0" t="inlineStr">
        <is>
          <t>899132951096</t>
        </is>
      </c>
      <c r="G2197" s="0" t="inlineStr">
        <is>
          <t>MENS</t>
        </is>
      </c>
      <c r="H2197" s="0" t="inlineStr">
        <is>
          <t>3XL</t>
        </is>
      </c>
      <c r="I2197" s="0">
        <v>36.99</v>
      </c>
      <c r="J2197" s="0">
        <v>22</v>
      </c>
    </row>
    <row r="2198" spans="1:10" customHeight="0">
      <c r="A2198" s="0">
        <f>HYPERLINK("https://dl.dropboxusercontent.com/scl/fi/c6x8p2y8hisb0yv7ilpaq/ahrens-132949-f.jpg?rlkey=8t5n1kvs5bntu2mvwxmenbmdn&amp;dl=0","Click to download Image")</f>
      </c>
      <c r="B2198" s="0">
        <f>HYPERLINK("https://dl.dropboxusercontent.com/scl/fi/cy6n4q8rpyzzgh5s736yu/mens-polo-size-chartsahrens.jpg?rlkey=nuomoswnplc7vqbzg1yz095zf&amp;dl=0","Click to download SizeChart")</f>
      </c>
      <c r="C2198" s="0" t="inlineStr">
        <is>
          <t>Ahrens Men's Striped Performance Polo</t>
        </is>
      </c>
      <c r="D2198" s="0" t="inlineStr">
        <is>
          <t>132949</t>
        </is>
      </c>
      <c r="E2198" s="0" t="inlineStr">
        <is>
          <t>BLANK AHRENS M NY:132949A-S</t>
        </is>
      </c>
      <c r="F2198" s="0" t="inlineStr">
        <is>
          <t>899132949048</t>
        </is>
      </c>
      <c r="G2198" s="0" t="inlineStr">
        <is>
          <t>MENS</t>
        </is>
      </c>
      <c r="H2198" s="0" t="inlineStr">
        <is>
          <t>S</t>
        </is>
      </c>
      <c r="I2198" s="0">
        <v>36.99</v>
      </c>
      <c r="J2198" s="0">
        <v>24</v>
      </c>
    </row>
    <row r="2199" spans="1:10" customHeight="0">
      <c r="A2199" s="0">
        <f>HYPERLINK("https://dl.dropboxusercontent.com/scl/fi/c6x8p2y8hisb0yv7ilpaq/ahrens-132949-f.jpg?rlkey=8t5n1kvs5bntu2mvwxmenbmdn&amp;dl=0","Click to download Image")</f>
      </c>
      <c r="B2199" s="0">
        <f>HYPERLINK("https://dl.dropboxusercontent.com/scl/fi/cy6n4q8rpyzzgh5s736yu/mens-polo-size-chartsahrens.jpg?rlkey=nuomoswnplc7vqbzg1yz095zf&amp;dl=0","Click to download SizeChart")</f>
      </c>
      <c r="C2199" s="0" t="inlineStr">
        <is>
          <t>Ahrens Men's Striped Performance Polo</t>
        </is>
      </c>
      <c r="D2199" s="0" t="inlineStr">
        <is>
          <t>132949</t>
        </is>
      </c>
      <c r="E2199" s="0" t="inlineStr">
        <is>
          <t>BLANK AHRENS M NY:132949B-M</t>
        </is>
      </c>
      <c r="F2199" s="0" t="inlineStr">
        <is>
          <t>899132949055</t>
        </is>
      </c>
      <c r="G2199" s="0" t="inlineStr">
        <is>
          <t>MENS</t>
        </is>
      </c>
      <c r="H2199" s="0" t="inlineStr">
        <is>
          <t>M</t>
        </is>
      </c>
      <c r="I2199" s="0">
        <v>36.99</v>
      </c>
      <c r="J2199" s="0">
        <v>48</v>
      </c>
    </row>
    <row r="2200" spans="1:10" customHeight="0">
      <c r="A2200" s="0">
        <f>HYPERLINK("https://dl.dropboxusercontent.com/scl/fi/c6x8p2y8hisb0yv7ilpaq/ahrens-132949-f.jpg?rlkey=8t5n1kvs5bntu2mvwxmenbmdn&amp;dl=0","Click to download Image")</f>
      </c>
      <c r="B2200" s="0">
        <f>HYPERLINK("https://dl.dropboxusercontent.com/scl/fi/cy6n4q8rpyzzgh5s736yu/mens-polo-size-chartsahrens.jpg?rlkey=nuomoswnplc7vqbzg1yz095zf&amp;dl=0","Click to download SizeChart")</f>
      </c>
      <c r="C2200" s="0" t="inlineStr">
        <is>
          <t>Ahrens Men's Striped Performance Polo</t>
        </is>
      </c>
      <c r="D2200" s="0" t="inlineStr">
        <is>
          <t>132949</t>
        </is>
      </c>
      <c r="E2200" s="0" t="inlineStr">
        <is>
          <t>BLANK AHRENS M NY:132949C-L</t>
        </is>
      </c>
      <c r="F2200" s="0" t="inlineStr">
        <is>
          <t>899132949062</t>
        </is>
      </c>
      <c r="G2200" s="0" t="inlineStr">
        <is>
          <t>MENS</t>
        </is>
      </c>
      <c r="H2200" s="0" t="inlineStr">
        <is>
          <t>L</t>
        </is>
      </c>
      <c r="I2200" s="0">
        <v>36.99</v>
      </c>
      <c r="J2200" s="0">
        <v>72</v>
      </c>
    </row>
    <row r="2201" spans="1:10" customHeight="0">
      <c r="A2201" s="0">
        <f>HYPERLINK("https://dl.dropboxusercontent.com/scl/fi/c6x8p2y8hisb0yv7ilpaq/ahrens-132949-f.jpg?rlkey=8t5n1kvs5bntu2mvwxmenbmdn&amp;dl=0","Click to download Image")</f>
      </c>
      <c r="B2201" s="0">
        <f>HYPERLINK("https://dl.dropboxusercontent.com/scl/fi/cy6n4q8rpyzzgh5s736yu/mens-polo-size-chartsahrens.jpg?rlkey=nuomoswnplc7vqbzg1yz095zf&amp;dl=0","Click to download SizeChart")</f>
      </c>
      <c r="C2201" s="0" t="inlineStr">
        <is>
          <t>Ahrens Men's Striped Performance Polo</t>
        </is>
      </c>
      <c r="D2201" s="0" t="inlineStr">
        <is>
          <t>132949</t>
        </is>
      </c>
      <c r="E2201" s="0" t="inlineStr">
        <is>
          <t>BLANK AHRENS M NY:132949D-XL</t>
        </is>
      </c>
      <c r="F2201" s="0" t="inlineStr">
        <is>
          <t>899132949079</t>
        </is>
      </c>
      <c r="G2201" s="0" t="inlineStr">
        <is>
          <t>MENS</t>
        </is>
      </c>
      <c r="H2201" s="0" t="inlineStr">
        <is>
          <t>XL</t>
        </is>
      </c>
      <c r="I2201" s="0">
        <v>36.99</v>
      </c>
      <c r="J2201" s="0">
        <v>72</v>
      </c>
    </row>
    <row r="2202" spans="1:10" customHeight="0">
      <c r="A2202" s="0">
        <f>HYPERLINK("https://dl.dropboxusercontent.com/scl/fi/c6x8p2y8hisb0yv7ilpaq/ahrens-132949-f.jpg?rlkey=8t5n1kvs5bntu2mvwxmenbmdn&amp;dl=0","Click to download Image")</f>
      </c>
      <c r="B2202" s="0">
        <f>HYPERLINK("https://dl.dropboxusercontent.com/scl/fi/cy6n4q8rpyzzgh5s736yu/mens-polo-size-chartsahrens.jpg?rlkey=nuomoswnplc7vqbzg1yz095zf&amp;dl=0","Click to download SizeChart")</f>
      </c>
      <c r="C2202" s="0" t="inlineStr">
        <is>
          <t>Ahrens Men's Striped Performance Polo</t>
        </is>
      </c>
      <c r="D2202" s="0" t="inlineStr">
        <is>
          <t>132949</t>
        </is>
      </c>
      <c r="E2202" s="0" t="inlineStr">
        <is>
          <t>BLANK AHRENS M NY:132949E-2XL</t>
        </is>
      </c>
      <c r="F2202" s="0" t="inlineStr">
        <is>
          <t>899132949086</t>
        </is>
      </c>
      <c r="G2202" s="0" t="inlineStr">
        <is>
          <t>MENS</t>
        </is>
      </c>
      <c r="H2202" s="0" t="inlineStr">
        <is>
          <t>2XL</t>
        </is>
      </c>
      <c r="I2202" s="0">
        <v>36.99</v>
      </c>
      <c r="J2202" s="0">
        <v>48</v>
      </c>
    </row>
    <row r="2203" spans="1:10" customHeight="0">
      <c r="A2203" s="0">
        <f>HYPERLINK("https://dl.dropboxusercontent.com/scl/fi/c6x8p2y8hisb0yv7ilpaq/ahrens-132949-f.jpg?rlkey=8t5n1kvs5bntu2mvwxmenbmdn&amp;dl=0","Click to download Image")</f>
      </c>
      <c r="B2203" s="0">
        <f>HYPERLINK("https://dl.dropboxusercontent.com/scl/fi/cy6n4q8rpyzzgh5s736yu/mens-polo-size-chartsahrens.jpg?rlkey=nuomoswnplc7vqbzg1yz095zf&amp;dl=0","Click to download SizeChart")</f>
      </c>
      <c r="C2203" s="0" t="inlineStr">
        <is>
          <t>Ahrens Men's Striped Performance Polo</t>
        </is>
      </c>
      <c r="D2203" s="0" t="inlineStr">
        <is>
          <t>132949</t>
        </is>
      </c>
      <c r="E2203" s="0" t="inlineStr">
        <is>
          <t>BLANK AHRENS M NY:132949F-3XL</t>
        </is>
      </c>
      <c r="F2203" s="0" t="inlineStr">
        <is>
          <t>899132949093</t>
        </is>
      </c>
      <c r="G2203" s="0" t="inlineStr">
        <is>
          <t>MENS</t>
        </is>
      </c>
      <c r="H2203" s="0" t="inlineStr">
        <is>
          <t>3XL</t>
        </is>
      </c>
      <c r="I2203" s="0">
        <v>36.99</v>
      </c>
      <c r="J2203" s="0">
        <v>24</v>
      </c>
    </row>
    <row r="2204" spans="1:10" customHeight="0">
      <c r="A2204" s="0">
        <f>HYPERLINK("https://dl.dropboxusercontent.com/scl/fi/o4sr22957f1qfaar0qsuf/ahrens-132948-f.jpg?rlkey=lflrws4swas4ih0f69v9fhz5u&amp;dl=0","Click to download Image")</f>
      </c>
      <c r="B2204" s="0">
        <f>HYPERLINK("https://dl.dropboxusercontent.com/scl/fi/cy6n4q8rpyzzgh5s736yu/mens-polo-size-chartsahrens.jpg?rlkey=nuomoswnplc7vqbzg1yz095zf&amp;dl=0","Click to download SizeChart")</f>
      </c>
      <c r="C2204" s="0" t="inlineStr">
        <is>
          <t>Ahrens Men's Striped Performance Polo</t>
        </is>
      </c>
      <c r="D2204" s="0" t="inlineStr">
        <is>
          <t>132948</t>
        </is>
      </c>
      <c r="E2204" s="0" t="inlineStr">
        <is>
          <t>BLANK AHRENS M RL:132948A-S</t>
        </is>
      </c>
      <c r="F2204" s="0" t="inlineStr">
        <is>
          <t>899132948041</t>
        </is>
      </c>
      <c r="G2204" s="0" t="inlineStr">
        <is>
          <t>MENS</t>
        </is>
      </c>
      <c r="H2204" s="0" t="inlineStr">
        <is>
          <t>S</t>
        </is>
      </c>
      <c r="I2204" s="0">
        <v>36.99</v>
      </c>
      <c r="J2204" s="0">
        <v>24</v>
      </c>
    </row>
    <row r="2205" spans="1:10" customHeight="0">
      <c r="A2205" s="0">
        <f>HYPERLINK("https://dl.dropboxusercontent.com/scl/fi/o4sr22957f1qfaar0qsuf/ahrens-132948-f.jpg?rlkey=lflrws4swas4ih0f69v9fhz5u&amp;dl=0","Click to download Image")</f>
      </c>
      <c r="B2205" s="0">
        <f>HYPERLINK("https://dl.dropboxusercontent.com/scl/fi/cy6n4q8rpyzzgh5s736yu/mens-polo-size-chartsahrens.jpg?rlkey=nuomoswnplc7vqbzg1yz095zf&amp;dl=0","Click to download SizeChart")</f>
      </c>
      <c r="C2205" s="0" t="inlineStr">
        <is>
          <t>Ahrens Men's Striped Performance Polo</t>
        </is>
      </c>
      <c r="D2205" s="0" t="inlineStr">
        <is>
          <t>132948</t>
        </is>
      </c>
      <c r="E2205" s="0" t="inlineStr">
        <is>
          <t>BLANK AHRENS M RL:132948B-M</t>
        </is>
      </c>
      <c r="F2205" s="0" t="inlineStr">
        <is>
          <t>899132948058</t>
        </is>
      </c>
      <c r="G2205" s="0" t="inlineStr">
        <is>
          <t>MENS</t>
        </is>
      </c>
      <c r="H2205" s="0" t="inlineStr">
        <is>
          <t>M</t>
        </is>
      </c>
      <c r="I2205" s="0">
        <v>36.99</v>
      </c>
      <c r="J2205" s="0">
        <v>47</v>
      </c>
    </row>
    <row r="2206" spans="1:10" customHeight="0">
      <c r="A2206" s="0">
        <f>HYPERLINK("https://dl.dropboxusercontent.com/scl/fi/o4sr22957f1qfaar0qsuf/ahrens-132948-f.jpg?rlkey=lflrws4swas4ih0f69v9fhz5u&amp;dl=0","Click to download Image")</f>
      </c>
      <c r="B2206" s="0">
        <f>HYPERLINK("https://dl.dropboxusercontent.com/scl/fi/cy6n4q8rpyzzgh5s736yu/mens-polo-size-chartsahrens.jpg?rlkey=nuomoswnplc7vqbzg1yz095zf&amp;dl=0","Click to download SizeChart")</f>
      </c>
      <c r="C2206" s="0" t="inlineStr">
        <is>
          <t>Ahrens Men's Striped Performance Polo</t>
        </is>
      </c>
      <c r="D2206" s="0" t="inlineStr">
        <is>
          <t>132948</t>
        </is>
      </c>
      <c r="E2206" s="0" t="inlineStr">
        <is>
          <t>BLANK AHRENS M RL:132948C-L</t>
        </is>
      </c>
      <c r="F2206" s="0" t="inlineStr">
        <is>
          <t>899132948065</t>
        </is>
      </c>
      <c r="G2206" s="0" t="inlineStr">
        <is>
          <t>MENS</t>
        </is>
      </c>
      <c r="H2206" s="0" t="inlineStr">
        <is>
          <t>L</t>
        </is>
      </c>
      <c r="I2206" s="0">
        <v>36.99</v>
      </c>
      <c r="J2206" s="0">
        <v>71</v>
      </c>
    </row>
    <row r="2207" spans="1:10" customHeight="0">
      <c r="A2207" s="0">
        <f>HYPERLINK("https://dl.dropboxusercontent.com/scl/fi/o4sr22957f1qfaar0qsuf/ahrens-132948-f.jpg?rlkey=lflrws4swas4ih0f69v9fhz5u&amp;dl=0","Click to download Image")</f>
      </c>
      <c r="B2207" s="0">
        <f>HYPERLINK("https://dl.dropboxusercontent.com/scl/fi/cy6n4q8rpyzzgh5s736yu/mens-polo-size-chartsahrens.jpg?rlkey=nuomoswnplc7vqbzg1yz095zf&amp;dl=0","Click to download SizeChart")</f>
      </c>
      <c r="C2207" s="0" t="inlineStr">
        <is>
          <t>Ahrens Men's Striped Performance Polo</t>
        </is>
      </c>
      <c r="D2207" s="0" t="inlineStr">
        <is>
          <t>132948</t>
        </is>
      </c>
      <c r="E2207" s="0" t="inlineStr">
        <is>
          <t>BLANK AHRENS M RL:132948D-XL</t>
        </is>
      </c>
      <c r="F2207" s="0" t="inlineStr">
        <is>
          <t>899132948072</t>
        </is>
      </c>
      <c r="G2207" s="0" t="inlineStr">
        <is>
          <t>MENS</t>
        </is>
      </c>
      <c r="H2207" s="0" t="inlineStr">
        <is>
          <t>XL</t>
        </is>
      </c>
      <c r="I2207" s="0">
        <v>36.99</v>
      </c>
      <c r="J2207" s="0">
        <v>71</v>
      </c>
    </row>
    <row r="2208" spans="1:10" customHeight="0">
      <c r="A2208" s="0">
        <f>HYPERLINK("https://dl.dropboxusercontent.com/scl/fi/o4sr22957f1qfaar0qsuf/ahrens-132948-f.jpg?rlkey=lflrws4swas4ih0f69v9fhz5u&amp;dl=0","Click to download Image")</f>
      </c>
      <c r="B2208" s="0">
        <f>HYPERLINK("https://dl.dropboxusercontent.com/scl/fi/cy6n4q8rpyzzgh5s736yu/mens-polo-size-chartsahrens.jpg?rlkey=nuomoswnplc7vqbzg1yz095zf&amp;dl=0","Click to download SizeChart")</f>
      </c>
      <c r="C2208" s="0" t="inlineStr">
        <is>
          <t>Ahrens Men's Striped Performance Polo</t>
        </is>
      </c>
      <c r="D2208" s="0" t="inlineStr">
        <is>
          <t>132948</t>
        </is>
      </c>
      <c r="E2208" s="0" t="inlineStr">
        <is>
          <t>BLANK AHRENS M RL:132948E-2XL</t>
        </is>
      </c>
      <c r="F2208" s="0" t="inlineStr">
        <is>
          <t>899132948089</t>
        </is>
      </c>
      <c r="G2208" s="0" t="inlineStr">
        <is>
          <t>MENS</t>
        </is>
      </c>
      <c r="H2208" s="0" t="inlineStr">
        <is>
          <t>2XL</t>
        </is>
      </c>
      <c r="I2208" s="0">
        <v>36.99</v>
      </c>
      <c r="J2208" s="0">
        <v>48</v>
      </c>
    </row>
    <row r="2209" spans="1:10" customHeight="0">
      <c r="A2209" s="0">
        <f>HYPERLINK("https://dl.dropboxusercontent.com/scl/fi/o4sr22957f1qfaar0qsuf/ahrens-132948-f.jpg?rlkey=lflrws4swas4ih0f69v9fhz5u&amp;dl=0","Click to download Image")</f>
      </c>
      <c r="B2209" s="0">
        <f>HYPERLINK("https://dl.dropboxusercontent.com/scl/fi/cy6n4q8rpyzzgh5s736yu/mens-polo-size-chartsahrens.jpg?rlkey=nuomoswnplc7vqbzg1yz095zf&amp;dl=0","Click to download SizeChart")</f>
      </c>
      <c r="C2209" s="0" t="inlineStr">
        <is>
          <t>Ahrens Men's Striped Performance Polo</t>
        </is>
      </c>
      <c r="D2209" s="0" t="inlineStr">
        <is>
          <t>132948</t>
        </is>
      </c>
      <c r="E2209" s="0" t="inlineStr">
        <is>
          <t>BLANK AHRENS M RL:132948F-3XL</t>
        </is>
      </c>
      <c r="F2209" s="0" t="inlineStr">
        <is>
          <t>899132948096</t>
        </is>
      </c>
      <c r="G2209" s="0" t="inlineStr">
        <is>
          <t>MENS</t>
        </is>
      </c>
      <c r="H2209" s="0" t="inlineStr">
        <is>
          <t>3XL</t>
        </is>
      </c>
      <c r="I2209" s="0">
        <v>36.99</v>
      </c>
      <c r="J2209" s="0">
        <v>24</v>
      </c>
    </row>
    <row r="2210" spans="1:10" customHeight="0">
      <c r="A2210" s="0">
        <f>HYPERLINK("https://dl.dropboxusercontent.com/scl/fi/eb1g3p7kx7rg1dicoxs7e/darius-140521-f.jpg?rlkey=u9bxj1a847d5rfegp1kbjd84d&amp;dl=0","Click to download Image")</f>
      </c>
      <c r="B2210" s="0">
        <f>HYPERLINK("https://dl.dropboxusercontent.com/scl/fi/b43j6hv3n8q8mhopyzubw/mens-jackets-size-chartsdarius.jpg?rlkey=p2whmucfs6540bw1pr7terlrc&amp;dl=0","Click to download SizeChart")</f>
      </c>
      <c r="C2210" s="0" t="inlineStr">
        <is>
          <t>Darius Men's Canvas Jacket</t>
        </is>
      </c>
      <c r="D2210" s="0" t="inlineStr">
        <is>
          <t>140521</t>
        </is>
      </c>
      <c r="E2210" s="0" t="inlineStr">
        <is>
          <t>BLANK DARIUS M BK:140521A-S</t>
        </is>
      </c>
      <c r="F2210" s="0" t="inlineStr">
        <is>
          <t>899140521045</t>
        </is>
      </c>
      <c r="G2210" s="0" t="inlineStr">
        <is>
          <t>MENS</t>
        </is>
      </c>
      <c r="H2210" s="0" t="inlineStr">
        <is>
          <t>S</t>
        </is>
      </c>
      <c r="I2210" s="0">
        <v>129.99</v>
      </c>
      <c r="J2210" s="0">
        <v>16</v>
      </c>
    </row>
    <row r="2211" spans="1:10" customHeight="0">
      <c r="A2211" s="0">
        <f>HYPERLINK("https://dl.dropboxusercontent.com/scl/fi/eb1g3p7kx7rg1dicoxs7e/darius-140521-f.jpg?rlkey=u9bxj1a847d5rfegp1kbjd84d&amp;dl=0","Click to download Image")</f>
      </c>
      <c r="B2211" s="0">
        <f>HYPERLINK("https://dl.dropboxusercontent.com/scl/fi/b43j6hv3n8q8mhopyzubw/mens-jackets-size-chartsdarius.jpg?rlkey=p2whmucfs6540bw1pr7terlrc&amp;dl=0","Click to download SizeChart")</f>
      </c>
      <c r="C2211" s="0" t="inlineStr">
        <is>
          <t>Darius Men's Canvas Jacket</t>
        </is>
      </c>
      <c r="D2211" s="0" t="inlineStr">
        <is>
          <t>140521</t>
        </is>
      </c>
      <c r="E2211" s="0" t="inlineStr">
        <is>
          <t>BLANK DARIUS M BK:140521B-M</t>
        </is>
      </c>
      <c r="F2211" s="0" t="inlineStr">
        <is>
          <t>899140521052</t>
        </is>
      </c>
      <c r="G2211" s="0" t="inlineStr">
        <is>
          <t>MENS</t>
        </is>
      </c>
      <c r="H2211" s="0" t="inlineStr">
        <is>
          <t>M</t>
        </is>
      </c>
      <c r="I2211" s="0">
        <v>129.99</v>
      </c>
      <c r="J2211" s="0">
        <v>0</v>
      </c>
    </row>
    <row r="2212" spans="1:10" customHeight="0">
      <c r="A2212" s="0">
        <f>HYPERLINK("https://dl.dropboxusercontent.com/scl/fi/eb1g3p7kx7rg1dicoxs7e/darius-140521-f.jpg?rlkey=u9bxj1a847d5rfegp1kbjd84d&amp;dl=0","Click to download Image")</f>
      </c>
      <c r="B2212" s="0">
        <f>HYPERLINK("https://dl.dropboxusercontent.com/scl/fi/b43j6hv3n8q8mhopyzubw/mens-jackets-size-chartsdarius.jpg?rlkey=p2whmucfs6540bw1pr7terlrc&amp;dl=0","Click to download SizeChart")</f>
      </c>
      <c r="C2212" s="0" t="inlineStr">
        <is>
          <t>Darius Men's Canvas Jacket</t>
        </is>
      </c>
      <c r="D2212" s="0" t="inlineStr">
        <is>
          <t>140521</t>
        </is>
      </c>
      <c r="E2212" s="0" t="inlineStr">
        <is>
          <t>BLANK DARIUS M BK:140521C-L</t>
        </is>
      </c>
      <c r="F2212" s="0" t="inlineStr">
        <is>
          <t>899140521069</t>
        </is>
      </c>
      <c r="G2212" s="0" t="inlineStr">
        <is>
          <t>MENS</t>
        </is>
      </c>
      <c r="H2212" s="0" t="inlineStr">
        <is>
          <t>L</t>
        </is>
      </c>
      <c r="I2212" s="0">
        <v>129.99</v>
      </c>
      <c r="J2212" s="0">
        <v>15</v>
      </c>
    </row>
    <row r="2213" spans="1:10" customHeight="0">
      <c r="A2213" s="0">
        <f>HYPERLINK("https://dl.dropboxusercontent.com/scl/fi/eb1g3p7kx7rg1dicoxs7e/darius-140521-f.jpg?rlkey=u9bxj1a847d5rfegp1kbjd84d&amp;dl=0","Click to download Image")</f>
      </c>
      <c r="B2213" s="0">
        <f>HYPERLINK("https://dl.dropboxusercontent.com/scl/fi/b43j6hv3n8q8mhopyzubw/mens-jackets-size-chartsdarius.jpg?rlkey=p2whmucfs6540bw1pr7terlrc&amp;dl=0","Click to download SizeChart")</f>
      </c>
      <c r="C2213" s="0" t="inlineStr">
        <is>
          <t>Darius Men's Canvas Jacket</t>
        </is>
      </c>
      <c r="D2213" s="0" t="inlineStr">
        <is>
          <t>140521</t>
        </is>
      </c>
      <c r="E2213" s="0" t="inlineStr">
        <is>
          <t>BLANK DARIUS M BK:140521D-XL</t>
        </is>
      </c>
      <c r="F2213" s="0" t="inlineStr">
        <is>
          <t>899140521076</t>
        </is>
      </c>
      <c r="G2213" s="0" t="inlineStr">
        <is>
          <t>MENS</t>
        </is>
      </c>
      <c r="H2213" s="0" t="inlineStr">
        <is>
          <t>XL</t>
        </is>
      </c>
      <c r="I2213" s="0">
        <v>129.99</v>
      </c>
      <c r="J2213" s="0">
        <v>0</v>
      </c>
    </row>
    <row r="2214" spans="1:10" customHeight="0">
      <c r="A2214" s="0">
        <f>HYPERLINK("https://dl.dropboxusercontent.com/scl/fi/eb1g3p7kx7rg1dicoxs7e/darius-140521-f.jpg?rlkey=u9bxj1a847d5rfegp1kbjd84d&amp;dl=0","Click to download Image")</f>
      </c>
      <c r="B2214" s="0">
        <f>HYPERLINK("https://dl.dropboxusercontent.com/scl/fi/b43j6hv3n8q8mhopyzubw/mens-jackets-size-chartsdarius.jpg?rlkey=p2whmucfs6540bw1pr7terlrc&amp;dl=0","Click to download SizeChart")</f>
      </c>
      <c r="C2214" s="0" t="inlineStr">
        <is>
          <t>Darius Men's Canvas Jacket</t>
        </is>
      </c>
      <c r="D2214" s="0" t="inlineStr">
        <is>
          <t>140521</t>
        </is>
      </c>
      <c r="E2214" s="0" t="inlineStr">
        <is>
          <t>BLANK DARIUS M BK:140521E-2XL</t>
        </is>
      </c>
      <c r="F2214" s="0" t="inlineStr">
        <is>
          <t>899140521083</t>
        </is>
      </c>
      <c r="G2214" s="0" t="inlineStr">
        <is>
          <t>MENS</t>
        </is>
      </c>
      <c r="H2214" s="0" t="inlineStr">
        <is>
          <t>2XL</t>
        </is>
      </c>
      <c r="I2214" s="0">
        <v>129.99</v>
      </c>
      <c r="J2214" s="0">
        <v>16</v>
      </c>
    </row>
    <row r="2215" spans="1:10" customHeight="0">
      <c r="A2215" s="0">
        <f>HYPERLINK("https://dl.dropboxusercontent.com/scl/fi/eb1g3p7kx7rg1dicoxs7e/darius-140521-f.jpg?rlkey=u9bxj1a847d5rfegp1kbjd84d&amp;dl=0","Click to download Image")</f>
      </c>
      <c r="B2215" s="0">
        <f>HYPERLINK("https://dl.dropboxusercontent.com/scl/fi/b43j6hv3n8q8mhopyzubw/mens-jackets-size-chartsdarius.jpg?rlkey=p2whmucfs6540bw1pr7terlrc&amp;dl=0","Click to download SizeChart")</f>
      </c>
      <c r="C2215" s="0" t="inlineStr">
        <is>
          <t>Darius Men's Canvas Jacket</t>
        </is>
      </c>
      <c r="D2215" s="0" t="inlineStr">
        <is>
          <t>140521</t>
        </is>
      </c>
      <c r="E2215" s="0" t="inlineStr">
        <is>
          <t>BLANK DARIUS M BK:140521F-3XL</t>
        </is>
      </c>
      <c r="F2215" s="0" t="inlineStr">
        <is>
          <t>899140521090</t>
        </is>
      </c>
      <c r="G2215" s="0" t="inlineStr">
        <is>
          <t>MENS</t>
        </is>
      </c>
      <c r="H2215" s="0" t="inlineStr">
        <is>
          <t>3XL</t>
        </is>
      </c>
      <c r="I2215" s="0">
        <v>129.99</v>
      </c>
      <c r="J2215" s="0">
        <v>0</v>
      </c>
    </row>
    <row r="2216" spans="1:10" customHeight="0">
      <c r="A2216" s="0">
        <f>HYPERLINK("https://dl.dropboxusercontent.com/scl/fi/028yobulf9h771svmns3y/112539-af.jpg?rlkey=mdk38j18ug0cyhvtwnxt1yvcp&amp;dl=0","Click to download Image")</f>
      </c>
      <c r="B2216" s="0">
        <f>HYPERLINK("https://dl.dropboxusercontent.com/scl/fi/6xymszhl9nn5auohin88a/mens-t-shirt-size-chartsodessa.jpg?rlkey=zo1s1tuob3nisrcvha3cttoqz&amp;dl=0","Click to download SizeChart")</f>
      </c>
      <c r="C2216" s="0" t="inlineStr">
        <is>
          <t>Odessa Men's Cotton Long Sleeve</t>
        </is>
      </c>
      <c r="D2216" s="0" t="inlineStr">
        <is>
          <t>112539</t>
        </is>
      </c>
      <c r="E2216" s="0" t="inlineStr">
        <is>
          <t>BLANK ODESSA HEATHER GREY:112539A - S</t>
        </is>
      </c>
      <c r="G2216" s="0" t="inlineStr">
        <is>
          <t>MENS</t>
        </is>
      </c>
      <c r="H2216" s="0" t="inlineStr">
        <is>
          <t>S</t>
        </is>
      </c>
      <c r="I2216" s="0">
        <v>19.99</v>
      </c>
      <c r="J2216" s="0">
        <v>16</v>
      </c>
    </row>
    <row r="2217" spans="1:10" customHeight="0">
      <c r="A2217" s="0">
        <f>HYPERLINK("https://dl.dropboxusercontent.com/scl/fi/028yobulf9h771svmns3y/112539-af.jpg?rlkey=mdk38j18ug0cyhvtwnxt1yvcp&amp;dl=0","Click to download Image")</f>
      </c>
      <c r="B2217" s="0">
        <f>HYPERLINK("https://dl.dropboxusercontent.com/scl/fi/6xymszhl9nn5auohin88a/mens-t-shirt-size-chartsodessa.jpg?rlkey=zo1s1tuob3nisrcvha3cttoqz&amp;dl=0","Click to download SizeChart")</f>
      </c>
      <c r="C2217" s="0" t="inlineStr">
        <is>
          <t>Odessa Men's Cotton Long Sleeve</t>
        </is>
      </c>
      <c r="D2217" s="0" t="inlineStr">
        <is>
          <t>112539</t>
        </is>
      </c>
      <c r="E2217" s="0" t="inlineStr">
        <is>
          <t>BLANK ODESSA HEATHER GREY:112539B - M</t>
        </is>
      </c>
      <c r="G2217" s="0" t="inlineStr">
        <is>
          <t>MENS</t>
        </is>
      </c>
      <c r="H2217" s="0" t="inlineStr">
        <is>
          <t>M</t>
        </is>
      </c>
      <c r="I2217" s="0">
        <v>19.99</v>
      </c>
      <c r="J2217" s="0">
        <v>34</v>
      </c>
    </row>
    <row r="2218" spans="1:10" customHeight="0">
      <c r="A2218" s="0">
        <f>HYPERLINK("https://dl.dropboxusercontent.com/scl/fi/028yobulf9h771svmns3y/112539-af.jpg?rlkey=mdk38j18ug0cyhvtwnxt1yvcp&amp;dl=0","Click to download Image")</f>
      </c>
      <c r="B2218" s="0">
        <f>HYPERLINK("https://dl.dropboxusercontent.com/scl/fi/6xymszhl9nn5auohin88a/mens-t-shirt-size-chartsodessa.jpg?rlkey=zo1s1tuob3nisrcvha3cttoqz&amp;dl=0","Click to download SizeChart")</f>
      </c>
      <c r="C2218" s="0" t="inlineStr">
        <is>
          <t>Odessa Men's Cotton Long Sleeve</t>
        </is>
      </c>
      <c r="D2218" s="0" t="inlineStr">
        <is>
          <t>112539</t>
        </is>
      </c>
      <c r="E2218" s="0" t="inlineStr">
        <is>
          <t>BLANK ODESSA HEATHER GREY:112539C - L</t>
        </is>
      </c>
      <c r="G2218" s="0" t="inlineStr">
        <is>
          <t>MENS</t>
        </is>
      </c>
      <c r="H2218" s="0" t="inlineStr">
        <is>
          <t>L</t>
        </is>
      </c>
      <c r="I2218" s="0">
        <v>19.99</v>
      </c>
      <c r="J2218" s="0">
        <v>49</v>
      </c>
    </row>
    <row r="2219" spans="1:10" customHeight="0">
      <c r="A2219" s="0">
        <f>HYPERLINK("https://dl.dropboxusercontent.com/scl/fi/028yobulf9h771svmns3y/112539-af.jpg?rlkey=mdk38j18ug0cyhvtwnxt1yvcp&amp;dl=0","Click to download Image")</f>
      </c>
      <c r="B2219" s="0">
        <f>HYPERLINK("https://dl.dropboxusercontent.com/scl/fi/6xymszhl9nn5auohin88a/mens-t-shirt-size-chartsodessa.jpg?rlkey=zo1s1tuob3nisrcvha3cttoqz&amp;dl=0","Click to download SizeChart")</f>
      </c>
      <c r="C2219" s="0" t="inlineStr">
        <is>
          <t>Odessa Men's Cotton Long Sleeve</t>
        </is>
      </c>
      <c r="D2219" s="0" t="inlineStr">
        <is>
          <t>112539</t>
        </is>
      </c>
      <c r="E2219" s="0" t="inlineStr">
        <is>
          <t>BLANK ODESSA HEATHER GREY:112539D - XL</t>
        </is>
      </c>
      <c r="G2219" s="0" t="inlineStr">
        <is>
          <t>MENS</t>
        </is>
      </c>
      <c r="H2219" s="0" t="inlineStr">
        <is>
          <t>XL</t>
        </is>
      </c>
      <c r="I2219" s="0">
        <v>19.99</v>
      </c>
      <c r="J2219" s="0">
        <v>51</v>
      </c>
    </row>
    <row r="2220" spans="1:10" customHeight="0">
      <c r="A2220" s="0">
        <f>HYPERLINK("https://dl.dropboxusercontent.com/scl/fi/028yobulf9h771svmns3y/112539-af.jpg?rlkey=mdk38j18ug0cyhvtwnxt1yvcp&amp;dl=0","Click to download Image")</f>
      </c>
      <c r="B2220" s="0">
        <f>HYPERLINK("https://dl.dropboxusercontent.com/scl/fi/6xymszhl9nn5auohin88a/mens-t-shirt-size-chartsodessa.jpg?rlkey=zo1s1tuob3nisrcvha3cttoqz&amp;dl=0","Click to download SizeChart")</f>
      </c>
      <c r="C2220" s="0" t="inlineStr">
        <is>
          <t>Odessa Men's Cotton Long Sleeve</t>
        </is>
      </c>
      <c r="D2220" s="0" t="inlineStr">
        <is>
          <t>112539</t>
        </is>
      </c>
      <c r="E2220" s="0" t="inlineStr">
        <is>
          <t>BLANK ODESSA HEATHER GREY:112539E - 2XL</t>
        </is>
      </c>
      <c r="G2220" s="0" t="inlineStr">
        <is>
          <t>MENS</t>
        </is>
      </c>
      <c r="H2220" s="0" t="inlineStr">
        <is>
          <t>2XL</t>
        </is>
      </c>
      <c r="I2220" s="0">
        <v>19.99</v>
      </c>
      <c r="J2220" s="0">
        <v>34</v>
      </c>
    </row>
    <row r="2221" spans="1:10" customHeight="0">
      <c r="A2221" s="0">
        <f>HYPERLINK("https://dl.dropboxusercontent.com/scl/fi/028yobulf9h771svmns3y/112539-af.jpg?rlkey=mdk38j18ug0cyhvtwnxt1yvcp&amp;dl=0","Click to download Image")</f>
      </c>
      <c r="B2221" s="0">
        <f>HYPERLINK("https://dl.dropboxusercontent.com/scl/fi/6xymszhl9nn5auohin88a/mens-t-shirt-size-chartsodessa.jpg?rlkey=zo1s1tuob3nisrcvha3cttoqz&amp;dl=0","Click to download SizeChart")</f>
      </c>
      <c r="C2221" s="0" t="inlineStr">
        <is>
          <t>Odessa Men's Cotton Long Sleeve</t>
        </is>
      </c>
      <c r="D2221" s="0" t="inlineStr">
        <is>
          <t>112539</t>
        </is>
      </c>
      <c r="E2221" s="0" t="inlineStr">
        <is>
          <t>BLANK ODESSA HEATHER GREY:112539F - 3XL</t>
        </is>
      </c>
      <c r="G2221" s="0" t="inlineStr">
        <is>
          <t>MENS</t>
        </is>
      </c>
      <c r="H2221" s="0" t="inlineStr">
        <is>
          <t>3XL</t>
        </is>
      </c>
      <c r="I2221" s="0">
        <v>19.99</v>
      </c>
      <c r="J2221" s="0">
        <v>16</v>
      </c>
    </row>
    <row r="2222" spans="1:10" customHeight="0">
      <c r="A2222" s="0">
        <f>HYPERLINK("https://dl.dropboxusercontent.com/scl/fi/y0769mv4238lkdnbzrato/112536-af.jpg?rlkey=qag7szz4ap9wd512ju25edc4u&amp;dl=0","Click to download Image")</f>
      </c>
      <c r="B2222" s="0">
        <f>HYPERLINK("https://dl.dropboxusercontent.com/scl/fi/6xymszhl9nn5auohin88a/mens-t-shirt-size-chartsodessa.jpg?rlkey=zo1s1tuob3nisrcvha3cttoqz&amp;dl=0","Click to download SizeChart")</f>
      </c>
      <c r="C2222" s="0" t="inlineStr">
        <is>
          <t>Odessa Men's Cotton Long Sleeve</t>
        </is>
      </c>
      <c r="D2222" s="0" t="inlineStr">
        <is>
          <t>112536</t>
        </is>
      </c>
      <c r="E2222" s="0" t="inlineStr">
        <is>
          <t>BLANK ODESSA CARDINAL:112536A - S</t>
        </is>
      </c>
      <c r="G2222" s="0" t="inlineStr">
        <is>
          <t>MENS</t>
        </is>
      </c>
      <c r="H2222" s="0" t="inlineStr">
        <is>
          <t>S</t>
        </is>
      </c>
      <c r="I2222" s="0">
        <v>19.99</v>
      </c>
      <c r="J2222" s="0">
        <v>12</v>
      </c>
    </row>
    <row r="2223" spans="1:10" customHeight="0">
      <c r="A2223" s="0">
        <f>HYPERLINK("https://dl.dropboxusercontent.com/scl/fi/y0769mv4238lkdnbzrato/112536-af.jpg?rlkey=qag7szz4ap9wd512ju25edc4u&amp;dl=0","Click to download Image")</f>
      </c>
      <c r="B2223" s="0">
        <f>HYPERLINK("https://dl.dropboxusercontent.com/scl/fi/6xymszhl9nn5auohin88a/mens-t-shirt-size-chartsodessa.jpg?rlkey=zo1s1tuob3nisrcvha3cttoqz&amp;dl=0","Click to download SizeChart")</f>
      </c>
      <c r="C2223" s="0" t="inlineStr">
        <is>
          <t>Odessa Men's Cotton Long Sleeve</t>
        </is>
      </c>
      <c r="D2223" s="0" t="inlineStr">
        <is>
          <t>112536</t>
        </is>
      </c>
      <c r="E2223" s="0" t="inlineStr">
        <is>
          <t>BLANK ODESSA CARDINAL:112536B - M</t>
        </is>
      </c>
      <c r="G2223" s="0" t="inlineStr">
        <is>
          <t>MENS</t>
        </is>
      </c>
      <c r="H2223" s="0" t="inlineStr">
        <is>
          <t>M</t>
        </is>
      </c>
      <c r="I2223" s="0">
        <v>19.99</v>
      </c>
      <c r="J2223" s="0">
        <v>24</v>
      </c>
    </row>
    <row r="2224" spans="1:10" customHeight="0">
      <c r="A2224" s="0">
        <f>HYPERLINK("https://dl.dropboxusercontent.com/scl/fi/y0769mv4238lkdnbzrato/112536-af.jpg?rlkey=qag7szz4ap9wd512ju25edc4u&amp;dl=0","Click to download Image")</f>
      </c>
      <c r="B2224" s="0">
        <f>HYPERLINK("https://dl.dropboxusercontent.com/scl/fi/6xymszhl9nn5auohin88a/mens-t-shirt-size-chartsodessa.jpg?rlkey=zo1s1tuob3nisrcvha3cttoqz&amp;dl=0","Click to download SizeChart")</f>
      </c>
      <c r="C2224" s="0" t="inlineStr">
        <is>
          <t>Odessa Men's Cotton Long Sleeve</t>
        </is>
      </c>
      <c r="D2224" s="0" t="inlineStr">
        <is>
          <t>112536</t>
        </is>
      </c>
      <c r="E2224" s="0" t="inlineStr">
        <is>
          <t>BLANK ODESSA CARDINAL:112536C - L</t>
        </is>
      </c>
      <c r="G2224" s="0" t="inlineStr">
        <is>
          <t>MENS</t>
        </is>
      </c>
      <c r="H2224" s="0" t="inlineStr">
        <is>
          <t>L</t>
        </is>
      </c>
      <c r="I2224" s="0">
        <v>19.99</v>
      </c>
      <c r="J2224" s="0">
        <v>35</v>
      </c>
    </row>
    <row r="2225" spans="1:10" customHeight="0">
      <c r="A2225" s="0">
        <f>HYPERLINK("https://dl.dropboxusercontent.com/scl/fi/y0769mv4238lkdnbzrato/112536-af.jpg?rlkey=qag7szz4ap9wd512ju25edc4u&amp;dl=0","Click to download Image")</f>
      </c>
      <c r="B2225" s="0">
        <f>HYPERLINK("https://dl.dropboxusercontent.com/scl/fi/6xymszhl9nn5auohin88a/mens-t-shirt-size-chartsodessa.jpg?rlkey=zo1s1tuob3nisrcvha3cttoqz&amp;dl=0","Click to download SizeChart")</f>
      </c>
      <c r="C2225" s="0" t="inlineStr">
        <is>
          <t>Odessa Men's Cotton Long Sleeve</t>
        </is>
      </c>
      <c r="D2225" s="0" t="inlineStr">
        <is>
          <t>112536</t>
        </is>
      </c>
      <c r="E2225" s="0" t="inlineStr">
        <is>
          <t>BLANK ODESSA CARDINAL:112536D - XL</t>
        </is>
      </c>
      <c r="G2225" s="0" t="inlineStr">
        <is>
          <t>MENS</t>
        </is>
      </c>
      <c r="H2225" s="0" t="inlineStr">
        <is>
          <t>XL</t>
        </is>
      </c>
      <c r="I2225" s="0">
        <v>19.99</v>
      </c>
      <c r="J2225" s="0">
        <v>34</v>
      </c>
    </row>
    <row r="2226" spans="1:10" customHeight="0">
      <c r="A2226" s="0">
        <f>HYPERLINK("https://dl.dropboxusercontent.com/scl/fi/y0769mv4238lkdnbzrato/112536-af.jpg?rlkey=qag7szz4ap9wd512ju25edc4u&amp;dl=0","Click to download Image")</f>
      </c>
      <c r="B2226" s="0">
        <f>HYPERLINK("https://dl.dropboxusercontent.com/scl/fi/6xymszhl9nn5auohin88a/mens-t-shirt-size-chartsodessa.jpg?rlkey=zo1s1tuob3nisrcvha3cttoqz&amp;dl=0","Click to download SizeChart")</f>
      </c>
      <c r="C2226" s="0" t="inlineStr">
        <is>
          <t>Odessa Men's Cotton Long Sleeve</t>
        </is>
      </c>
      <c r="D2226" s="0" t="inlineStr">
        <is>
          <t>112536</t>
        </is>
      </c>
      <c r="E2226" s="0" t="inlineStr">
        <is>
          <t>BLANK ODESSA CARDINAL:112536E - 2XL</t>
        </is>
      </c>
      <c r="G2226" s="0" t="inlineStr">
        <is>
          <t>MENS</t>
        </is>
      </c>
      <c r="H2226" s="0" t="inlineStr">
        <is>
          <t>2XL</t>
        </is>
      </c>
      <c r="I2226" s="0">
        <v>19.99</v>
      </c>
      <c r="J2226" s="0">
        <v>24</v>
      </c>
    </row>
    <row r="2227" spans="1:10" customHeight="0">
      <c r="A2227" s="0">
        <f>HYPERLINK("https://dl.dropboxusercontent.com/scl/fi/y0769mv4238lkdnbzrato/112536-af.jpg?rlkey=qag7szz4ap9wd512ju25edc4u&amp;dl=0","Click to download Image")</f>
      </c>
      <c r="B2227" s="0">
        <f>HYPERLINK("https://dl.dropboxusercontent.com/scl/fi/6xymszhl9nn5auohin88a/mens-t-shirt-size-chartsodessa.jpg?rlkey=zo1s1tuob3nisrcvha3cttoqz&amp;dl=0","Click to download SizeChart")</f>
      </c>
      <c r="C2227" s="0" t="inlineStr">
        <is>
          <t>Odessa Men's Cotton Long Sleeve</t>
        </is>
      </c>
      <c r="D2227" s="0" t="inlineStr">
        <is>
          <t>112536</t>
        </is>
      </c>
      <c r="E2227" s="0" t="inlineStr">
        <is>
          <t>BLANK ODESSA CARDINAL:112536F - 3XL</t>
        </is>
      </c>
      <c r="G2227" s="0" t="inlineStr">
        <is>
          <t>MENS</t>
        </is>
      </c>
      <c r="H2227" s="0" t="inlineStr">
        <is>
          <t>3XL</t>
        </is>
      </c>
      <c r="I2227" s="0">
        <v>19.99</v>
      </c>
      <c r="J2227" s="0">
        <v>12</v>
      </c>
    </row>
    <row r="2228" spans="1:10" customHeight="0">
      <c r="A2228" s="0">
        <f>HYPERLINK("https://dl.dropboxusercontent.com/scl/fi/vuh0oqouqcmisirdtsvxr/112538-af.jpg?rlkey=jiezqdaylkkd4ew3xpyytrcg1&amp;dl=0","Click to download Image")</f>
      </c>
      <c r="B2228" s="0">
        <f>HYPERLINK("https://dl.dropboxusercontent.com/scl/fi/6xymszhl9nn5auohin88a/mens-t-shirt-size-chartsodessa.jpg?rlkey=zo1s1tuob3nisrcvha3cttoqz&amp;dl=0","Click to download SizeChart")</f>
      </c>
      <c r="C2228" s="0" t="inlineStr">
        <is>
          <t>Odessa Men's Cotton Long Sleeve</t>
        </is>
      </c>
      <c r="D2228" s="0" t="inlineStr">
        <is>
          <t>112538</t>
        </is>
      </c>
      <c r="E2228" s="0" t="inlineStr">
        <is>
          <t>BLANK ODESSA PURPLE:112538A - S</t>
        </is>
      </c>
      <c r="G2228" s="0" t="inlineStr">
        <is>
          <t>MENS</t>
        </is>
      </c>
      <c r="H2228" s="0" t="inlineStr">
        <is>
          <t>S</t>
        </is>
      </c>
      <c r="I2228" s="0">
        <v>19.99</v>
      </c>
      <c r="J2228" s="0">
        <v>10</v>
      </c>
    </row>
    <row r="2229" spans="1:10" customHeight="0">
      <c r="A2229" s="0">
        <f>HYPERLINK("https://dl.dropboxusercontent.com/scl/fi/vuh0oqouqcmisirdtsvxr/112538-af.jpg?rlkey=jiezqdaylkkd4ew3xpyytrcg1&amp;dl=0","Click to download Image")</f>
      </c>
      <c r="B2229" s="0">
        <f>HYPERLINK("https://dl.dropboxusercontent.com/scl/fi/6xymszhl9nn5auohin88a/mens-t-shirt-size-chartsodessa.jpg?rlkey=zo1s1tuob3nisrcvha3cttoqz&amp;dl=0","Click to download SizeChart")</f>
      </c>
      <c r="C2229" s="0" t="inlineStr">
        <is>
          <t>Odessa Men's Cotton Long Sleeve</t>
        </is>
      </c>
      <c r="D2229" s="0" t="inlineStr">
        <is>
          <t>112538</t>
        </is>
      </c>
      <c r="E2229" s="0" t="inlineStr">
        <is>
          <t>BLANK ODESSA PURPLE:112538B - M</t>
        </is>
      </c>
      <c r="G2229" s="0" t="inlineStr">
        <is>
          <t>MENS</t>
        </is>
      </c>
      <c r="H2229" s="0" t="inlineStr">
        <is>
          <t>M</t>
        </is>
      </c>
      <c r="I2229" s="0">
        <v>19.99</v>
      </c>
      <c r="J2229" s="0">
        <v>20</v>
      </c>
    </row>
    <row r="2230" spans="1:10" customHeight="0">
      <c r="A2230" s="0">
        <f>HYPERLINK("https://dl.dropboxusercontent.com/scl/fi/vuh0oqouqcmisirdtsvxr/112538-af.jpg?rlkey=jiezqdaylkkd4ew3xpyytrcg1&amp;dl=0","Click to download Image")</f>
      </c>
      <c r="B2230" s="0">
        <f>HYPERLINK("https://dl.dropboxusercontent.com/scl/fi/6xymszhl9nn5auohin88a/mens-t-shirt-size-chartsodessa.jpg?rlkey=zo1s1tuob3nisrcvha3cttoqz&amp;dl=0","Click to download SizeChart")</f>
      </c>
      <c r="C2230" s="0" t="inlineStr">
        <is>
          <t>Odessa Men's Cotton Long Sleeve</t>
        </is>
      </c>
      <c r="D2230" s="0" t="inlineStr">
        <is>
          <t>112538</t>
        </is>
      </c>
      <c r="E2230" s="0" t="inlineStr">
        <is>
          <t>BLANK ODESSA PURPLE:112538C - L</t>
        </is>
      </c>
      <c r="G2230" s="0" t="inlineStr">
        <is>
          <t>MENS</t>
        </is>
      </c>
      <c r="H2230" s="0" t="inlineStr">
        <is>
          <t>L</t>
        </is>
      </c>
      <c r="I2230" s="0">
        <v>19.99</v>
      </c>
      <c r="J2230" s="0">
        <v>30</v>
      </c>
    </row>
    <row r="2231" spans="1:10" customHeight="0">
      <c r="A2231" s="0">
        <f>HYPERLINK("https://dl.dropboxusercontent.com/scl/fi/vuh0oqouqcmisirdtsvxr/112538-af.jpg?rlkey=jiezqdaylkkd4ew3xpyytrcg1&amp;dl=0","Click to download Image")</f>
      </c>
      <c r="B2231" s="0">
        <f>HYPERLINK("https://dl.dropboxusercontent.com/scl/fi/6xymszhl9nn5auohin88a/mens-t-shirt-size-chartsodessa.jpg?rlkey=zo1s1tuob3nisrcvha3cttoqz&amp;dl=0","Click to download SizeChart")</f>
      </c>
      <c r="C2231" s="0" t="inlineStr">
        <is>
          <t>Odessa Men's Cotton Long Sleeve</t>
        </is>
      </c>
      <c r="D2231" s="0" t="inlineStr">
        <is>
          <t>112538</t>
        </is>
      </c>
      <c r="E2231" s="0" t="inlineStr">
        <is>
          <t>BLANK ODESSA PURPLE:112538D - XL</t>
        </is>
      </c>
      <c r="G2231" s="0" t="inlineStr">
        <is>
          <t>MENS</t>
        </is>
      </c>
      <c r="H2231" s="0" t="inlineStr">
        <is>
          <t>XL</t>
        </is>
      </c>
      <c r="I2231" s="0">
        <v>19.99</v>
      </c>
      <c r="J2231" s="0">
        <v>30</v>
      </c>
    </row>
    <row r="2232" spans="1:10" customHeight="0">
      <c r="A2232" s="0">
        <f>HYPERLINK("https://dl.dropboxusercontent.com/scl/fi/vuh0oqouqcmisirdtsvxr/112538-af.jpg?rlkey=jiezqdaylkkd4ew3xpyytrcg1&amp;dl=0","Click to download Image")</f>
      </c>
      <c r="B2232" s="0">
        <f>HYPERLINK("https://dl.dropboxusercontent.com/scl/fi/6xymszhl9nn5auohin88a/mens-t-shirt-size-chartsodessa.jpg?rlkey=zo1s1tuob3nisrcvha3cttoqz&amp;dl=0","Click to download SizeChart")</f>
      </c>
      <c r="C2232" s="0" t="inlineStr">
        <is>
          <t>Odessa Men's Cotton Long Sleeve</t>
        </is>
      </c>
      <c r="D2232" s="0" t="inlineStr">
        <is>
          <t>112538</t>
        </is>
      </c>
      <c r="E2232" s="0" t="inlineStr">
        <is>
          <t>BLANK ODESSA PURPLE:112538E - 2XL</t>
        </is>
      </c>
      <c r="G2232" s="0" t="inlineStr">
        <is>
          <t>MENS</t>
        </is>
      </c>
      <c r="H2232" s="0" t="inlineStr">
        <is>
          <t>2XL</t>
        </is>
      </c>
      <c r="I2232" s="0">
        <v>19.99</v>
      </c>
      <c r="J2232" s="0">
        <v>20</v>
      </c>
    </row>
    <row r="2233" spans="1:10" customHeight="0">
      <c r="A2233" s="0">
        <f>HYPERLINK("https://dl.dropboxusercontent.com/scl/fi/vuh0oqouqcmisirdtsvxr/112538-af.jpg?rlkey=jiezqdaylkkd4ew3xpyytrcg1&amp;dl=0","Click to download Image")</f>
      </c>
      <c r="B2233" s="0">
        <f>HYPERLINK("https://dl.dropboxusercontent.com/scl/fi/6xymszhl9nn5auohin88a/mens-t-shirt-size-chartsodessa.jpg?rlkey=zo1s1tuob3nisrcvha3cttoqz&amp;dl=0","Click to download SizeChart")</f>
      </c>
      <c r="C2233" s="0" t="inlineStr">
        <is>
          <t>Odessa Men's Cotton Long Sleeve</t>
        </is>
      </c>
      <c r="D2233" s="0" t="inlineStr">
        <is>
          <t>112538</t>
        </is>
      </c>
      <c r="E2233" s="0" t="inlineStr">
        <is>
          <t>BLANK ODESSA PURPLE:112538F - 3XL</t>
        </is>
      </c>
      <c r="G2233" s="0" t="inlineStr">
        <is>
          <t>MENS</t>
        </is>
      </c>
      <c r="H2233" s="0" t="inlineStr">
        <is>
          <t>3XL</t>
        </is>
      </c>
      <c r="I2233" s="0">
        <v>19.99</v>
      </c>
      <c r="J2233" s="0">
        <v>10</v>
      </c>
    </row>
    <row r="2234" spans="1:10" customHeight="0">
      <c r="A2234" s="0">
        <f>HYPERLINK("https://dl.dropboxusercontent.com/scl/fi/9q0caw2fdk0wsokvaohk6/114483f.jpg?rlkey=70skr9506toioue4bv07jg7ij&amp;dl=0","Click to download Image")</f>
      </c>
      <c r="B2234" s="0">
        <f>HYPERLINK("https://dl.dropboxusercontent.com/scl/fi/aaxlc90ks6l72p92wlr28/mens-t-shirt-size-chartsneil.jpg?rlkey=x97lhnjqu4813qqj6vkn7rame&amp;dl=0","Click to download SizeChart")</f>
      </c>
      <c r="C2234" s="0" t="inlineStr">
        <is>
          <t>Neil Men's Long Sleeve Henley</t>
        </is>
      </c>
      <c r="D2234" s="0" t="inlineStr">
        <is>
          <t>114483</t>
        </is>
      </c>
      <c r="E2234" s="0" t="inlineStr">
        <is>
          <t>BLANK NEIL M BLACK:114483A - S</t>
        </is>
      </c>
      <c r="G2234" s="0" t="inlineStr">
        <is>
          <t>MENS</t>
        </is>
      </c>
      <c r="H2234" s="0" t="inlineStr">
        <is>
          <t>S</t>
        </is>
      </c>
      <c r="I2234" s="0">
        <v>29.99</v>
      </c>
      <c r="J2234" s="0">
        <v>32</v>
      </c>
    </row>
    <row r="2235" spans="1:10" customHeight="0">
      <c r="A2235" s="0">
        <f>HYPERLINK("https://dl.dropboxusercontent.com/scl/fi/9q0caw2fdk0wsokvaohk6/114483f.jpg?rlkey=70skr9506toioue4bv07jg7ij&amp;dl=0","Click to download Image")</f>
      </c>
      <c r="B2235" s="0">
        <f>HYPERLINK("https://dl.dropboxusercontent.com/scl/fi/aaxlc90ks6l72p92wlr28/mens-t-shirt-size-chartsneil.jpg?rlkey=x97lhnjqu4813qqj6vkn7rame&amp;dl=0","Click to download SizeChart")</f>
      </c>
      <c r="C2235" s="0" t="inlineStr">
        <is>
          <t>Neil Men's Long Sleeve Henley</t>
        </is>
      </c>
      <c r="D2235" s="0" t="inlineStr">
        <is>
          <t>114483</t>
        </is>
      </c>
      <c r="E2235" s="0" t="inlineStr">
        <is>
          <t>BLANK NEIL M BLACK:114483B - M</t>
        </is>
      </c>
      <c r="G2235" s="0" t="inlineStr">
        <is>
          <t>MENS</t>
        </is>
      </c>
      <c r="H2235" s="0" t="inlineStr">
        <is>
          <t>M</t>
        </is>
      </c>
      <c r="I2235" s="0">
        <v>29.99</v>
      </c>
      <c r="J2235" s="0">
        <v>59</v>
      </c>
    </row>
    <row r="2236" spans="1:10" customHeight="0">
      <c r="A2236" s="0">
        <f>HYPERLINK("https://dl.dropboxusercontent.com/scl/fi/9q0caw2fdk0wsokvaohk6/114483f.jpg?rlkey=70skr9506toioue4bv07jg7ij&amp;dl=0","Click to download Image")</f>
      </c>
      <c r="B2236" s="0">
        <f>HYPERLINK("https://dl.dropboxusercontent.com/scl/fi/aaxlc90ks6l72p92wlr28/mens-t-shirt-size-chartsneil.jpg?rlkey=x97lhnjqu4813qqj6vkn7rame&amp;dl=0","Click to download SizeChart")</f>
      </c>
      <c r="C2236" s="0" t="inlineStr">
        <is>
          <t>Neil Men's Long Sleeve Henley</t>
        </is>
      </c>
      <c r="D2236" s="0" t="inlineStr">
        <is>
          <t>114483</t>
        </is>
      </c>
      <c r="E2236" s="0" t="inlineStr">
        <is>
          <t>BLANK NEIL M BLACK:114483C - L</t>
        </is>
      </c>
      <c r="G2236" s="0" t="inlineStr">
        <is>
          <t>MENS</t>
        </is>
      </c>
      <c r="H2236" s="0" t="inlineStr">
        <is>
          <t>L</t>
        </is>
      </c>
      <c r="I2236" s="0">
        <v>29.99</v>
      </c>
      <c r="J2236" s="0">
        <v>91</v>
      </c>
    </row>
    <row r="2237" spans="1:10" customHeight="0">
      <c r="A2237" s="0">
        <f>HYPERLINK("https://dl.dropboxusercontent.com/scl/fi/9q0caw2fdk0wsokvaohk6/114483f.jpg?rlkey=70skr9506toioue4bv07jg7ij&amp;dl=0","Click to download Image")</f>
      </c>
      <c r="B2237" s="0">
        <f>HYPERLINK("https://dl.dropboxusercontent.com/scl/fi/aaxlc90ks6l72p92wlr28/mens-t-shirt-size-chartsneil.jpg?rlkey=x97lhnjqu4813qqj6vkn7rame&amp;dl=0","Click to download SizeChart")</f>
      </c>
      <c r="C2237" s="0" t="inlineStr">
        <is>
          <t>Neil Men's Long Sleeve Henley</t>
        </is>
      </c>
      <c r="D2237" s="0" t="inlineStr">
        <is>
          <t>114483</t>
        </is>
      </c>
      <c r="E2237" s="0" t="inlineStr">
        <is>
          <t>BLANK NEIL M BLACK:114483D - XL</t>
        </is>
      </c>
      <c r="G2237" s="0" t="inlineStr">
        <is>
          <t>MENS</t>
        </is>
      </c>
      <c r="H2237" s="0" t="inlineStr">
        <is>
          <t>XL</t>
        </is>
      </c>
      <c r="I2237" s="0">
        <v>29.99</v>
      </c>
      <c r="J2237" s="0">
        <v>91</v>
      </c>
    </row>
    <row r="2238" spans="1:10" customHeight="0">
      <c r="A2238" s="0">
        <f>HYPERLINK("https://dl.dropboxusercontent.com/scl/fi/9q0caw2fdk0wsokvaohk6/114483f.jpg?rlkey=70skr9506toioue4bv07jg7ij&amp;dl=0","Click to download Image")</f>
      </c>
      <c r="B2238" s="0">
        <f>HYPERLINK("https://dl.dropboxusercontent.com/scl/fi/aaxlc90ks6l72p92wlr28/mens-t-shirt-size-chartsneil.jpg?rlkey=x97lhnjqu4813qqj6vkn7rame&amp;dl=0","Click to download SizeChart")</f>
      </c>
      <c r="C2238" s="0" t="inlineStr">
        <is>
          <t>Neil Men's Long Sleeve Henley</t>
        </is>
      </c>
      <c r="D2238" s="0" t="inlineStr">
        <is>
          <t>114483</t>
        </is>
      </c>
      <c r="E2238" s="0" t="inlineStr">
        <is>
          <t>BLANK NEIL M BLACK:114483E - 2XL</t>
        </is>
      </c>
      <c r="G2238" s="0" t="inlineStr">
        <is>
          <t>MENS</t>
        </is>
      </c>
      <c r="H2238" s="0" t="inlineStr">
        <is>
          <t>2XL</t>
        </is>
      </c>
      <c r="I2238" s="0">
        <v>29.99</v>
      </c>
      <c r="J2238" s="0">
        <v>62</v>
      </c>
    </row>
    <row r="2239" spans="1:10" customHeight="0">
      <c r="A2239" s="0">
        <f>HYPERLINK("https://dl.dropboxusercontent.com/scl/fi/9q0caw2fdk0wsokvaohk6/114483f.jpg?rlkey=70skr9506toioue4bv07jg7ij&amp;dl=0","Click to download Image")</f>
      </c>
      <c r="B2239" s="0">
        <f>HYPERLINK("https://dl.dropboxusercontent.com/scl/fi/aaxlc90ks6l72p92wlr28/mens-t-shirt-size-chartsneil.jpg?rlkey=x97lhnjqu4813qqj6vkn7rame&amp;dl=0","Click to download SizeChart")</f>
      </c>
      <c r="C2239" s="0" t="inlineStr">
        <is>
          <t>Neil Men's Long Sleeve Henley</t>
        </is>
      </c>
      <c r="D2239" s="0" t="inlineStr">
        <is>
          <t>114483</t>
        </is>
      </c>
      <c r="E2239" s="0" t="inlineStr">
        <is>
          <t>BLANK NEIL M BLACK:114483F - 3XL</t>
        </is>
      </c>
      <c r="G2239" s="0" t="inlineStr">
        <is>
          <t>MENS</t>
        </is>
      </c>
      <c r="H2239" s="0" t="inlineStr">
        <is>
          <t>3XL</t>
        </is>
      </c>
      <c r="I2239" s="0">
        <v>29.99</v>
      </c>
      <c r="J2239" s="0">
        <v>31</v>
      </c>
    </row>
    <row r="2240" spans="1:10" customHeight="0">
      <c r="A2240" s="0">
        <f>HYPERLINK("https://dl.dropboxusercontent.com/scl/fi/pifcea9vszb5ryjdxmrcy/neil-116556-f.png?rlkey=ci8a9sjhyqr1mhugs70gndftj&amp;dl=0","Click to download Image")</f>
      </c>
      <c r="B2240" s="0">
        <f>HYPERLINK("https://dl.dropboxusercontent.com/scl/fi/aaxlc90ks6l72p92wlr28/mens-t-shirt-size-chartsneil.jpg?rlkey=x97lhnjqu4813qqj6vkn7rame&amp;dl=0","Click to download SizeChart")</f>
      </c>
      <c r="C2240" s="0" t="inlineStr">
        <is>
          <t>Neil Men's Long Sleeve Henley</t>
        </is>
      </c>
      <c r="D2240" s="0" t="inlineStr">
        <is>
          <t>116556</t>
        </is>
      </c>
      <c r="E2240" s="0" t="inlineStr">
        <is>
          <t>BLANK NEIL M GREY:116556A - S</t>
        </is>
      </c>
      <c r="G2240" s="0" t="inlineStr">
        <is>
          <t>MENS</t>
        </is>
      </c>
      <c r="H2240" s="0" t="inlineStr">
        <is>
          <t>S</t>
        </is>
      </c>
      <c r="I2240" s="0">
        <v>29.99</v>
      </c>
      <c r="J2240" s="0">
        <v>47</v>
      </c>
    </row>
    <row r="2241" spans="1:10" customHeight="0">
      <c r="A2241" s="0">
        <f>HYPERLINK("https://dl.dropboxusercontent.com/scl/fi/pifcea9vszb5ryjdxmrcy/neil-116556-f.png?rlkey=ci8a9sjhyqr1mhugs70gndftj&amp;dl=0","Click to download Image")</f>
      </c>
      <c r="B2241" s="0">
        <f>HYPERLINK("https://dl.dropboxusercontent.com/scl/fi/aaxlc90ks6l72p92wlr28/mens-t-shirt-size-chartsneil.jpg?rlkey=x97lhnjqu4813qqj6vkn7rame&amp;dl=0","Click to download SizeChart")</f>
      </c>
      <c r="C2241" s="0" t="inlineStr">
        <is>
          <t>Neil Men's Long Sleeve Henley</t>
        </is>
      </c>
      <c r="D2241" s="0" t="inlineStr">
        <is>
          <t>116556</t>
        </is>
      </c>
      <c r="E2241" s="0" t="inlineStr">
        <is>
          <t>BLANK NEIL M GREY:116556B - M</t>
        </is>
      </c>
      <c r="G2241" s="0" t="inlineStr">
        <is>
          <t>MENS</t>
        </is>
      </c>
      <c r="H2241" s="0" t="inlineStr">
        <is>
          <t>M</t>
        </is>
      </c>
      <c r="I2241" s="0">
        <v>29.99</v>
      </c>
      <c r="J2241" s="0">
        <v>95</v>
      </c>
    </row>
    <row r="2242" spans="1:10" customHeight="0">
      <c r="A2242" s="0">
        <f>HYPERLINK("https://dl.dropboxusercontent.com/scl/fi/pifcea9vszb5ryjdxmrcy/neil-116556-f.png?rlkey=ci8a9sjhyqr1mhugs70gndftj&amp;dl=0","Click to download Image")</f>
      </c>
      <c r="B2242" s="0">
        <f>HYPERLINK("https://dl.dropboxusercontent.com/scl/fi/aaxlc90ks6l72p92wlr28/mens-t-shirt-size-chartsneil.jpg?rlkey=x97lhnjqu4813qqj6vkn7rame&amp;dl=0","Click to download SizeChart")</f>
      </c>
      <c r="C2242" s="0" t="inlineStr">
        <is>
          <t>Neil Men's Long Sleeve Henley</t>
        </is>
      </c>
      <c r="D2242" s="0" t="inlineStr">
        <is>
          <t>116556</t>
        </is>
      </c>
      <c r="E2242" s="0" t="inlineStr">
        <is>
          <t>BLANK NEIL M GREY:116556C - L</t>
        </is>
      </c>
      <c r="G2242" s="0" t="inlineStr">
        <is>
          <t>MENS</t>
        </is>
      </c>
      <c r="H2242" s="0" t="inlineStr">
        <is>
          <t>L</t>
        </is>
      </c>
      <c r="I2242" s="0">
        <v>29.99</v>
      </c>
      <c r="J2242" s="0">
        <v>143</v>
      </c>
    </row>
    <row r="2243" spans="1:10" customHeight="0">
      <c r="A2243" s="0">
        <f>HYPERLINK("https://dl.dropboxusercontent.com/scl/fi/pifcea9vszb5ryjdxmrcy/neil-116556-f.png?rlkey=ci8a9sjhyqr1mhugs70gndftj&amp;dl=0","Click to download Image")</f>
      </c>
      <c r="B2243" s="0">
        <f>HYPERLINK("https://dl.dropboxusercontent.com/scl/fi/aaxlc90ks6l72p92wlr28/mens-t-shirt-size-chartsneil.jpg?rlkey=x97lhnjqu4813qqj6vkn7rame&amp;dl=0","Click to download SizeChart")</f>
      </c>
      <c r="C2243" s="0" t="inlineStr">
        <is>
          <t>Neil Men's Long Sleeve Henley</t>
        </is>
      </c>
      <c r="D2243" s="0" t="inlineStr">
        <is>
          <t>116556</t>
        </is>
      </c>
      <c r="E2243" s="0" t="inlineStr">
        <is>
          <t>BLANK NEIL M GREY:116556D - XL</t>
        </is>
      </c>
      <c r="G2243" s="0" t="inlineStr">
        <is>
          <t>MENS</t>
        </is>
      </c>
      <c r="H2243" s="0" t="inlineStr">
        <is>
          <t>XL</t>
        </is>
      </c>
      <c r="I2243" s="0">
        <v>29.99</v>
      </c>
      <c r="J2243" s="0">
        <v>143</v>
      </c>
    </row>
    <row r="2244" spans="1:10" customHeight="0">
      <c r="A2244" s="0">
        <f>HYPERLINK("https://dl.dropboxusercontent.com/scl/fi/pifcea9vszb5ryjdxmrcy/neil-116556-f.png?rlkey=ci8a9sjhyqr1mhugs70gndftj&amp;dl=0","Click to download Image")</f>
      </c>
      <c r="B2244" s="0">
        <f>HYPERLINK("https://dl.dropboxusercontent.com/scl/fi/aaxlc90ks6l72p92wlr28/mens-t-shirt-size-chartsneil.jpg?rlkey=x97lhnjqu4813qqj6vkn7rame&amp;dl=0","Click to download SizeChart")</f>
      </c>
      <c r="C2244" s="0" t="inlineStr">
        <is>
          <t>Neil Men's Long Sleeve Henley</t>
        </is>
      </c>
      <c r="D2244" s="0" t="inlineStr">
        <is>
          <t>116556</t>
        </is>
      </c>
      <c r="E2244" s="0" t="inlineStr">
        <is>
          <t>BLANK NEIL M GREY:116556E - 2XL</t>
        </is>
      </c>
      <c r="G2244" s="0" t="inlineStr">
        <is>
          <t>MENS</t>
        </is>
      </c>
      <c r="H2244" s="0" t="inlineStr">
        <is>
          <t>2XL</t>
        </is>
      </c>
      <c r="I2244" s="0">
        <v>29.99</v>
      </c>
      <c r="J2244" s="0">
        <v>95</v>
      </c>
    </row>
    <row r="2245" spans="1:10" customHeight="0">
      <c r="A2245" s="0">
        <f>HYPERLINK("https://dl.dropboxusercontent.com/scl/fi/pifcea9vszb5ryjdxmrcy/neil-116556-f.png?rlkey=ci8a9sjhyqr1mhugs70gndftj&amp;dl=0","Click to download Image")</f>
      </c>
      <c r="B2245" s="0">
        <f>HYPERLINK("https://dl.dropboxusercontent.com/scl/fi/aaxlc90ks6l72p92wlr28/mens-t-shirt-size-chartsneil.jpg?rlkey=x97lhnjqu4813qqj6vkn7rame&amp;dl=0","Click to download SizeChart")</f>
      </c>
      <c r="C2245" s="0" t="inlineStr">
        <is>
          <t>Neil Men's Long Sleeve Henley</t>
        </is>
      </c>
      <c r="D2245" s="0" t="inlineStr">
        <is>
          <t>116556</t>
        </is>
      </c>
      <c r="E2245" s="0" t="inlineStr">
        <is>
          <t>BLANK NEIL M GREY:116556F - 3XL</t>
        </is>
      </c>
      <c r="G2245" s="0" t="inlineStr">
        <is>
          <t>MENS</t>
        </is>
      </c>
      <c r="H2245" s="0" t="inlineStr">
        <is>
          <t>3XL</t>
        </is>
      </c>
      <c r="I2245" s="0">
        <v>29.99</v>
      </c>
      <c r="J2245" s="0">
        <v>18</v>
      </c>
    </row>
    <row r="2246" spans="1:10" customHeight="0">
      <c r="A2246" s="0">
        <f>HYPERLINK("https://dl.dropboxusercontent.com/scl/fi/ir9bncc82v3ro5i93ioxr/116546-af.jpg?rlkey=t9ycvgnjp1kszjx8k97jjlqic&amp;dl=0","Click to download Image")</f>
      </c>
      <c r="B2246" s="0">
        <f>HYPERLINK("https://dl.dropboxusercontent.com/scl/fi/lrq0wbn28qg8su4gu9yv3/mens-t-shirt-size-chartsjett.jpg?rlkey=11r9d7usrbtmlfcrn78lso01p&amp;dl=0","Click to download SizeChart")</f>
      </c>
      <c r="C2246" s="0" t="inlineStr">
        <is>
          <t>Jett Men's T-Shirt</t>
        </is>
      </c>
      <c r="D2246" s="0" t="inlineStr">
        <is>
          <t>116546</t>
        </is>
      </c>
      <c r="E2246" s="0" t="inlineStr">
        <is>
          <t>BLANK JETT M BLACK:116546A - S</t>
        </is>
      </c>
      <c r="G2246" s="0" t="inlineStr">
        <is>
          <t>MENS</t>
        </is>
      </c>
      <c r="H2246" s="0" t="inlineStr">
        <is>
          <t>S</t>
        </is>
      </c>
      <c r="I2246" s="0">
        <v>16.99</v>
      </c>
      <c r="J2246" s="0">
        <v>3</v>
      </c>
    </row>
    <row r="2247" spans="1:10" customHeight="0">
      <c r="A2247" s="0">
        <f>HYPERLINK("https://dl.dropboxusercontent.com/scl/fi/ir9bncc82v3ro5i93ioxr/116546-af.jpg?rlkey=t9ycvgnjp1kszjx8k97jjlqic&amp;dl=0","Click to download Image")</f>
      </c>
      <c r="B2247" s="0">
        <f>HYPERLINK("https://dl.dropboxusercontent.com/scl/fi/lrq0wbn28qg8su4gu9yv3/mens-t-shirt-size-chartsjett.jpg?rlkey=11r9d7usrbtmlfcrn78lso01p&amp;dl=0","Click to download SizeChart")</f>
      </c>
      <c r="C2247" s="0" t="inlineStr">
        <is>
          <t>Jett Men's T-Shirt</t>
        </is>
      </c>
      <c r="D2247" s="0" t="inlineStr">
        <is>
          <t>116546</t>
        </is>
      </c>
      <c r="E2247" s="0" t="inlineStr">
        <is>
          <t>BLANK JETT M BLACK:116546B - M</t>
        </is>
      </c>
      <c r="G2247" s="0" t="inlineStr">
        <is>
          <t>MENS</t>
        </is>
      </c>
      <c r="H2247" s="0" t="inlineStr">
        <is>
          <t>M</t>
        </is>
      </c>
      <c r="I2247" s="0">
        <v>16.99</v>
      </c>
      <c r="J2247" s="0">
        <v>5</v>
      </c>
    </row>
    <row r="2248" spans="1:10" customHeight="0">
      <c r="A2248" s="0">
        <f>HYPERLINK("https://dl.dropboxusercontent.com/scl/fi/ir9bncc82v3ro5i93ioxr/116546-af.jpg?rlkey=t9ycvgnjp1kszjx8k97jjlqic&amp;dl=0","Click to download Image")</f>
      </c>
      <c r="B2248" s="0">
        <f>HYPERLINK("https://dl.dropboxusercontent.com/scl/fi/lrq0wbn28qg8su4gu9yv3/mens-t-shirt-size-chartsjett.jpg?rlkey=11r9d7usrbtmlfcrn78lso01p&amp;dl=0","Click to download SizeChart")</f>
      </c>
      <c r="C2248" s="0" t="inlineStr">
        <is>
          <t>Jett Men's T-Shirt</t>
        </is>
      </c>
      <c r="D2248" s="0" t="inlineStr">
        <is>
          <t>116546</t>
        </is>
      </c>
      <c r="E2248" s="0" t="inlineStr">
        <is>
          <t>BLANK JETT M BLACK:116546C - L</t>
        </is>
      </c>
      <c r="G2248" s="0" t="inlineStr">
        <is>
          <t>MENS</t>
        </is>
      </c>
      <c r="H2248" s="0" t="inlineStr">
        <is>
          <t>L</t>
        </is>
      </c>
      <c r="I2248" s="0">
        <v>16.99</v>
      </c>
      <c r="J2248" s="0">
        <v>9</v>
      </c>
    </row>
    <row r="2249" spans="1:10" customHeight="0">
      <c r="A2249" s="0">
        <f>HYPERLINK("https://dl.dropboxusercontent.com/scl/fi/ir9bncc82v3ro5i93ioxr/116546-af.jpg?rlkey=t9ycvgnjp1kszjx8k97jjlqic&amp;dl=0","Click to download Image")</f>
      </c>
      <c r="B2249" s="0">
        <f>HYPERLINK("https://dl.dropboxusercontent.com/scl/fi/lrq0wbn28qg8su4gu9yv3/mens-t-shirt-size-chartsjett.jpg?rlkey=11r9d7usrbtmlfcrn78lso01p&amp;dl=0","Click to download SizeChart")</f>
      </c>
      <c r="C2249" s="0" t="inlineStr">
        <is>
          <t>Jett Men's T-Shirt</t>
        </is>
      </c>
      <c r="D2249" s="0" t="inlineStr">
        <is>
          <t>116546</t>
        </is>
      </c>
      <c r="E2249" s="0" t="inlineStr">
        <is>
          <t>BLANK JETT M BLACK:116546D - XL</t>
        </is>
      </c>
      <c r="G2249" s="0" t="inlineStr">
        <is>
          <t>MENS</t>
        </is>
      </c>
      <c r="H2249" s="0" t="inlineStr">
        <is>
          <t>XL</t>
        </is>
      </c>
      <c r="I2249" s="0">
        <v>16.99</v>
      </c>
      <c r="J2249" s="0">
        <v>9</v>
      </c>
    </row>
    <row r="2250" spans="1:10" customHeight="0">
      <c r="A2250" s="0">
        <f>HYPERLINK("https://dl.dropboxusercontent.com/scl/fi/ir9bncc82v3ro5i93ioxr/116546-af.jpg?rlkey=t9ycvgnjp1kszjx8k97jjlqic&amp;dl=0","Click to download Image")</f>
      </c>
      <c r="B2250" s="0">
        <f>HYPERLINK("https://dl.dropboxusercontent.com/scl/fi/lrq0wbn28qg8su4gu9yv3/mens-t-shirt-size-chartsjett.jpg?rlkey=11r9d7usrbtmlfcrn78lso01p&amp;dl=0","Click to download SizeChart")</f>
      </c>
      <c r="C2250" s="0" t="inlineStr">
        <is>
          <t>Jett Men's T-Shirt</t>
        </is>
      </c>
      <c r="D2250" s="0" t="inlineStr">
        <is>
          <t>116546</t>
        </is>
      </c>
      <c r="E2250" s="0" t="inlineStr">
        <is>
          <t>BLANK JETT M BLACK:116546E - 2XL</t>
        </is>
      </c>
      <c r="G2250" s="0" t="inlineStr">
        <is>
          <t>MENS</t>
        </is>
      </c>
      <c r="H2250" s="0" t="inlineStr">
        <is>
          <t>2XL</t>
        </is>
      </c>
      <c r="I2250" s="0">
        <v>16.99</v>
      </c>
      <c r="J2250" s="0">
        <v>6</v>
      </c>
    </row>
    <row r="2251" spans="1:10" customHeight="0">
      <c r="A2251" s="0">
        <f>HYPERLINK("https://dl.dropboxusercontent.com/scl/fi/ir9bncc82v3ro5i93ioxr/116546-af.jpg?rlkey=t9ycvgnjp1kszjx8k97jjlqic&amp;dl=0","Click to download Image")</f>
      </c>
      <c r="B2251" s="0">
        <f>HYPERLINK("https://dl.dropboxusercontent.com/scl/fi/lrq0wbn28qg8su4gu9yv3/mens-t-shirt-size-chartsjett.jpg?rlkey=11r9d7usrbtmlfcrn78lso01p&amp;dl=0","Click to download SizeChart")</f>
      </c>
      <c r="C2251" s="0" t="inlineStr">
        <is>
          <t>Jett Men's T-Shirt</t>
        </is>
      </c>
      <c r="D2251" s="0" t="inlineStr">
        <is>
          <t>116546</t>
        </is>
      </c>
      <c r="E2251" s="0" t="inlineStr">
        <is>
          <t>BLANK JETT M BLACK:116546F - 3XL</t>
        </is>
      </c>
      <c r="G2251" s="0" t="inlineStr">
        <is>
          <t>MENS</t>
        </is>
      </c>
      <c r="H2251" s="0" t="inlineStr">
        <is>
          <t>3XL</t>
        </is>
      </c>
      <c r="I2251" s="0">
        <v>16.99</v>
      </c>
      <c r="J2251" s="0">
        <v>3</v>
      </c>
    </row>
    <row r="2252" spans="1:10" customHeight="0">
      <c r="A2252" s="0">
        <f>HYPERLINK("https://dl.dropboxusercontent.com/scl/fi/mf87kmju7nkcd7e4x3lej/116548-af-1.jpg?rlkey=2tw7cdj5242gjcwaqlxi3eg2n&amp;dl=0","Click to download Image")</f>
      </c>
      <c r="B2252" s="0">
        <f>HYPERLINK("https://dl.dropboxusercontent.com/scl/fi/lrq0wbn28qg8su4gu9yv3/mens-t-shirt-size-chartsjett.jpg?rlkey=11r9d7usrbtmlfcrn78lso01p&amp;dl=0","Click to download SizeChart")</f>
      </c>
      <c r="C2252" s="0" t="inlineStr">
        <is>
          <t>Jett Men's T-Shirt</t>
        </is>
      </c>
      <c r="D2252" s="0" t="inlineStr">
        <is>
          <t>116548</t>
        </is>
      </c>
      <c r="E2252" s="0" t="inlineStr">
        <is>
          <t>BLANK JETT M CARDINAL:116548A - S</t>
        </is>
      </c>
      <c r="G2252" s="0" t="inlineStr">
        <is>
          <t>MENS</t>
        </is>
      </c>
      <c r="H2252" s="0" t="inlineStr">
        <is>
          <t>S</t>
        </is>
      </c>
      <c r="I2252" s="0">
        <v>16.99</v>
      </c>
      <c r="J2252" s="0">
        <v>20</v>
      </c>
    </row>
    <row r="2253" spans="1:10" customHeight="0">
      <c r="A2253" s="0">
        <f>HYPERLINK("https://dl.dropboxusercontent.com/scl/fi/mf87kmju7nkcd7e4x3lej/116548-af-1.jpg?rlkey=2tw7cdj5242gjcwaqlxi3eg2n&amp;dl=0","Click to download Image")</f>
      </c>
      <c r="B2253" s="0">
        <f>HYPERLINK("https://dl.dropboxusercontent.com/scl/fi/lrq0wbn28qg8su4gu9yv3/mens-t-shirt-size-chartsjett.jpg?rlkey=11r9d7usrbtmlfcrn78lso01p&amp;dl=0","Click to download SizeChart")</f>
      </c>
      <c r="C2253" s="0" t="inlineStr">
        <is>
          <t>Jett Men's T-Shirt</t>
        </is>
      </c>
      <c r="D2253" s="0" t="inlineStr">
        <is>
          <t>116548</t>
        </is>
      </c>
      <c r="E2253" s="0" t="inlineStr">
        <is>
          <t>BLANK JETT M CARDINAL:116548B - M</t>
        </is>
      </c>
      <c r="G2253" s="0" t="inlineStr">
        <is>
          <t>MENS</t>
        </is>
      </c>
      <c r="H2253" s="0" t="inlineStr">
        <is>
          <t>M</t>
        </is>
      </c>
      <c r="I2253" s="0">
        <v>16.99</v>
      </c>
      <c r="J2253" s="0">
        <v>39</v>
      </c>
    </row>
    <row r="2254" spans="1:10" customHeight="0">
      <c r="A2254" s="0">
        <f>HYPERLINK("https://dl.dropboxusercontent.com/scl/fi/mf87kmju7nkcd7e4x3lej/116548-af-1.jpg?rlkey=2tw7cdj5242gjcwaqlxi3eg2n&amp;dl=0","Click to download Image")</f>
      </c>
      <c r="B2254" s="0">
        <f>HYPERLINK("https://dl.dropboxusercontent.com/scl/fi/lrq0wbn28qg8su4gu9yv3/mens-t-shirt-size-chartsjett.jpg?rlkey=11r9d7usrbtmlfcrn78lso01p&amp;dl=0","Click to download SizeChart")</f>
      </c>
      <c r="C2254" s="0" t="inlineStr">
        <is>
          <t>Jett Men's T-Shirt</t>
        </is>
      </c>
      <c r="D2254" s="0" t="inlineStr">
        <is>
          <t>116548</t>
        </is>
      </c>
      <c r="E2254" s="0" t="inlineStr">
        <is>
          <t>BLANK JETT M CARDINAL:116548C - L</t>
        </is>
      </c>
      <c r="G2254" s="0" t="inlineStr">
        <is>
          <t>MENS</t>
        </is>
      </c>
      <c r="H2254" s="0" t="inlineStr">
        <is>
          <t>L</t>
        </is>
      </c>
      <c r="I2254" s="0">
        <v>16.99</v>
      </c>
      <c r="J2254" s="0">
        <v>60</v>
      </c>
    </row>
    <row r="2255" spans="1:10" customHeight="0">
      <c r="A2255" s="0">
        <f>HYPERLINK("https://dl.dropboxusercontent.com/scl/fi/mf87kmju7nkcd7e4x3lej/116548-af-1.jpg?rlkey=2tw7cdj5242gjcwaqlxi3eg2n&amp;dl=0","Click to download Image")</f>
      </c>
      <c r="B2255" s="0">
        <f>HYPERLINK("https://dl.dropboxusercontent.com/scl/fi/lrq0wbn28qg8su4gu9yv3/mens-t-shirt-size-chartsjett.jpg?rlkey=11r9d7usrbtmlfcrn78lso01p&amp;dl=0","Click to download SizeChart")</f>
      </c>
      <c r="C2255" s="0" t="inlineStr">
        <is>
          <t>Jett Men's T-Shirt</t>
        </is>
      </c>
      <c r="D2255" s="0" t="inlineStr">
        <is>
          <t>116548</t>
        </is>
      </c>
      <c r="E2255" s="0" t="inlineStr">
        <is>
          <t>BLANK JETT M CARDINAL:116548D - XL</t>
        </is>
      </c>
      <c r="G2255" s="0" t="inlineStr">
        <is>
          <t>MENS</t>
        </is>
      </c>
      <c r="H2255" s="0" t="inlineStr">
        <is>
          <t>XL</t>
        </is>
      </c>
      <c r="I2255" s="0">
        <v>16.99</v>
      </c>
      <c r="J2255" s="0">
        <v>60</v>
      </c>
    </row>
    <row r="2256" spans="1:10" customHeight="0">
      <c r="A2256" s="0">
        <f>HYPERLINK("https://dl.dropboxusercontent.com/scl/fi/mf87kmju7nkcd7e4x3lej/116548-af-1.jpg?rlkey=2tw7cdj5242gjcwaqlxi3eg2n&amp;dl=0","Click to download Image")</f>
      </c>
      <c r="B2256" s="0">
        <f>HYPERLINK("https://dl.dropboxusercontent.com/scl/fi/lrq0wbn28qg8su4gu9yv3/mens-t-shirt-size-chartsjett.jpg?rlkey=11r9d7usrbtmlfcrn78lso01p&amp;dl=0","Click to download SizeChart")</f>
      </c>
      <c r="C2256" s="0" t="inlineStr">
        <is>
          <t>Jett Men's T-Shirt</t>
        </is>
      </c>
      <c r="D2256" s="0" t="inlineStr">
        <is>
          <t>116548</t>
        </is>
      </c>
      <c r="E2256" s="0" t="inlineStr">
        <is>
          <t>BLANK JETT M CARDINAL:116548E - 2XL</t>
        </is>
      </c>
      <c r="G2256" s="0" t="inlineStr">
        <is>
          <t>MENS</t>
        </is>
      </c>
      <c r="H2256" s="0" t="inlineStr">
        <is>
          <t>2XL</t>
        </is>
      </c>
      <c r="I2256" s="0">
        <v>16.99</v>
      </c>
      <c r="J2256" s="0">
        <v>40</v>
      </c>
    </row>
    <row r="2257" spans="1:10" customHeight="0">
      <c r="A2257" s="0">
        <f>HYPERLINK("https://dl.dropboxusercontent.com/scl/fi/mf87kmju7nkcd7e4x3lej/116548-af-1.jpg?rlkey=2tw7cdj5242gjcwaqlxi3eg2n&amp;dl=0","Click to download Image")</f>
      </c>
      <c r="B2257" s="0">
        <f>HYPERLINK("https://dl.dropboxusercontent.com/scl/fi/lrq0wbn28qg8su4gu9yv3/mens-t-shirt-size-chartsjett.jpg?rlkey=11r9d7usrbtmlfcrn78lso01p&amp;dl=0","Click to download SizeChart")</f>
      </c>
      <c r="C2257" s="0" t="inlineStr">
        <is>
          <t>Jett Men's T-Shirt</t>
        </is>
      </c>
      <c r="D2257" s="0" t="inlineStr">
        <is>
          <t>116548</t>
        </is>
      </c>
      <c r="E2257" s="0" t="inlineStr">
        <is>
          <t>BLANK JETT M CARDINAL:116548F - 3XL</t>
        </is>
      </c>
      <c r="G2257" s="0" t="inlineStr">
        <is>
          <t>MENS</t>
        </is>
      </c>
      <c r="H2257" s="0" t="inlineStr">
        <is>
          <t>3XL</t>
        </is>
      </c>
      <c r="I2257" s="0">
        <v>16.99</v>
      </c>
      <c r="J2257" s="0">
        <v>20</v>
      </c>
    </row>
    <row r="2258" spans="1:10" customHeight="0">
      <c r="A2258" s="0">
        <f>HYPERLINK("https://dl.dropboxusercontent.com/scl/fi/out5zswtzz4kd5a0128hz/116547-af.jpg?rlkey=1l7tjkz078vysdkq2bul07ldy&amp;dl=0","Click to download Image")</f>
      </c>
      <c r="B2258" s="0">
        <f>HYPERLINK("https://dl.dropboxusercontent.com/scl/fi/lrq0wbn28qg8su4gu9yv3/mens-t-shirt-size-chartsjett.jpg?rlkey=11r9d7usrbtmlfcrn78lso01p&amp;dl=0","Click to download SizeChart")</f>
      </c>
      <c r="C2258" s="0" t="inlineStr">
        <is>
          <t>Jett Men's T-Shirt</t>
        </is>
      </c>
      <c r="D2258" s="0" t="inlineStr">
        <is>
          <t>116547</t>
        </is>
      </c>
      <c r="E2258" s="0" t="inlineStr">
        <is>
          <t>BLANK JETT M PURPLE:116547A - S</t>
        </is>
      </c>
      <c r="G2258" s="0" t="inlineStr">
        <is>
          <t>MENS</t>
        </is>
      </c>
      <c r="H2258" s="0" t="inlineStr">
        <is>
          <t>S</t>
        </is>
      </c>
      <c r="I2258" s="0">
        <v>16.99</v>
      </c>
      <c r="J2258" s="0">
        <v>21</v>
      </c>
    </row>
    <row r="2259" spans="1:10" customHeight="0">
      <c r="A2259" s="0">
        <f>HYPERLINK("https://dl.dropboxusercontent.com/scl/fi/out5zswtzz4kd5a0128hz/116547-af.jpg?rlkey=1l7tjkz078vysdkq2bul07ldy&amp;dl=0","Click to download Image")</f>
      </c>
      <c r="B2259" s="0">
        <f>HYPERLINK("https://dl.dropboxusercontent.com/scl/fi/lrq0wbn28qg8su4gu9yv3/mens-t-shirt-size-chartsjett.jpg?rlkey=11r9d7usrbtmlfcrn78lso01p&amp;dl=0","Click to download SizeChart")</f>
      </c>
      <c r="C2259" s="0" t="inlineStr">
        <is>
          <t>Jett Men's T-Shirt</t>
        </is>
      </c>
      <c r="D2259" s="0" t="inlineStr">
        <is>
          <t>116547</t>
        </is>
      </c>
      <c r="E2259" s="0" t="inlineStr">
        <is>
          <t>BLANK JETT M PURPLE:116547B - M</t>
        </is>
      </c>
      <c r="G2259" s="0" t="inlineStr">
        <is>
          <t>MENS</t>
        </is>
      </c>
      <c r="H2259" s="0" t="inlineStr">
        <is>
          <t>M</t>
        </is>
      </c>
      <c r="I2259" s="0">
        <v>16.99</v>
      </c>
      <c r="J2259" s="0">
        <v>42</v>
      </c>
    </row>
    <row r="2260" spans="1:10" customHeight="0">
      <c r="A2260" s="0">
        <f>HYPERLINK("https://dl.dropboxusercontent.com/scl/fi/out5zswtzz4kd5a0128hz/116547-af.jpg?rlkey=1l7tjkz078vysdkq2bul07ldy&amp;dl=0","Click to download Image")</f>
      </c>
      <c r="B2260" s="0">
        <f>HYPERLINK("https://dl.dropboxusercontent.com/scl/fi/lrq0wbn28qg8su4gu9yv3/mens-t-shirt-size-chartsjett.jpg?rlkey=11r9d7usrbtmlfcrn78lso01p&amp;dl=0","Click to download SizeChart")</f>
      </c>
      <c r="C2260" s="0" t="inlineStr">
        <is>
          <t>Jett Men's T-Shirt</t>
        </is>
      </c>
      <c r="D2260" s="0" t="inlineStr">
        <is>
          <t>116547</t>
        </is>
      </c>
      <c r="E2260" s="0" t="inlineStr">
        <is>
          <t>BLANK JETT M PURPLE:116547C - L</t>
        </is>
      </c>
      <c r="G2260" s="0" t="inlineStr">
        <is>
          <t>MENS</t>
        </is>
      </c>
      <c r="H2260" s="0" t="inlineStr">
        <is>
          <t>L</t>
        </is>
      </c>
      <c r="I2260" s="0">
        <v>16.99</v>
      </c>
      <c r="J2260" s="0">
        <v>63</v>
      </c>
    </row>
    <row r="2261" spans="1:10" customHeight="0">
      <c r="A2261" s="0">
        <f>HYPERLINK("https://dl.dropboxusercontent.com/scl/fi/out5zswtzz4kd5a0128hz/116547-af.jpg?rlkey=1l7tjkz078vysdkq2bul07ldy&amp;dl=0","Click to download Image")</f>
      </c>
      <c r="B2261" s="0">
        <f>HYPERLINK("https://dl.dropboxusercontent.com/scl/fi/lrq0wbn28qg8su4gu9yv3/mens-t-shirt-size-chartsjett.jpg?rlkey=11r9d7usrbtmlfcrn78lso01p&amp;dl=0","Click to download SizeChart")</f>
      </c>
      <c r="C2261" s="0" t="inlineStr">
        <is>
          <t>Jett Men's T-Shirt</t>
        </is>
      </c>
      <c r="D2261" s="0" t="inlineStr">
        <is>
          <t>116547</t>
        </is>
      </c>
      <c r="E2261" s="0" t="inlineStr">
        <is>
          <t>BLANK JETT M PURPLE:116547D - XL</t>
        </is>
      </c>
      <c r="G2261" s="0" t="inlineStr">
        <is>
          <t>MENS</t>
        </is>
      </c>
      <c r="H2261" s="0" t="inlineStr">
        <is>
          <t>XL</t>
        </is>
      </c>
      <c r="I2261" s="0">
        <v>16.99</v>
      </c>
      <c r="J2261" s="0">
        <v>63</v>
      </c>
    </row>
    <row r="2262" spans="1:10" customHeight="0">
      <c r="A2262" s="0">
        <f>HYPERLINK("https://dl.dropboxusercontent.com/scl/fi/out5zswtzz4kd5a0128hz/116547-af.jpg?rlkey=1l7tjkz078vysdkq2bul07ldy&amp;dl=0","Click to download Image")</f>
      </c>
      <c r="B2262" s="0">
        <f>HYPERLINK("https://dl.dropboxusercontent.com/scl/fi/lrq0wbn28qg8su4gu9yv3/mens-t-shirt-size-chartsjett.jpg?rlkey=11r9d7usrbtmlfcrn78lso01p&amp;dl=0","Click to download SizeChart")</f>
      </c>
      <c r="C2262" s="0" t="inlineStr">
        <is>
          <t>Jett Men's T-Shirt</t>
        </is>
      </c>
      <c r="D2262" s="0" t="inlineStr">
        <is>
          <t>116547</t>
        </is>
      </c>
      <c r="E2262" s="0" t="inlineStr">
        <is>
          <t>BLANK JETT M PURPLE:116547E - 2XL</t>
        </is>
      </c>
      <c r="G2262" s="0" t="inlineStr">
        <is>
          <t>MENS</t>
        </is>
      </c>
      <c r="H2262" s="0" t="inlineStr">
        <is>
          <t>2XL</t>
        </is>
      </c>
      <c r="I2262" s="0">
        <v>16.99</v>
      </c>
      <c r="J2262" s="0">
        <v>42</v>
      </c>
    </row>
    <row r="2263" spans="1:10" customHeight="0">
      <c r="A2263" s="0">
        <f>HYPERLINK("https://dl.dropboxusercontent.com/scl/fi/out5zswtzz4kd5a0128hz/116547-af.jpg?rlkey=1l7tjkz078vysdkq2bul07ldy&amp;dl=0","Click to download Image")</f>
      </c>
      <c r="B2263" s="0">
        <f>HYPERLINK("https://dl.dropboxusercontent.com/scl/fi/lrq0wbn28qg8su4gu9yv3/mens-t-shirt-size-chartsjett.jpg?rlkey=11r9d7usrbtmlfcrn78lso01p&amp;dl=0","Click to download SizeChart")</f>
      </c>
      <c r="C2263" s="0" t="inlineStr">
        <is>
          <t>Jett Men's T-Shirt</t>
        </is>
      </c>
      <c r="D2263" s="0" t="inlineStr">
        <is>
          <t>116547</t>
        </is>
      </c>
      <c r="E2263" s="0" t="inlineStr">
        <is>
          <t>BLANK JETT M PURPLE:116547F - 3XL</t>
        </is>
      </c>
      <c r="G2263" s="0" t="inlineStr">
        <is>
          <t>MENS</t>
        </is>
      </c>
      <c r="H2263" s="0" t="inlineStr">
        <is>
          <t>3XL</t>
        </is>
      </c>
      <c r="I2263" s="0">
        <v>16.99</v>
      </c>
      <c r="J2263" s="0">
        <v>21</v>
      </c>
    </row>
    <row r="2264" spans="1:10" customHeight="0">
      <c r="A2264" s="0">
        <f>HYPERLINK("https://dl.dropboxusercontent.com/scl/fi/fb1m8q6x6bmxjh074mdru/108071af92649.jpg?rlkey=d79zgv1jv7cscllyr3l4kqd37&amp;dl=0","Click to download Image")</f>
      </c>
      <c r="B2264" s="0">
        <f>HYPERLINK("https://dl.dropboxusercontent.com/scl/fi/8qt3sx92euccss5vpb9v1/mens-hoodie-size-chartsaspen.jpg?rlkey=836n7ohdl4nayk3sf3g0fl0kl&amp;dl=0","Click to download SizeChart")</f>
      </c>
      <c r="C2264" s="0" t="inlineStr">
        <is>
          <t>Aspen Men's Hoodie</t>
        </is>
      </c>
      <c r="D2264" s="0" t="inlineStr">
        <is>
          <t>108071</t>
        </is>
      </c>
      <c r="E2264" s="0" t="inlineStr">
        <is>
          <t>ASPEN:108071A - S</t>
        </is>
      </c>
      <c r="G2264" s="0" t="inlineStr">
        <is>
          <t>MENS</t>
        </is>
      </c>
      <c r="H2264" s="0" t="inlineStr">
        <is>
          <t>S</t>
        </is>
      </c>
      <c r="I2264" s="0">
        <v>44.99</v>
      </c>
      <c r="J2264" s="0">
        <v>59</v>
      </c>
    </row>
    <row r="2265" spans="1:10" customHeight="0">
      <c r="A2265" s="0">
        <f>HYPERLINK("https://dl.dropboxusercontent.com/scl/fi/fb1m8q6x6bmxjh074mdru/108071af92649.jpg?rlkey=d79zgv1jv7cscllyr3l4kqd37&amp;dl=0","Click to download Image")</f>
      </c>
      <c r="B2265" s="0">
        <f>HYPERLINK("https://dl.dropboxusercontent.com/scl/fi/8qt3sx92euccss5vpb9v1/mens-hoodie-size-chartsaspen.jpg?rlkey=836n7ohdl4nayk3sf3g0fl0kl&amp;dl=0","Click to download SizeChart")</f>
      </c>
      <c r="C2265" s="0" t="inlineStr">
        <is>
          <t>Aspen Men's Hoodie</t>
        </is>
      </c>
      <c r="D2265" s="0" t="inlineStr">
        <is>
          <t>108071</t>
        </is>
      </c>
      <c r="E2265" s="0" t="inlineStr">
        <is>
          <t>ASPEN:108071B - M</t>
        </is>
      </c>
      <c r="G2265" s="0" t="inlineStr">
        <is>
          <t>MENS</t>
        </is>
      </c>
      <c r="H2265" s="0" t="inlineStr">
        <is>
          <t>M</t>
        </is>
      </c>
      <c r="I2265" s="0">
        <v>44.99</v>
      </c>
      <c r="J2265" s="0">
        <v>56</v>
      </c>
    </row>
    <row r="2266" spans="1:10" customHeight="0">
      <c r="A2266" s="0">
        <f>HYPERLINK("https://dl.dropboxusercontent.com/scl/fi/fb1m8q6x6bmxjh074mdru/108071af92649.jpg?rlkey=d79zgv1jv7cscllyr3l4kqd37&amp;dl=0","Click to download Image")</f>
      </c>
      <c r="B2266" s="0">
        <f>HYPERLINK("https://dl.dropboxusercontent.com/scl/fi/8qt3sx92euccss5vpb9v1/mens-hoodie-size-chartsaspen.jpg?rlkey=836n7ohdl4nayk3sf3g0fl0kl&amp;dl=0","Click to download SizeChart")</f>
      </c>
      <c r="C2266" s="0" t="inlineStr">
        <is>
          <t>Aspen Men's Hoodie</t>
        </is>
      </c>
      <c r="D2266" s="0" t="inlineStr">
        <is>
          <t>108071</t>
        </is>
      </c>
      <c r="E2266" s="0" t="inlineStr">
        <is>
          <t>ASPEN:108071C - L</t>
        </is>
      </c>
      <c r="G2266" s="0" t="inlineStr">
        <is>
          <t>MENS</t>
        </is>
      </c>
      <c r="H2266" s="0" t="inlineStr">
        <is>
          <t>L</t>
        </is>
      </c>
      <c r="I2266" s="0">
        <v>44.99</v>
      </c>
      <c r="J2266" s="0">
        <v>44</v>
      </c>
    </row>
    <row r="2267" spans="1:10" customHeight="0">
      <c r="A2267" s="0">
        <f>HYPERLINK("https://dl.dropboxusercontent.com/scl/fi/fb1m8q6x6bmxjh074mdru/108071af92649.jpg?rlkey=d79zgv1jv7cscllyr3l4kqd37&amp;dl=0","Click to download Image")</f>
      </c>
      <c r="B2267" s="0">
        <f>HYPERLINK("https://dl.dropboxusercontent.com/scl/fi/8qt3sx92euccss5vpb9v1/mens-hoodie-size-chartsaspen.jpg?rlkey=836n7ohdl4nayk3sf3g0fl0kl&amp;dl=0","Click to download SizeChart")</f>
      </c>
      <c r="C2267" s="0" t="inlineStr">
        <is>
          <t>Aspen Men's Hoodie</t>
        </is>
      </c>
      <c r="D2267" s="0" t="inlineStr">
        <is>
          <t>108071</t>
        </is>
      </c>
      <c r="E2267" s="0" t="inlineStr">
        <is>
          <t>ASPEN:108071D - XL</t>
        </is>
      </c>
      <c r="G2267" s="0" t="inlineStr">
        <is>
          <t>MENS</t>
        </is>
      </c>
      <c r="H2267" s="0" t="inlineStr">
        <is>
          <t>XL</t>
        </is>
      </c>
      <c r="I2267" s="0">
        <v>44.99</v>
      </c>
      <c r="J2267" s="0">
        <v>44</v>
      </c>
    </row>
    <row r="2268" spans="1:10" customHeight="0">
      <c r="A2268" s="0">
        <f>HYPERLINK("https://dl.dropboxusercontent.com/scl/fi/fb1m8q6x6bmxjh074mdru/108071af92649.jpg?rlkey=d79zgv1jv7cscllyr3l4kqd37&amp;dl=0","Click to download Image")</f>
      </c>
      <c r="B2268" s="0">
        <f>HYPERLINK("https://dl.dropboxusercontent.com/scl/fi/8qt3sx92euccss5vpb9v1/mens-hoodie-size-chartsaspen.jpg?rlkey=836n7ohdl4nayk3sf3g0fl0kl&amp;dl=0","Click to download SizeChart")</f>
      </c>
      <c r="C2268" s="0" t="inlineStr">
        <is>
          <t>Aspen Men's Hoodie</t>
        </is>
      </c>
      <c r="D2268" s="0" t="inlineStr">
        <is>
          <t>108071</t>
        </is>
      </c>
      <c r="E2268" s="0" t="inlineStr">
        <is>
          <t>ASPEN:108071E - 2XL</t>
        </is>
      </c>
      <c r="G2268" s="0" t="inlineStr">
        <is>
          <t>MENS</t>
        </is>
      </c>
      <c r="H2268" s="0" t="inlineStr">
        <is>
          <t>2XL</t>
        </is>
      </c>
      <c r="I2268" s="0">
        <v>44.99</v>
      </c>
      <c r="J2268" s="0">
        <v>34</v>
      </c>
    </row>
    <row r="2269" spans="1:10" customHeight="0">
      <c r="A2269" s="0">
        <f>HYPERLINK("https://dl.dropboxusercontent.com/scl/fi/dxv1ly4whid5ov6dsbjz4/116562-af.jpg?rlkey=nfrskj1f4y5utb2qkyuotyykp&amp;dl=0","Click to download Image")</f>
      </c>
      <c r="B2269" s="0">
        <f>HYPERLINK("https://dl.dropboxusercontent.com/scl/fi/winms87wsvlp9xunr12kk/mens-jackets-size-chartsbowie.jpg?rlkey=4xurylk0nc7may489w1t44q6z&amp;dl=0","Click to download SizeChart")</f>
      </c>
      <c r="C2269" s="0" t="inlineStr">
        <is>
          <t>Bowie Men's Full Zip Jacket</t>
        </is>
      </c>
      <c r="D2269" s="0" t="inlineStr">
        <is>
          <t>116562</t>
        </is>
      </c>
      <c r="E2269" s="0" t="inlineStr">
        <is>
          <t>BLANK BOWIE:116562A - S</t>
        </is>
      </c>
      <c r="F2269" s="0" t="inlineStr">
        <is>
          <t>899116562041</t>
        </is>
      </c>
      <c r="G2269" s="0" t="inlineStr">
        <is>
          <t>MENS</t>
        </is>
      </c>
      <c r="H2269" s="0" t="inlineStr">
        <is>
          <t>S</t>
        </is>
      </c>
      <c r="I2269" s="0">
        <v>36.99</v>
      </c>
      <c r="J2269" s="0">
        <v>10</v>
      </c>
    </row>
    <row r="2270" spans="1:10" customHeight="0">
      <c r="A2270" s="0">
        <f>HYPERLINK("https://dl.dropboxusercontent.com/scl/fi/dxv1ly4whid5ov6dsbjz4/116562-af.jpg?rlkey=nfrskj1f4y5utb2qkyuotyykp&amp;dl=0","Click to download Image")</f>
      </c>
      <c r="B2270" s="0">
        <f>HYPERLINK("https://dl.dropboxusercontent.com/scl/fi/winms87wsvlp9xunr12kk/mens-jackets-size-chartsbowie.jpg?rlkey=4xurylk0nc7may489w1t44q6z&amp;dl=0","Click to download SizeChart")</f>
      </c>
      <c r="C2270" s="0" t="inlineStr">
        <is>
          <t>Bowie Men's Full Zip Jacket</t>
        </is>
      </c>
      <c r="D2270" s="0" t="inlineStr">
        <is>
          <t>116562</t>
        </is>
      </c>
      <c r="E2270" s="0" t="inlineStr">
        <is>
          <t>BLANK BOWIE:116562B - M</t>
        </is>
      </c>
      <c r="F2270" s="0" t="inlineStr">
        <is>
          <t>899116562058</t>
        </is>
      </c>
      <c r="G2270" s="0" t="inlineStr">
        <is>
          <t>MENS</t>
        </is>
      </c>
      <c r="H2270" s="0" t="inlineStr">
        <is>
          <t>M</t>
        </is>
      </c>
      <c r="I2270" s="0">
        <v>36.99</v>
      </c>
      <c r="J2270" s="0">
        <v>23</v>
      </c>
    </row>
    <row r="2271" spans="1:10" customHeight="0">
      <c r="A2271" s="0">
        <f>HYPERLINK("https://dl.dropboxusercontent.com/scl/fi/dxv1ly4whid5ov6dsbjz4/116562-af.jpg?rlkey=nfrskj1f4y5utb2qkyuotyykp&amp;dl=0","Click to download Image")</f>
      </c>
      <c r="B2271" s="0">
        <f>HYPERLINK("https://dl.dropboxusercontent.com/scl/fi/winms87wsvlp9xunr12kk/mens-jackets-size-chartsbowie.jpg?rlkey=4xurylk0nc7may489w1t44q6z&amp;dl=0","Click to download SizeChart")</f>
      </c>
      <c r="C2271" s="0" t="inlineStr">
        <is>
          <t>Bowie Men's Full Zip Jacket</t>
        </is>
      </c>
      <c r="D2271" s="0" t="inlineStr">
        <is>
          <t>116562</t>
        </is>
      </c>
      <c r="E2271" s="0" t="inlineStr">
        <is>
          <t>BLANK BOWIE:116562C - L</t>
        </is>
      </c>
      <c r="F2271" s="0" t="inlineStr">
        <is>
          <t>899116562065</t>
        </is>
      </c>
      <c r="G2271" s="0" t="inlineStr">
        <is>
          <t>MENS</t>
        </is>
      </c>
      <c r="H2271" s="0" t="inlineStr">
        <is>
          <t>L</t>
        </is>
      </c>
      <c r="I2271" s="0">
        <v>36.99</v>
      </c>
      <c r="J2271" s="0">
        <v>9</v>
      </c>
    </row>
    <row r="2272" spans="1:10" customHeight="0">
      <c r="A2272" s="0">
        <f>HYPERLINK("https://dl.dropboxusercontent.com/scl/fi/dxv1ly4whid5ov6dsbjz4/116562-af.jpg?rlkey=nfrskj1f4y5utb2qkyuotyykp&amp;dl=0","Click to download Image")</f>
      </c>
      <c r="B2272" s="0">
        <f>HYPERLINK("https://dl.dropboxusercontent.com/scl/fi/winms87wsvlp9xunr12kk/mens-jackets-size-chartsbowie.jpg?rlkey=4xurylk0nc7may489w1t44q6z&amp;dl=0","Click to download SizeChart")</f>
      </c>
      <c r="C2272" s="0" t="inlineStr">
        <is>
          <t>Bowie Men's Full Zip Jacket</t>
        </is>
      </c>
      <c r="D2272" s="0" t="inlineStr">
        <is>
          <t>116562</t>
        </is>
      </c>
      <c r="E2272" s="0" t="inlineStr">
        <is>
          <t>BLANK BOWIE:116562D - XL</t>
        </is>
      </c>
      <c r="F2272" s="0" t="inlineStr">
        <is>
          <t>899116562072</t>
        </is>
      </c>
      <c r="G2272" s="0" t="inlineStr">
        <is>
          <t>MENS</t>
        </is>
      </c>
      <c r="H2272" s="0" t="inlineStr">
        <is>
          <t>XL</t>
        </is>
      </c>
      <c r="I2272" s="0">
        <v>36.99</v>
      </c>
      <c r="J2272" s="0">
        <v>0</v>
      </c>
    </row>
    <row r="2273" spans="1:10" customHeight="0">
      <c r="A2273" s="0">
        <f>HYPERLINK("https://dl.dropboxusercontent.com/scl/fi/dxv1ly4whid5ov6dsbjz4/116562-af.jpg?rlkey=nfrskj1f4y5utb2qkyuotyykp&amp;dl=0","Click to download Image")</f>
      </c>
      <c r="B2273" s="0">
        <f>HYPERLINK("https://dl.dropboxusercontent.com/scl/fi/winms87wsvlp9xunr12kk/mens-jackets-size-chartsbowie.jpg?rlkey=4xurylk0nc7may489w1t44q6z&amp;dl=0","Click to download SizeChart")</f>
      </c>
      <c r="C2273" s="0" t="inlineStr">
        <is>
          <t>Bowie Men's Full Zip Jacket</t>
        </is>
      </c>
      <c r="D2273" s="0" t="inlineStr">
        <is>
          <t>116562</t>
        </is>
      </c>
      <c r="E2273" s="0" t="inlineStr">
        <is>
          <t>BLANK BOWIE:116562E - 2XL</t>
        </is>
      </c>
      <c r="F2273" s="0" t="inlineStr">
        <is>
          <t>899116562089</t>
        </is>
      </c>
      <c r="G2273" s="0" t="inlineStr">
        <is>
          <t>MENS</t>
        </is>
      </c>
      <c r="H2273" s="0" t="inlineStr">
        <is>
          <t>2XL</t>
        </is>
      </c>
      <c r="I2273" s="0">
        <v>36.99</v>
      </c>
      <c r="J2273" s="0">
        <v>15</v>
      </c>
    </row>
    <row r="2274" spans="1:10" customHeight="0">
      <c r="A2274" s="0">
        <f>HYPERLINK("https://dl.dropboxusercontent.com/scl/fi/dxv1ly4whid5ov6dsbjz4/116562-af.jpg?rlkey=nfrskj1f4y5utb2qkyuotyykp&amp;dl=0","Click to download Image")</f>
      </c>
      <c r="B2274" s="0">
        <f>HYPERLINK("https://dl.dropboxusercontent.com/scl/fi/winms87wsvlp9xunr12kk/mens-jackets-size-chartsbowie.jpg?rlkey=4xurylk0nc7may489w1t44q6z&amp;dl=0","Click to download SizeChart")</f>
      </c>
      <c r="C2274" s="0" t="inlineStr">
        <is>
          <t>Bowie Men's Full Zip Jacket</t>
        </is>
      </c>
      <c r="D2274" s="0" t="inlineStr">
        <is>
          <t>116562</t>
        </is>
      </c>
      <c r="E2274" s="0" t="inlineStr">
        <is>
          <t>BLANK BOWIE:116562F - 3XL</t>
        </is>
      </c>
      <c r="F2274" s="0" t="inlineStr">
        <is>
          <t>899116562096</t>
        </is>
      </c>
      <c r="G2274" s="0" t="inlineStr">
        <is>
          <t>MENS</t>
        </is>
      </c>
      <c r="H2274" s="0" t="inlineStr">
        <is>
          <t>3XL</t>
        </is>
      </c>
      <c r="I2274" s="0">
        <v>36.99</v>
      </c>
      <c r="J2274" s="0">
        <v>11</v>
      </c>
    </row>
    <row r="2275" spans="1:10" customHeight="0">
      <c r="A2275" s="0">
        <f>HYPERLINK("https://dl.dropboxusercontent.com/scl/fi/37qiz4x9nl307yfswjx2m/harlow.jpg?rlkey=1kbg43qmbvn1xge3p4w907mhw&amp;dl=0","Click to download Image")</f>
      </c>
      <c r="B2275" s="0">
        <f>HYPERLINK("https://dl.dropboxusercontent.com/scl/fi/5sq1pan89xaxga085lzo3/mens-jackets-size-chartsharlow.jpg?rlkey=kpxw3p8nrlkwnamzim63cla0v&amp;dl=0","Click to download SizeChart")</f>
      </c>
      <c r="C2275" s="0" t="inlineStr">
        <is>
          <t>Harlow Men's Water Resistant Vest</t>
        </is>
      </c>
      <c r="D2275" s="0" t="inlineStr">
        <is>
          <t>141390</t>
        </is>
      </c>
      <c r="E2275" s="0" t="inlineStr">
        <is>
          <t>BLANK HARLOW M BK:141390A-S</t>
        </is>
      </c>
      <c r="F2275" s="0" t="inlineStr">
        <is>
          <t>899141390046</t>
        </is>
      </c>
      <c r="G2275" s="0" t="inlineStr">
        <is>
          <t>MENS</t>
        </is>
      </c>
      <c r="H2275" s="0" t="inlineStr">
        <is>
          <t>S</t>
        </is>
      </c>
      <c r="I2275" s="0">
        <v>64.99</v>
      </c>
      <c r="J2275" s="0">
        <v>45</v>
      </c>
    </row>
    <row r="2276" spans="1:10" customHeight="0">
      <c r="A2276" s="0">
        <f>HYPERLINK("https://dl.dropboxusercontent.com/scl/fi/37qiz4x9nl307yfswjx2m/harlow.jpg?rlkey=1kbg43qmbvn1xge3p4w907mhw&amp;dl=0","Click to download Image")</f>
      </c>
      <c r="B2276" s="0">
        <f>HYPERLINK("https://dl.dropboxusercontent.com/scl/fi/5sq1pan89xaxga085lzo3/mens-jackets-size-chartsharlow.jpg?rlkey=kpxw3p8nrlkwnamzim63cla0v&amp;dl=0","Click to download SizeChart")</f>
      </c>
      <c r="C2276" s="0" t="inlineStr">
        <is>
          <t>Harlow Men's Water Resistant Vest</t>
        </is>
      </c>
      <c r="D2276" s="0" t="inlineStr">
        <is>
          <t>141390</t>
        </is>
      </c>
      <c r="E2276" s="0" t="inlineStr">
        <is>
          <t>BLANK HARLOW M BK:141390B-M</t>
        </is>
      </c>
      <c r="F2276" s="0" t="inlineStr">
        <is>
          <t>899141390053</t>
        </is>
      </c>
      <c r="G2276" s="0" t="inlineStr">
        <is>
          <t>MENS</t>
        </is>
      </c>
      <c r="H2276" s="0" t="inlineStr">
        <is>
          <t>M</t>
        </is>
      </c>
      <c r="I2276" s="0">
        <v>64.99</v>
      </c>
      <c r="J2276" s="0">
        <v>92</v>
      </c>
    </row>
    <row r="2277" spans="1:10" customHeight="0">
      <c r="A2277" s="0">
        <f>HYPERLINK("https://dl.dropboxusercontent.com/scl/fi/37qiz4x9nl307yfswjx2m/harlow.jpg?rlkey=1kbg43qmbvn1xge3p4w907mhw&amp;dl=0","Click to download Image")</f>
      </c>
      <c r="B2277" s="0">
        <f>HYPERLINK("https://dl.dropboxusercontent.com/scl/fi/5sq1pan89xaxga085lzo3/mens-jackets-size-chartsharlow.jpg?rlkey=kpxw3p8nrlkwnamzim63cla0v&amp;dl=0","Click to download SizeChart")</f>
      </c>
      <c r="C2277" s="0" t="inlineStr">
        <is>
          <t>Harlow Men's Water Resistant Vest</t>
        </is>
      </c>
      <c r="D2277" s="0" t="inlineStr">
        <is>
          <t>141390</t>
        </is>
      </c>
      <c r="E2277" s="0" t="inlineStr">
        <is>
          <t>BLANK HARLOW M BK:141390C-L</t>
        </is>
      </c>
      <c r="F2277" s="0" t="inlineStr">
        <is>
          <t>899141390060</t>
        </is>
      </c>
      <c r="G2277" s="0" t="inlineStr">
        <is>
          <t>MENS</t>
        </is>
      </c>
      <c r="H2277" s="0" t="inlineStr">
        <is>
          <t>L</t>
        </is>
      </c>
      <c r="I2277" s="0">
        <v>64.99</v>
      </c>
      <c r="J2277" s="0">
        <v>137</v>
      </c>
    </row>
    <row r="2278" spans="1:10" customHeight="0">
      <c r="A2278" s="0">
        <f>HYPERLINK("https://dl.dropboxusercontent.com/scl/fi/37qiz4x9nl307yfswjx2m/harlow.jpg?rlkey=1kbg43qmbvn1xge3p4w907mhw&amp;dl=0","Click to download Image")</f>
      </c>
      <c r="B2278" s="0">
        <f>HYPERLINK("https://dl.dropboxusercontent.com/scl/fi/5sq1pan89xaxga085lzo3/mens-jackets-size-chartsharlow.jpg?rlkey=kpxw3p8nrlkwnamzim63cla0v&amp;dl=0","Click to download SizeChart")</f>
      </c>
      <c r="C2278" s="0" t="inlineStr">
        <is>
          <t>Harlow Men's Water Resistant Vest</t>
        </is>
      </c>
      <c r="D2278" s="0" t="inlineStr">
        <is>
          <t>141390</t>
        </is>
      </c>
      <c r="E2278" s="0" t="inlineStr">
        <is>
          <t>BLANK HARLOW M BK:141390D-XL</t>
        </is>
      </c>
      <c r="F2278" s="0" t="inlineStr">
        <is>
          <t>899141390077</t>
        </is>
      </c>
      <c r="G2278" s="0" t="inlineStr">
        <is>
          <t>MENS</t>
        </is>
      </c>
      <c r="H2278" s="0" t="inlineStr">
        <is>
          <t>XL</t>
        </is>
      </c>
      <c r="I2278" s="0">
        <v>64.99</v>
      </c>
      <c r="J2278" s="0">
        <v>135</v>
      </c>
    </row>
    <row r="2279" spans="1:10" customHeight="0">
      <c r="A2279" s="0">
        <f>HYPERLINK("https://dl.dropboxusercontent.com/scl/fi/37qiz4x9nl307yfswjx2m/harlow.jpg?rlkey=1kbg43qmbvn1xge3p4w907mhw&amp;dl=0","Click to download Image")</f>
      </c>
      <c r="B2279" s="0">
        <f>HYPERLINK("https://dl.dropboxusercontent.com/scl/fi/5sq1pan89xaxga085lzo3/mens-jackets-size-chartsharlow.jpg?rlkey=kpxw3p8nrlkwnamzim63cla0v&amp;dl=0","Click to download SizeChart")</f>
      </c>
      <c r="C2279" s="0" t="inlineStr">
        <is>
          <t>Harlow Men's Water Resistant Vest</t>
        </is>
      </c>
      <c r="D2279" s="0" t="inlineStr">
        <is>
          <t>141390</t>
        </is>
      </c>
      <c r="E2279" s="0" t="inlineStr">
        <is>
          <t>BLANK HARLOW M BK:141390E-2XL</t>
        </is>
      </c>
      <c r="F2279" s="0" t="inlineStr">
        <is>
          <t>899141390084</t>
        </is>
      </c>
      <c r="G2279" s="0" t="inlineStr">
        <is>
          <t>MENS</t>
        </is>
      </c>
      <c r="H2279" s="0" t="inlineStr">
        <is>
          <t>2XL</t>
        </is>
      </c>
      <c r="I2279" s="0">
        <v>64.99</v>
      </c>
      <c r="J2279" s="0">
        <v>90</v>
      </c>
    </row>
    <row r="2280" spans="1:10" customHeight="0">
      <c r="A2280" s="0">
        <f>HYPERLINK("https://dl.dropboxusercontent.com/scl/fi/37qiz4x9nl307yfswjx2m/harlow.jpg?rlkey=1kbg43qmbvn1xge3p4w907mhw&amp;dl=0","Click to download Image")</f>
      </c>
      <c r="B2280" s="0">
        <f>HYPERLINK("https://dl.dropboxusercontent.com/scl/fi/5sq1pan89xaxga085lzo3/mens-jackets-size-chartsharlow.jpg?rlkey=kpxw3p8nrlkwnamzim63cla0v&amp;dl=0","Click to download SizeChart")</f>
      </c>
      <c r="C2280" s="0" t="inlineStr">
        <is>
          <t>Harlow Men's Water Resistant Vest</t>
        </is>
      </c>
      <c r="D2280" s="0" t="inlineStr">
        <is>
          <t>141390</t>
        </is>
      </c>
      <c r="E2280" s="0" t="inlineStr">
        <is>
          <t>BLANK HARLOW M BK:141390F-3XL</t>
        </is>
      </c>
      <c r="F2280" s="0" t="inlineStr">
        <is>
          <t>899141390091</t>
        </is>
      </c>
      <c r="G2280" s="0" t="inlineStr">
        <is>
          <t>MENS</t>
        </is>
      </c>
      <c r="H2280" s="0" t="inlineStr">
        <is>
          <t>3XL</t>
        </is>
      </c>
      <c r="I2280" s="0">
        <v>64.99</v>
      </c>
      <c r="J2280" s="0">
        <v>46</v>
      </c>
    </row>
    <row r="2281" spans="1:10" customHeight="0">
      <c r="A2281" s="0">
        <f>HYPERLINK("https://dl.dropboxusercontent.com/scl/fi/k9dgk04nz8d47tvxfna54/124326f.jpg?rlkey=an2z2rioabcgk7u5zjyc1omwa&amp;dl=0","Click to download Image")</f>
      </c>
      <c r="B2281" s="0">
        <f>HYPERLINK("https://dl.dropboxusercontent.com/scl/fi/9wf8prb1lyy6bkbb7ecjp/mens-jackets-size-chartsdimitri.jpg?rlkey=s6f01582oor2jzi6a5phn2ola&amp;dl=0","Click to download SizeChart")</f>
      </c>
      <c r="C2281" s="0" t="inlineStr">
        <is>
          <t>Dimitri Men's Canvas Jacket</t>
        </is>
      </c>
      <c r="D2281" s="0" t="inlineStr">
        <is>
          <t>124326</t>
        </is>
      </c>
      <c r="E2281" s="0" t="inlineStr">
        <is>
          <t>DIMITR M BK:124326A-S</t>
        </is>
      </c>
      <c r="F2281" s="0" t="inlineStr">
        <is>
          <t>898124326041</t>
        </is>
      </c>
      <c r="G2281" s="0" t="inlineStr">
        <is>
          <t>MENS</t>
        </is>
      </c>
      <c r="H2281" s="0" t="inlineStr">
        <is>
          <t>S</t>
        </is>
      </c>
      <c r="I2281" s="0">
        <v>149.99</v>
      </c>
      <c r="J2281" s="0">
        <v>64</v>
      </c>
    </row>
    <row r="2282" spans="1:10" customHeight="0">
      <c r="A2282" s="0">
        <f>HYPERLINK("https://dl.dropboxusercontent.com/scl/fi/k9dgk04nz8d47tvxfna54/124326f.jpg?rlkey=an2z2rioabcgk7u5zjyc1omwa&amp;dl=0","Click to download Image")</f>
      </c>
      <c r="B2282" s="0">
        <f>HYPERLINK("https://dl.dropboxusercontent.com/scl/fi/9wf8prb1lyy6bkbb7ecjp/mens-jackets-size-chartsdimitri.jpg?rlkey=s6f01582oor2jzi6a5phn2ola&amp;dl=0","Click to download SizeChart")</f>
      </c>
      <c r="C2282" s="0" t="inlineStr">
        <is>
          <t>Dimitri Men's Canvas Jacket</t>
        </is>
      </c>
      <c r="D2282" s="0" t="inlineStr">
        <is>
          <t>124326</t>
        </is>
      </c>
      <c r="E2282" s="0" t="inlineStr">
        <is>
          <t>DIMITR M BK:124326B-M</t>
        </is>
      </c>
      <c r="F2282" s="0" t="inlineStr">
        <is>
          <t>898124326058</t>
        </is>
      </c>
      <c r="G2282" s="0" t="inlineStr">
        <is>
          <t>MENS</t>
        </is>
      </c>
      <c r="H2282" s="0" t="inlineStr">
        <is>
          <t>M</t>
        </is>
      </c>
      <c r="I2282" s="0">
        <v>149.99</v>
      </c>
      <c r="J2282" s="0">
        <v>108</v>
      </c>
    </row>
    <row r="2283" spans="1:10" customHeight="0">
      <c r="A2283" s="0">
        <f>HYPERLINK("https://dl.dropboxusercontent.com/scl/fi/k9dgk04nz8d47tvxfna54/124326f.jpg?rlkey=an2z2rioabcgk7u5zjyc1omwa&amp;dl=0","Click to download Image")</f>
      </c>
      <c r="B2283" s="0">
        <f>HYPERLINK("https://dl.dropboxusercontent.com/scl/fi/9wf8prb1lyy6bkbb7ecjp/mens-jackets-size-chartsdimitri.jpg?rlkey=s6f01582oor2jzi6a5phn2ola&amp;dl=0","Click to download SizeChart")</f>
      </c>
      <c r="C2283" s="0" t="inlineStr">
        <is>
          <t>Dimitri Men's Canvas Jacket</t>
        </is>
      </c>
      <c r="D2283" s="0" t="inlineStr">
        <is>
          <t>124326</t>
        </is>
      </c>
      <c r="E2283" s="0" t="inlineStr">
        <is>
          <t>DIMITR M BK:124326C-L</t>
        </is>
      </c>
      <c r="F2283" s="0" t="inlineStr">
        <is>
          <t>898124326065</t>
        </is>
      </c>
      <c r="G2283" s="0" t="inlineStr">
        <is>
          <t>MENS</t>
        </is>
      </c>
      <c r="H2283" s="0" t="inlineStr">
        <is>
          <t>L</t>
        </is>
      </c>
      <c r="I2283" s="0">
        <v>149.99</v>
      </c>
      <c r="J2283" s="0">
        <v>221</v>
      </c>
    </row>
    <row r="2284" spans="1:10" customHeight="0">
      <c r="A2284" s="0">
        <f>HYPERLINK("https://dl.dropboxusercontent.com/scl/fi/k9dgk04nz8d47tvxfna54/124326f.jpg?rlkey=an2z2rioabcgk7u5zjyc1omwa&amp;dl=0","Click to download Image")</f>
      </c>
      <c r="B2284" s="0">
        <f>HYPERLINK("https://dl.dropboxusercontent.com/scl/fi/9wf8prb1lyy6bkbb7ecjp/mens-jackets-size-chartsdimitri.jpg?rlkey=s6f01582oor2jzi6a5phn2ola&amp;dl=0","Click to download SizeChart")</f>
      </c>
      <c r="C2284" s="0" t="inlineStr">
        <is>
          <t>Dimitri Men's Canvas Jacket</t>
        </is>
      </c>
      <c r="D2284" s="0" t="inlineStr">
        <is>
          <t>124326</t>
        </is>
      </c>
      <c r="E2284" s="0" t="inlineStr">
        <is>
          <t>DIMITR M BK:124326D-XL</t>
        </is>
      </c>
      <c r="F2284" s="0" t="inlineStr">
        <is>
          <t>898124326072</t>
        </is>
      </c>
      <c r="G2284" s="0" t="inlineStr">
        <is>
          <t>MENS</t>
        </is>
      </c>
      <c r="H2284" s="0" t="inlineStr">
        <is>
          <t>XL</t>
        </is>
      </c>
      <c r="I2284" s="0">
        <v>149.99</v>
      </c>
      <c r="J2284" s="0">
        <v>224</v>
      </c>
    </row>
    <row r="2285" spans="1:10" customHeight="0">
      <c r="A2285" s="0">
        <f>HYPERLINK("https://dl.dropboxusercontent.com/scl/fi/k9dgk04nz8d47tvxfna54/124326f.jpg?rlkey=an2z2rioabcgk7u5zjyc1omwa&amp;dl=0","Click to download Image")</f>
      </c>
      <c r="B2285" s="0">
        <f>HYPERLINK("https://dl.dropboxusercontent.com/scl/fi/9wf8prb1lyy6bkbb7ecjp/mens-jackets-size-chartsdimitri.jpg?rlkey=s6f01582oor2jzi6a5phn2ola&amp;dl=0","Click to download SizeChart")</f>
      </c>
      <c r="C2285" s="0" t="inlineStr">
        <is>
          <t>Dimitri Men's Canvas Jacket</t>
        </is>
      </c>
      <c r="D2285" s="0" t="inlineStr">
        <is>
          <t>124326</t>
        </is>
      </c>
      <c r="E2285" s="0" t="inlineStr">
        <is>
          <t>DIMITR M BK:124326E-2XL</t>
        </is>
      </c>
      <c r="F2285" s="0" t="inlineStr">
        <is>
          <t>898124326089</t>
        </is>
      </c>
      <c r="G2285" s="0" t="inlineStr">
        <is>
          <t>MENS</t>
        </is>
      </c>
      <c r="H2285" s="0" t="inlineStr">
        <is>
          <t>2XL</t>
        </is>
      </c>
      <c r="I2285" s="0">
        <v>149.99</v>
      </c>
      <c r="J2285" s="0">
        <v>183</v>
      </c>
    </row>
    <row r="2286" spans="1:10" customHeight="0">
      <c r="A2286" s="0">
        <f>HYPERLINK("https://dl.dropboxusercontent.com/scl/fi/k9dgk04nz8d47tvxfna54/124326f.jpg?rlkey=an2z2rioabcgk7u5zjyc1omwa&amp;dl=0","Click to download Image")</f>
      </c>
      <c r="B2286" s="0">
        <f>HYPERLINK("https://dl.dropboxusercontent.com/scl/fi/9wf8prb1lyy6bkbb7ecjp/mens-jackets-size-chartsdimitri.jpg?rlkey=s6f01582oor2jzi6a5phn2ola&amp;dl=0","Click to download SizeChart")</f>
      </c>
      <c r="C2286" s="0" t="inlineStr">
        <is>
          <t>Dimitri Men's Canvas Jacket</t>
        </is>
      </c>
      <c r="D2286" s="0" t="inlineStr">
        <is>
          <t>124326</t>
        </is>
      </c>
      <c r="E2286" s="0" t="inlineStr">
        <is>
          <t>DIMITR M BK:124326F-3XL</t>
        </is>
      </c>
      <c r="F2286" s="0" t="inlineStr">
        <is>
          <t>898124326096</t>
        </is>
      </c>
      <c r="G2286" s="0" t="inlineStr">
        <is>
          <t>MENS</t>
        </is>
      </c>
      <c r="H2286" s="0" t="inlineStr">
        <is>
          <t>3XL</t>
        </is>
      </c>
      <c r="I2286" s="0">
        <v>149.99</v>
      </c>
      <c r="J2286" s="0">
        <v>88</v>
      </c>
    </row>
    <row r="2287" spans="1:10" customHeight="0">
      <c r="A2287" s="0">
        <f>HYPERLINK("https://dl.dropboxusercontent.com/scl/fi/u6zaqyxtxwhuqbwb0yp5s/dimitri-134137-28.jpg?rlkey=7r5kunn5vsexvpttjoc19fih2&amp;dl=0","Click to download Image")</f>
      </c>
      <c r="B2287" s="0">
        <f>HYPERLINK("https://dl.dropboxusercontent.com/scl/fi/9wf8prb1lyy6bkbb7ecjp/mens-jackets-size-chartsdimitri.jpg?rlkey=s6f01582oor2jzi6a5phn2ola&amp;dl=0","Click to download SizeChart")</f>
      </c>
      <c r="C2287" s="0" t="inlineStr">
        <is>
          <t>Dimitri Men's Canvas Jacket</t>
        </is>
      </c>
      <c r="D2287" s="0" t="inlineStr">
        <is>
          <t>134137</t>
        </is>
      </c>
      <c r="E2287" s="0" t="inlineStr">
        <is>
          <t>BLANK DIMITR M BN:134137A-S</t>
        </is>
      </c>
      <c r="F2287" s="0" t="inlineStr">
        <is>
          <t>899134137047</t>
        </is>
      </c>
      <c r="G2287" s="0" t="inlineStr">
        <is>
          <t>MENS</t>
        </is>
      </c>
      <c r="H2287" s="0" t="inlineStr">
        <is>
          <t>S</t>
        </is>
      </c>
      <c r="I2287" s="0">
        <v>149.99</v>
      </c>
      <c r="J2287" s="0">
        <v>64</v>
      </c>
    </row>
    <row r="2288" spans="1:10" customHeight="0">
      <c r="A2288" s="0">
        <f>HYPERLINK("https://dl.dropboxusercontent.com/scl/fi/u6zaqyxtxwhuqbwb0yp5s/dimitri-134137-28.jpg?rlkey=7r5kunn5vsexvpttjoc19fih2&amp;dl=0","Click to download Image")</f>
      </c>
      <c r="B2288" s="0">
        <f>HYPERLINK("https://dl.dropboxusercontent.com/scl/fi/9wf8prb1lyy6bkbb7ecjp/mens-jackets-size-chartsdimitri.jpg?rlkey=s6f01582oor2jzi6a5phn2ola&amp;dl=0","Click to download SizeChart")</f>
      </c>
      <c r="C2288" s="0" t="inlineStr">
        <is>
          <t>Dimitri Men's Canvas Jacket</t>
        </is>
      </c>
      <c r="D2288" s="0" t="inlineStr">
        <is>
          <t>134137</t>
        </is>
      </c>
      <c r="E2288" s="0" t="inlineStr">
        <is>
          <t>BLANK DIMITR M BN:134137B-M</t>
        </is>
      </c>
      <c r="F2288" s="0" t="inlineStr">
        <is>
          <t>899134137054</t>
        </is>
      </c>
      <c r="G2288" s="0" t="inlineStr">
        <is>
          <t>MENS</t>
        </is>
      </c>
      <c r="H2288" s="0" t="inlineStr">
        <is>
          <t>M</t>
        </is>
      </c>
      <c r="I2288" s="0">
        <v>149.99</v>
      </c>
      <c r="J2288" s="0">
        <v>130</v>
      </c>
    </row>
    <row r="2289" spans="1:10" customHeight="0">
      <c r="A2289" s="0">
        <f>HYPERLINK("https://dl.dropboxusercontent.com/scl/fi/u6zaqyxtxwhuqbwb0yp5s/dimitri-134137-28.jpg?rlkey=7r5kunn5vsexvpttjoc19fih2&amp;dl=0","Click to download Image")</f>
      </c>
      <c r="B2289" s="0">
        <f>HYPERLINK("https://dl.dropboxusercontent.com/scl/fi/9wf8prb1lyy6bkbb7ecjp/mens-jackets-size-chartsdimitri.jpg?rlkey=s6f01582oor2jzi6a5phn2ola&amp;dl=0","Click to download SizeChart")</f>
      </c>
      <c r="C2289" s="0" t="inlineStr">
        <is>
          <t>Dimitri Men's Canvas Jacket</t>
        </is>
      </c>
      <c r="D2289" s="0" t="inlineStr">
        <is>
          <t>134137</t>
        </is>
      </c>
      <c r="E2289" s="0" t="inlineStr">
        <is>
          <t>BLANK DIMITR M BN:134137C-L</t>
        </is>
      </c>
      <c r="F2289" s="0" t="inlineStr">
        <is>
          <t>899134137061</t>
        </is>
      </c>
      <c r="G2289" s="0" t="inlineStr">
        <is>
          <t>MENS</t>
        </is>
      </c>
      <c r="H2289" s="0" t="inlineStr">
        <is>
          <t>L</t>
        </is>
      </c>
      <c r="I2289" s="0">
        <v>149.99</v>
      </c>
      <c r="J2289" s="0">
        <v>264</v>
      </c>
    </row>
    <row r="2290" spans="1:10" customHeight="0">
      <c r="A2290" s="0">
        <f>HYPERLINK("https://dl.dropboxusercontent.com/scl/fi/u6zaqyxtxwhuqbwb0yp5s/dimitri-134137-28.jpg?rlkey=7r5kunn5vsexvpttjoc19fih2&amp;dl=0","Click to download Image")</f>
      </c>
      <c r="B2290" s="0">
        <f>HYPERLINK("https://dl.dropboxusercontent.com/scl/fi/9wf8prb1lyy6bkbb7ecjp/mens-jackets-size-chartsdimitri.jpg?rlkey=s6f01582oor2jzi6a5phn2ola&amp;dl=0","Click to download SizeChart")</f>
      </c>
      <c r="C2290" s="0" t="inlineStr">
        <is>
          <t>Dimitri Men's Canvas Jacket</t>
        </is>
      </c>
      <c r="D2290" s="0" t="inlineStr">
        <is>
          <t>134137</t>
        </is>
      </c>
      <c r="E2290" s="0" t="inlineStr">
        <is>
          <t>BLANK DIMITR M BN:134137D-XL</t>
        </is>
      </c>
      <c r="F2290" s="0" t="inlineStr">
        <is>
          <t>899134137078</t>
        </is>
      </c>
      <c r="G2290" s="0" t="inlineStr">
        <is>
          <t>MENS</t>
        </is>
      </c>
      <c r="H2290" s="0" t="inlineStr">
        <is>
          <t>XL</t>
        </is>
      </c>
      <c r="I2290" s="0">
        <v>149.99</v>
      </c>
      <c r="J2290" s="0">
        <v>266</v>
      </c>
    </row>
    <row r="2291" spans="1:10" customHeight="0">
      <c r="A2291" s="0">
        <f>HYPERLINK("https://dl.dropboxusercontent.com/scl/fi/u6zaqyxtxwhuqbwb0yp5s/dimitri-134137-28.jpg?rlkey=7r5kunn5vsexvpttjoc19fih2&amp;dl=0","Click to download Image")</f>
      </c>
      <c r="B2291" s="0">
        <f>HYPERLINK("https://dl.dropboxusercontent.com/scl/fi/9wf8prb1lyy6bkbb7ecjp/mens-jackets-size-chartsdimitri.jpg?rlkey=s6f01582oor2jzi6a5phn2ola&amp;dl=0","Click to download SizeChart")</f>
      </c>
      <c r="C2291" s="0" t="inlineStr">
        <is>
          <t>Dimitri Men's Canvas Jacket</t>
        </is>
      </c>
      <c r="D2291" s="0" t="inlineStr">
        <is>
          <t>134137</t>
        </is>
      </c>
      <c r="E2291" s="0" t="inlineStr">
        <is>
          <t>BLANK DIMITR M BN:134137E-2XL</t>
        </is>
      </c>
      <c r="F2291" s="0" t="inlineStr">
        <is>
          <t>899134137085</t>
        </is>
      </c>
      <c r="G2291" s="0" t="inlineStr">
        <is>
          <t>MENS</t>
        </is>
      </c>
      <c r="H2291" s="0" t="inlineStr">
        <is>
          <t>2XL</t>
        </is>
      </c>
      <c r="I2291" s="0">
        <v>151.99</v>
      </c>
      <c r="J2291" s="0">
        <v>231</v>
      </c>
    </row>
    <row r="2292" spans="1:10" customHeight="0">
      <c r="A2292" s="0">
        <f>HYPERLINK("https://dl.dropboxusercontent.com/scl/fi/u6zaqyxtxwhuqbwb0yp5s/dimitri-134137-28.jpg?rlkey=7r5kunn5vsexvpttjoc19fih2&amp;dl=0","Click to download Image")</f>
      </c>
      <c r="B2292" s="0">
        <f>HYPERLINK("https://dl.dropboxusercontent.com/scl/fi/9wf8prb1lyy6bkbb7ecjp/mens-jackets-size-chartsdimitri.jpg?rlkey=s6f01582oor2jzi6a5phn2ola&amp;dl=0","Click to download SizeChart")</f>
      </c>
      <c r="C2292" s="0" t="inlineStr">
        <is>
          <t>Dimitri Men's Canvas Jacket</t>
        </is>
      </c>
      <c r="D2292" s="0" t="inlineStr">
        <is>
          <t>134137</t>
        </is>
      </c>
      <c r="E2292" s="0" t="inlineStr">
        <is>
          <t>BLANK DIMITR M BN:134137F-3XL</t>
        </is>
      </c>
      <c r="F2292" s="0" t="inlineStr">
        <is>
          <t>899134137092</t>
        </is>
      </c>
      <c r="G2292" s="0" t="inlineStr">
        <is>
          <t>MENS</t>
        </is>
      </c>
      <c r="H2292" s="0" t="inlineStr">
        <is>
          <t>3XL</t>
        </is>
      </c>
      <c r="I2292" s="0">
        <v>151.99</v>
      </c>
      <c r="J2292" s="0">
        <v>114</v>
      </c>
    </row>
    <row r="2293" spans="1:10" customHeight="0">
      <c r="A2293" s="0">
        <f>HYPERLINK("https://dl.dropboxusercontent.com/scl/fi/qu38w0m5n8a6vqxecsldx/124324f.jpg?rlkey=sh6sm6dddkqtrbo1t2zc79ss3&amp;dl=0","Click to download Image")</f>
      </c>
      <c r="B2293" s="0">
        <f>HYPERLINK("https://dl.dropboxusercontent.com/scl/fi/3d6fxrf4h06x8lb4hk6xc/mens-jackets-size-chartsramir.jpg?rlkey=pzwup8s7bwj2jfe6mcevtvqc5&amp;dl=0","Click to download SizeChart")</f>
      </c>
      <c r="C2293" s="0" t="inlineStr">
        <is>
          <t>Ramir Men's Canvas Jacket</t>
        </is>
      </c>
      <c r="D2293" s="0" t="inlineStr">
        <is>
          <t>124324</t>
        </is>
      </c>
      <c r="E2293" s="0" t="inlineStr">
        <is>
          <t>RAMIR M BK:124324A-S</t>
        </is>
      </c>
      <c r="F2293" s="0" t="inlineStr">
        <is>
          <t>898124324047</t>
        </is>
      </c>
      <c r="G2293" s="0" t="inlineStr">
        <is>
          <t>MENS</t>
        </is>
      </c>
      <c r="H2293" s="0" t="inlineStr">
        <is>
          <t>S</t>
        </is>
      </c>
      <c r="I2293" s="0">
        <v>139.99</v>
      </c>
      <c r="J2293" s="0">
        <v>65</v>
      </c>
    </row>
    <row r="2294" spans="1:10" customHeight="0">
      <c r="A2294" s="0">
        <f>HYPERLINK("https://dl.dropboxusercontent.com/scl/fi/qu38w0m5n8a6vqxecsldx/124324f.jpg?rlkey=sh6sm6dddkqtrbo1t2zc79ss3&amp;dl=0","Click to download Image")</f>
      </c>
      <c r="B2294" s="0">
        <f>HYPERLINK("https://dl.dropboxusercontent.com/scl/fi/3d6fxrf4h06x8lb4hk6xc/mens-jackets-size-chartsramir.jpg?rlkey=pzwup8s7bwj2jfe6mcevtvqc5&amp;dl=0","Click to download SizeChart")</f>
      </c>
      <c r="C2294" s="0" t="inlineStr">
        <is>
          <t>Ramir Men's Canvas Jacket</t>
        </is>
      </c>
      <c r="D2294" s="0" t="inlineStr">
        <is>
          <t>124324</t>
        </is>
      </c>
      <c r="E2294" s="0" t="inlineStr">
        <is>
          <t>RAMIR M BK:124324B-M</t>
        </is>
      </c>
      <c r="F2294" s="0" t="inlineStr">
        <is>
          <t>898124324054</t>
        </is>
      </c>
      <c r="G2294" s="0" t="inlineStr">
        <is>
          <t>MENS</t>
        </is>
      </c>
      <c r="H2294" s="0" t="inlineStr">
        <is>
          <t>M</t>
        </is>
      </c>
      <c r="I2294" s="0">
        <v>139.99</v>
      </c>
      <c r="J2294" s="0">
        <v>117</v>
      </c>
    </row>
    <row r="2295" spans="1:10" customHeight="0">
      <c r="A2295" s="0">
        <f>HYPERLINK("https://dl.dropboxusercontent.com/scl/fi/qu38w0m5n8a6vqxecsldx/124324f.jpg?rlkey=sh6sm6dddkqtrbo1t2zc79ss3&amp;dl=0","Click to download Image")</f>
      </c>
      <c r="B2295" s="0">
        <f>HYPERLINK("https://dl.dropboxusercontent.com/scl/fi/3d6fxrf4h06x8lb4hk6xc/mens-jackets-size-chartsramir.jpg?rlkey=pzwup8s7bwj2jfe6mcevtvqc5&amp;dl=0","Click to download SizeChart")</f>
      </c>
      <c r="C2295" s="0" t="inlineStr">
        <is>
          <t>Ramir Men's Canvas Jacket</t>
        </is>
      </c>
      <c r="D2295" s="0" t="inlineStr">
        <is>
          <t>124324</t>
        </is>
      </c>
      <c r="E2295" s="0" t="inlineStr">
        <is>
          <t>RAMIR M BK:124324C-L</t>
        </is>
      </c>
      <c r="F2295" s="0" t="inlineStr">
        <is>
          <t>898124324061</t>
        </is>
      </c>
      <c r="G2295" s="0" t="inlineStr">
        <is>
          <t>MENS</t>
        </is>
      </c>
      <c r="H2295" s="0" t="inlineStr">
        <is>
          <t>L</t>
        </is>
      </c>
      <c r="I2295" s="0">
        <v>139.99</v>
      </c>
      <c r="J2295" s="0">
        <v>220</v>
      </c>
    </row>
    <row r="2296" spans="1:10" customHeight="0">
      <c r="A2296" s="0">
        <f>HYPERLINK("https://dl.dropboxusercontent.com/scl/fi/qu38w0m5n8a6vqxecsldx/124324f.jpg?rlkey=sh6sm6dddkqtrbo1t2zc79ss3&amp;dl=0","Click to download Image")</f>
      </c>
      <c r="B2296" s="0">
        <f>HYPERLINK("https://dl.dropboxusercontent.com/scl/fi/3d6fxrf4h06x8lb4hk6xc/mens-jackets-size-chartsramir.jpg?rlkey=pzwup8s7bwj2jfe6mcevtvqc5&amp;dl=0","Click to download SizeChart")</f>
      </c>
      <c r="C2296" s="0" t="inlineStr">
        <is>
          <t>Ramir Men's Canvas Jacket</t>
        </is>
      </c>
      <c r="D2296" s="0" t="inlineStr">
        <is>
          <t>124324</t>
        </is>
      </c>
      <c r="E2296" s="0" t="inlineStr">
        <is>
          <t>RAMIR M BK:124324D-XL</t>
        </is>
      </c>
      <c r="F2296" s="0" t="inlineStr">
        <is>
          <t>898124324078</t>
        </is>
      </c>
      <c r="G2296" s="0" t="inlineStr">
        <is>
          <t>MENS</t>
        </is>
      </c>
      <c r="H2296" s="0" t="inlineStr">
        <is>
          <t>XL</t>
        </is>
      </c>
      <c r="I2296" s="0">
        <v>139.99</v>
      </c>
      <c r="J2296" s="0">
        <v>212</v>
      </c>
    </row>
    <row r="2297" spans="1:10" customHeight="0">
      <c r="A2297" s="0">
        <f>HYPERLINK("https://dl.dropboxusercontent.com/scl/fi/qu38w0m5n8a6vqxecsldx/124324f.jpg?rlkey=sh6sm6dddkqtrbo1t2zc79ss3&amp;dl=0","Click to download Image")</f>
      </c>
      <c r="B2297" s="0">
        <f>HYPERLINK("https://dl.dropboxusercontent.com/scl/fi/3d6fxrf4h06x8lb4hk6xc/mens-jackets-size-chartsramir.jpg?rlkey=pzwup8s7bwj2jfe6mcevtvqc5&amp;dl=0","Click to download SizeChart")</f>
      </c>
      <c r="C2297" s="0" t="inlineStr">
        <is>
          <t>Ramir Men's Canvas Jacket</t>
        </is>
      </c>
      <c r="D2297" s="0" t="inlineStr">
        <is>
          <t>124324</t>
        </is>
      </c>
      <c r="E2297" s="0" t="inlineStr">
        <is>
          <t>RAMIR M BK:124324E-2XL</t>
        </is>
      </c>
      <c r="F2297" s="0" t="inlineStr">
        <is>
          <t>898124324085</t>
        </is>
      </c>
      <c r="G2297" s="0" t="inlineStr">
        <is>
          <t>MENS</t>
        </is>
      </c>
      <c r="H2297" s="0" t="inlineStr">
        <is>
          <t>2XL</t>
        </is>
      </c>
      <c r="I2297" s="0">
        <v>139.99</v>
      </c>
      <c r="J2297" s="0">
        <v>204</v>
      </c>
    </row>
    <row r="2298" spans="1:10" customHeight="0">
      <c r="A2298" s="0">
        <f>HYPERLINK("https://dl.dropboxusercontent.com/scl/fi/qu38w0m5n8a6vqxecsldx/124324f.jpg?rlkey=sh6sm6dddkqtrbo1t2zc79ss3&amp;dl=0","Click to download Image")</f>
      </c>
      <c r="B2298" s="0">
        <f>HYPERLINK("https://dl.dropboxusercontent.com/scl/fi/3d6fxrf4h06x8lb4hk6xc/mens-jackets-size-chartsramir.jpg?rlkey=pzwup8s7bwj2jfe6mcevtvqc5&amp;dl=0","Click to download SizeChart")</f>
      </c>
      <c r="C2298" s="0" t="inlineStr">
        <is>
          <t>Ramir Men's Canvas Jacket</t>
        </is>
      </c>
      <c r="D2298" s="0" t="inlineStr">
        <is>
          <t>124324</t>
        </is>
      </c>
      <c r="E2298" s="0" t="inlineStr">
        <is>
          <t>RAMIR M BK:124324F-3XL</t>
        </is>
      </c>
      <c r="F2298" s="0" t="inlineStr">
        <is>
          <t>898124324092</t>
        </is>
      </c>
      <c r="G2298" s="0" t="inlineStr">
        <is>
          <t>MENS</t>
        </is>
      </c>
      <c r="H2298" s="0" t="inlineStr">
        <is>
          <t>3XL</t>
        </is>
      </c>
      <c r="I2298" s="0">
        <v>139.99</v>
      </c>
      <c r="J2298" s="0">
        <v>100</v>
      </c>
    </row>
    <row r="2299" spans="1:10" customHeight="0">
      <c r="A2299" s="0">
        <f>HYPERLINK("https://dl.dropboxusercontent.com/scl/fi/ahxtdzt2eczyx66ejtji1/134141f.jpg?rlkey=9q0rvb63b9i93s06wxc7ghvyv&amp;dl=0","Click to download Image")</f>
      </c>
      <c r="B2299" s="0">
        <f>HYPERLINK("https://dl.dropboxusercontent.com/scl/fi/3d6fxrf4h06x8lb4hk6xc/mens-jackets-size-chartsramir.jpg?rlkey=pzwup8s7bwj2jfe6mcevtvqc5&amp;dl=0","Click to download SizeChart")</f>
      </c>
      <c r="C2299" s="0" t="inlineStr">
        <is>
          <t>Ramir Men's Canvas Jacket</t>
        </is>
      </c>
      <c r="D2299" s="0" t="inlineStr">
        <is>
          <t>134141</t>
        </is>
      </c>
      <c r="E2299" s="0" t="inlineStr">
        <is>
          <t>BLANK RAMIR M BN:134141A-S</t>
        </is>
      </c>
      <c r="F2299" s="0" t="inlineStr">
        <is>
          <t>899134141044</t>
        </is>
      </c>
      <c r="G2299" s="0" t="inlineStr">
        <is>
          <t>MENS</t>
        </is>
      </c>
      <c r="H2299" s="0" t="inlineStr">
        <is>
          <t>S</t>
        </is>
      </c>
      <c r="I2299" s="0">
        <v>139.99</v>
      </c>
      <c r="J2299" s="0">
        <v>66</v>
      </c>
    </row>
    <row r="2300" spans="1:10" customHeight="0">
      <c r="A2300" s="0">
        <f>HYPERLINK("https://dl.dropboxusercontent.com/scl/fi/ahxtdzt2eczyx66ejtji1/134141f.jpg?rlkey=9q0rvb63b9i93s06wxc7ghvyv&amp;dl=0","Click to download Image")</f>
      </c>
      <c r="B2300" s="0">
        <f>HYPERLINK("https://dl.dropboxusercontent.com/scl/fi/3d6fxrf4h06x8lb4hk6xc/mens-jackets-size-chartsramir.jpg?rlkey=pzwup8s7bwj2jfe6mcevtvqc5&amp;dl=0","Click to download SizeChart")</f>
      </c>
      <c r="C2300" s="0" t="inlineStr">
        <is>
          <t>Ramir Men's Canvas Jacket</t>
        </is>
      </c>
      <c r="D2300" s="0" t="inlineStr">
        <is>
          <t>134141</t>
        </is>
      </c>
      <c r="E2300" s="0" t="inlineStr">
        <is>
          <t>BLANK RAMIR M BN:134141B-M</t>
        </is>
      </c>
      <c r="F2300" s="0" t="inlineStr">
        <is>
          <t>899134141051</t>
        </is>
      </c>
      <c r="G2300" s="0" t="inlineStr">
        <is>
          <t>MENS</t>
        </is>
      </c>
      <c r="H2300" s="0" t="inlineStr">
        <is>
          <t>M</t>
        </is>
      </c>
      <c r="I2300" s="0">
        <v>139.99</v>
      </c>
      <c r="J2300" s="0">
        <v>120</v>
      </c>
    </row>
    <row r="2301" spans="1:10" customHeight="0">
      <c r="A2301" s="0">
        <f>HYPERLINK("https://dl.dropboxusercontent.com/scl/fi/ahxtdzt2eczyx66ejtji1/134141f.jpg?rlkey=9q0rvb63b9i93s06wxc7ghvyv&amp;dl=0","Click to download Image")</f>
      </c>
      <c r="B2301" s="0">
        <f>HYPERLINK("https://dl.dropboxusercontent.com/scl/fi/3d6fxrf4h06x8lb4hk6xc/mens-jackets-size-chartsramir.jpg?rlkey=pzwup8s7bwj2jfe6mcevtvqc5&amp;dl=0","Click to download SizeChart")</f>
      </c>
      <c r="C2301" s="0" t="inlineStr">
        <is>
          <t>Ramir Men's Canvas Jacket</t>
        </is>
      </c>
      <c r="D2301" s="0" t="inlineStr">
        <is>
          <t>134141</t>
        </is>
      </c>
      <c r="E2301" s="0" t="inlineStr">
        <is>
          <t>BLANK RAMIR M BN:134141C-L</t>
        </is>
      </c>
      <c r="F2301" s="0" t="inlineStr">
        <is>
          <t>899134141068</t>
        </is>
      </c>
      <c r="G2301" s="0" t="inlineStr">
        <is>
          <t>MENS</t>
        </is>
      </c>
      <c r="H2301" s="0" t="inlineStr">
        <is>
          <t>L</t>
        </is>
      </c>
      <c r="I2301" s="0">
        <v>139.99</v>
      </c>
      <c r="J2301" s="0">
        <v>254</v>
      </c>
    </row>
    <row r="2302" spans="1:10" customHeight="0">
      <c r="A2302" s="0">
        <f>HYPERLINK("https://dl.dropboxusercontent.com/scl/fi/ahxtdzt2eczyx66ejtji1/134141f.jpg?rlkey=9q0rvb63b9i93s06wxc7ghvyv&amp;dl=0","Click to download Image")</f>
      </c>
      <c r="B2302" s="0">
        <f>HYPERLINK("https://dl.dropboxusercontent.com/scl/fi/3d6fxrf4h06x8lb4hk6xc/mens-jackets-size-chartsramir.jpg?rlkey=pzwup8s7bwj2jfe6mcevtvqc5&amp;dl=0","Click to download SizeChart")</f>
      </c>
      <c r="C2302" s="0" t="inlineStr">
        <is>
          <t>Ramir Men's Canvas Jacket</t>
        </is>
      </c>
      <c r="D2302" s="0" t="inlineStr">
        <is>
          <t>134141</t>
        </is>
      </c>
      <c r="E2302" s="0" t="inlineStr">
        <is>
          <t>BLANK RAMIR M BN:134141D-XL</t>
        </is>
      </c>
      <c r="F2302" s="0" t="inlineStr">
        <is>
          <t>899134141075</t>
        </is>
      </c>
      <c r="G2302" s="0" t="inlineStr">
        <is>
          <t>MENS</t>
        </is>
      </c>
      <c r="H2302" s="0" t="inlineStr">
        <is>
          <t>XL</t>
        </is>
      </c>
      <c r="I2302" s="0">
        <v>139.99</v>
      </c>
      <c r="J2302" s="0">
        <v>248</v>
      </c>
    </row>
    <row r="2303" spans="1:10" customHeight="0">
      <c r="A2303" s="0">
        <f>HYPERLINK("https://dl.dropboxusercontent.com/scl/fi/ahxtdzt2eczyx66ejtji1/134141f.jpg?rlkey=9q0rvb63b9i93s06wxc7ghvyv&amp;dl=0","Click to download Image")</f>
      </c>
      <c r="B2303" s="0">
        <f>HYPERLINK("https://dl.dropboxusercontent.com/scl/fi/3d6fxrf4h06x8lb4hk6xc/mens-jackets-size-chartsramir.jpg?rlkey=pzwup8s7bwj2jfe6mcevtvqc5&amp;dl=0","Click to download SizeChart")</f>
      </c>
      <c r="C2303" s="0" t="inlineStr">
        <is>
          <t>Ramir Men's Canvas Jacket</t>
        </is>
      </c>
      <c r="D2303" s="0" t="inlineStr">
        <is>
          <t>134141</t>
        </is>
      </c>
      <c r="E2303" s="0" t="inlineStr">
        <is>
          <t>BLANK RAMIR M BN:134141E-2XL</t>
        </is>
      </c>
      <c r="F2303" s="0" t="inlineStr">
        <is>
          <t>899134141082</t>
        </is>
      </c>
      <c r="G2303" s="0" t="inlineStr">
        <is>
          <t>MENS</t>
        </is>
      </c>
      <c r="H2303" s="0" t="inlineStr">
        <is>
          <t>2XL</t>
        </is>
      </c>
      <c r="I2303" s="0">
        <v>139.99</v>
      </c>
      <c r="J2303" s="0">
        <v>210</v>
      </c>
    </row>
    <row r="2304" spans="1:10" customHeight="0">
      <c r="A2304" s="0">
        <f>HYPERLINK("https://dl.dropboxusercontent.com/scl/fi/ahxtdzt2eczyx66ejtji1/134141f.jpg?rlkey=9q0rvb63b9i93s06wxc7ghvyv&amp;dl=0","Click to download Image")</f>
      </c>
      <c r="B2304" s="0">
        <f>HYPERLINK("https://dl.dropboxusercontent.com/scl/fi/3d6fxrf4h06x8lb4hk6xc/mens-jackets-size-chartsramir.jpg?rlkey=pzwup8s7bwj2jfe6mcevtvqc5&amp;dl=0","Click to download SizeChart")</f>
      </c>
      <c r="C2304" s="0" t="inlineStr">
        <is>
          <t>Ramir Men's Canvas Jacket</t>
        </is>
      </c>
      <c r="D2304" s="0" t="inlineStr">
        <is>
          <t>134141</t>
        </is>
      </c>
      <c r="E2304" s="0" t="inlineStr">
        <is>
          <t>BLANK RAMIR M BN:134141F-3XL</t>
        </is>
      </c>
      <c r="F2304" s="0" t="inlineStr">
        <is>
          <t>899134141099</t>
        </is>
      </c>
      <c r="G2304" s="0" t="inlineStr">
        <is>
          <t>MENS</t>
        </is>
      </c>
      <c r="H2304" s="0" t="inlineStr">
        <is>
          <t>3XL</t>
        </is>
      </c>
      <c r="I2304" s="0">
        <v>139.99</v>
      </c>
      <c r="J2304" s="0">
        <v>108</v>
      </c>
    </row>
    <row r="2305" spans="1:10" customHeight="0">
      <c r="A2305" s="0">
        <f>HYPERLINK("https://dl.dropboxusercontent.com/scl/fi/wbyl6f1kj0e7dgpledhao/132864-f.jpg?rlkey=klfzph0i8110k44bhfvw4mpvg&amp;dl=0","Click to download Image")</f>
      </c>
      <c r="B2305" s="0">
        <f>HYPERLINK("https://dl.dropboxusercontent.com/scl/fi/0q5gbb0qxx3akk8h9jm5k/mens-jackets-size-chartswolf.jpg?rlkey=ndm1mq3e95teadrekxcvshcqn&amp;dl=0","Click to download SizeChart")</f>
      </c>
      <c r="C2305" s="0" t="inlineStr">
        <is>
          <t>Wolf Men's Lightweight Puff Vest</t>
        </is>
      </c>
      <c r="D2305" s="0" t="inlineStr">
        <is>
          <t>132864</t>
        </is>
      </c>
      <c r="E2305" s="0" t="inlineStr">
        <is>
          <t>BLANK WOLF M GY:132864A-S</t>
        </is>
      </c>
      <c r="F2305" s="0" t="inlineStr">
        <is>
          <t>899132864044</t>
        </is>
      </c>
      <c r="G2305" s="0" t="inlineStr">
        <is>
          <t>MENS</t>
        </is>
      </c>
      <c r="H2305" s="0" t="inlineStr">
        <is>
          <t>S</t>
        </is>
      </c>
      <c r="I2305" s="0">
        <v>59.99</v>
      </c>
      <c r="J2305" s="0">
        <v>8</v>
      </c>
    </row>
    <row r="2306" spans="1:10" customHeight="0">
      <c r="A2306" s="0">
        <f>HYPERLINK("https://dl.dropboxusercontent.com/scl/fi/wbyl6f1kj0e7dgpledhao/132864-f.jpg?rlkey=klfzph0i8110k44bhfvw4mpvg&amp;dl=0","Click to download Image")</f>
      </c>
      <c r="B2306" s="0">
        <f>HYPERLINK("https://dl.dropboxusercontent.com/scl/fi/0q5gbb0qxx3akk8h9jm5k/mens-jackets-size-chartswolf.jpg?rlkey=ndm1mq3e95teadrekxcvshcqn&amp;dl=0","Click to download SizeChart")</f>
      </c>
      <c r="C2306" s="0" t="inlineStr">
        <is>
          <t>Wolf Men's Lightweight Puff Vest</t>
        </is>
      </c>
      <c r="D2306" s="0" t="inlineStr">
        <is>
          <t>132864</t>
        </is>
      </c>
      <c r="E2306" s="0" t="inlineStr">
        <is>
          <t>BLANK WOLF M GY:132864B-M</t>
        </is>
      </c>
      <c r="F2306" s="0" t="inlineStr">
        <is>
          <t>899132864051</t>
        </is>
      </c>
      <c r="G2306" s="0" t="inlineStr">
        <is>
          <t>MENS</t>
        </is>
      </c>
      <c r="H2306" s="0" t="inlineStr">
        <is>
          <t>M</t>
        </is>
      </c>
      <c r="I2306" s="0">
        <v>59.99</v>
      </c>
      <c r="J2306" s="0">
        <v>12</v>
      </c>
    </row>
    <row r="2307" spans="1:10" customHeight="0">
      <c r="A2307" s="0">
        <f>HYPERLINK("https://dl.dropboxusercontent.com/scl/fi/wbyl6f1kj0e7dgpledhao/132864-f.jpg?rlkey=klfzph0i8110k44bhfvw4mpvg&amp;dl=0","Click to download Image")</f>
      </c>
      <c r="B2307" s="0">
        <f>HYPERLINK("https://dl.dropboxusercontent.com/scl/fi/0q5gbb0qxx3akk8h9jm5k/mens-jackets-size-chartswolf.jpg?rlkey=ndm1mq3e95teadrekxcvshcqn&amp;dl=0","Click to download SizeChart")</f>
      </c>
      <c r="C2307" s="0" t="inlineStr">
        <is>
          <t>Wolf Men's Lightweight Puff Vest</t>
        </is>
      </c>
      <c r="D2307" s="0" t="inlineStr">
        <is>
          <t>132864</t>
        </is>
      </c>
      <c r="E2307" s="0" t="inlineStr">
        <is>
          <t>BLANK WOLF M GY:132864C-L</t>
        </is>
      </c>
      <c r="F2307" s="0" t="inlineStr">
        <is>
          <t>899132864068</t>
        </is>
      </c>
      <c r="G2307" s="0" t="inlineStr">
        <is>
          <t>MENS</t>
        </is>
      </c>
      <c r="H2307" s="0" t="inlineStr">
        <is>
          <t>L</t>
        </is>
      </c>
      <c r="I2307" s="0">
        <v>59.99</v>
      </c>
      <c r="J2307" s="0">
        <v>18</v>
      </c>
    </row>
    <row r="2308" spans="1:10" customHeight="0">
      <c r="A2308" s="0">
        <f>HYPERLINK("https://dl.dropboxusercontent.com/scl/fi/wbyl6f1kj0e7dgpledhao/132864-f.jpg?rlkey=klfzph0i8110k44bhfvw4mpvg&amp;dl=0","Click to download Image")</f>
      </c>
      <c r="B2308" s="0">
        <f>HYPERLINK("https://dl.dropboxusercontent.com/scl/fi/0q5gbb0qxx3akk8h9jm5k/mens-jackets-size-chartswolf.jpg?rlkey=ndm1mq3e95teadrekxcvshcqn&amp;dl=0","Click to download SizeChart")</f>
      </c>
      <c r="C2308" s="0" t="inlineStr">
        <is>
          <t>Wolf Men's Lightweight Puff Vest</t>
        </is>
      </c>
      <c r="D2308" s="0" t="inlineStr">
        <is>
          <t>132864</t>
        </is>
      </c>
      <c r="E2308" s="0" t="inlineStr">
        <is>
          <t>BLANK WOLF M GY:132864D-XL</t>
        </is>
      </c>
      <c r="F2308" s="0" t="inlineStr">
        <is>
          <t>899132864075</t>
        </is>
      </c>
      <c r="G2308" s="0" t="inlineStr">
        <is>
          <t>MENS</t>
        </is>
      </c>
      <c r="H2308" s="0" t="inlineStr">
        <is>
          <t>XL</t>
        </is>
      </c>
      <c r="I2308" s="0">
        <v>59.99</v>
      </c>
      <c r="J2308" s="0">
        <v>21</v>
      </c>
    </row>
    <row r="2309" spans="1:10" customHeight="0">
      <c r="A2309" s="0">
        <f>HYPERLINK("https://dl.dropboxusercontent.com/scl/fi/wbyl6f1kj0e7dgpledhao/132864-f.jpg?rlkey=klfzph0i8110k44bhfvw4mpvg&amp;dl=0","Click to download Image")</f>
      </c>
      <c r="B2309" s="0">
        <f>HYPERLINK("https://dl.dropboxusercontent.com/scl/fi/0q5gbb0qxx3akk8h9jm5k/mens-jackets-size-chartswolf.jpg?rlkey=ndm1mq3e95teadrekxcvshcqn&amp;dl=0","Click to download SizeChart")</f>
      </c>
      <c r="C2309" s="0" t="inlineStr">
        <is>
          <t>Wolf Men's Lightweight Puff Vest</t>
        </is>
      </c>
      <c r="D2309" s="0" t="inlineStr">
        <is>
          <t>132864</t>
        </is>
      </c>
      <c r="E2309" s="0" t="inlineStr">
        <is>
          <t>BLANK WOLF M GY:132864E-2XL</t>
        </is>
      </c>
      <c r="F2309" s="0" t="inlineStr">
        <is>
          <t>899132864082</t>
        </is>
      </c>
      <c r="G2309" s="0" t="inlineStr">
        <is>
          <t>MENS</t>
        </is>
      </c>
      <c r="H2309" s="0" t="inlineStr">
        <is>
          <t>2XL</t>
        </is>
      </c>
      <c r="I2309" s="0">
        <v>59.99</v>
      </c>
      <c r="J2309" s="0">
        <v>16</v>
      </c>
    </row>
    <row r="2310" spans="1:10" customHeight="0">
      <c r="A2310" s="0">
        <f>HYPERLINK("https://dl.dropboxusercontent.com/scl/fi/wbyl6f1kj0e7dgpledhao/132864-f.jpg?rlkey=klfzph0i8110k44bhfvw4mpvg&amp;dl=0","Click to download Image")</f>
      </c>
      <c r="B2310" s="0">
        <f>HYPERLINK("https://dl.dropboxusercontent.com/scl/fi/0q5gbb0qxx3akk8h9jm5k/mens-jackets-size-chartswolf.jpg?rlkey=ndm1mq3e95teadrekxcvshcqn&amp;dl=0","Click to download SizeChart")</f>
      </c>
      <c r="C2310" s="0" t="inlineStr">
        <is>
          <t>Wolf Men's Lightweight Puff Vest</t>
        </is>
      </c>
      <c r="D2310" s="0" t="inlineStr">
        <is>
          <t>132864</t>
        </is>
      </c>
      <c r="E2310" s="0" t="inlineStr">
        <is>
          <t>BLANK WOLF M GY:132864F-3XL</t>
        </is>
      </c>
      <c r="F2310" s="0" t="inlineStr">
        <is>
          <t>899132864099</t>
        </is>
      </c>
      <c r="G2310" s="0" t="inlineStr">
        <is>
          <t>MENS</t>
        </is>
      </c>
      <c r="H2310" s="0" t="inlineStr">
        <is>
          <t>3XL</t>
        </is>
      </c>
      <c r="I2310" s="0">
        <v>59.99</v>
      </c>
      <c r="J2310" s="0">
        <v>6</v>
      </c>
    </row>
    <row r="2311" spans="1:10" customHeight="0">
      <c r="A2311" s="0">
        <f>HYPERLINK("https://dl.dropboxusercontent.com/scl/fi/iiey3jcx2sh0pfu8ldvg9/132866-f.jpg?rlkey=oqiv4sg19v48qc9sojgt2v8ud&amp;dl=0","Click to download Image")</f>
      </c>
      <c r="B2311" s="0">
        <f>HYPERLINK("https://dl.dropboxusercontent.com/scl/fi/0q5gbb0qxx3akk8h9jm5k/mens-jackets-size-chartswolf.jpg?rlkey=ndm1mq3e95teadrekxcvshcqn&amp;dl=0","Click to download SizeChart")</f>
      </c>
      <c r="C2311" s="0" t="inlineStr">
        <is>
          <t>Wolf Men's Lightweight Puff Vest</t>
        </is>
      </c>
      <c r="D2311" s="0" t="inlineStr">
        <is>
          <t>132866</t>
        </is>
      </c>
      <c r="E2311" s="0" t="inlineStr">
        <is>
          <t>BLANK WOLF M CL:132866A-S</t>
        </is>
      </c>
      <c r="F2311" s="0" t="inlineStr">
        <is>
          <t>899132866048</t>
        </is>
      </c>
      <c r="G2311" s="0" t="inlineStr">
        <is>
          <t>MENS</t>
        </is>
      </c>
      <c r="H2311" s="0" t="inlineStr">
        <is>
          <t>S</t>
        </is>
      </c>
      <c r="I2311" s="0">
        <v>59.99</v>
      </c>
      <c r="J2311" s="0">
        <v>12</v>
      </c>
    </row>
    <row r="2312" spans="1:10" customHeight="0">
      <c r="A2312" s="0">
        <f>HYPERLINK("https://dl.dropboxusercontent.com/scl/fi/iiey3jcx2sh0pfu8ldvg9/132866-f.jpg?rlkey=oqiv4sg19v48qc9sojgt2v8ud&amp;dl=0","Click to download Image")</f>
      </c>
      <c r="B2312" s="0">
        <f>HYPERLINK("https://dl.dropboxusercontent.com/scl/fi/0q5gbb0qxx3akk8h9jm5k/mens-jackets-size-chartswolf.jpg?rlkey=ndm1mq3e95teadrekxcvshcqn&amp;dl=0","Click to download SizeChart")</f>
      </c>
      <c r="C2312" s="0" t="inlineStr">
        <is>
          <t>Wolf Men's Lightweight Puff Vest</t>
        </is>
      </c>
      <c r="D2312" s="0" t="inlineStr">
        <is>
          <t>132866</t>
        </is>
      </c>
      <c r="E2312" s="0" t="inlineStr">
        <is>
          <t>BLANK WOLF M CL:132866B-M</t>
        </is>
      </c>
      <c r="F2312" s="0" t="inlineStr">
        <is>
          <t>899132866055</t>
        </is>
      </c>
      <c r="G2312" s="0" t="inlineStr">
        <is>
          <t>MENS</t>
        </is>
      </c>
      <c r="H2312" s="0" t="inlineStr">
        <is>
          <t>M</t>
        </is>
      </c>
      <c r="I2312" s="0">
        <v>59.99</v>
      </c>
      <c r="J2312" s="0">
        <v>23</v>
      </c>
    </row>
    <row r="2313" spans="1:10" customHeight="0">
      <c r="A2313" s="0">
        <f>HYPERLINK("https://dl.dropboxusercontent.com/scl/fi/iiey3jcx2sh0pfu8ldvg9/132866-f.jpg?rlkey=oqiv4sg19v48qc9sojgt2v8ud&amp;dl=0","Click to download Image")</f>
      </c>
      <c r="B2313" s="0">
        <f>HYPERLINK("https://dl.dropboxusercontent.com/scl/fi/0q5gbb0qxx3akk8h9jm5k/mens-jackets-size-chartswolf.jpg?rlkey=ndm1mq3e95teadrekxcvshcqn&amp;dl=0","Click to download SizeChart")</f>
      </c>
      <c r="C2313" s="0" t="inlineStr">
        <is>
          <t>Wolf Men's Lightweight Puff Vest</t>
        </is>
      </c>
      <c r="D2313" s="0" t="inlineStr">
        <is>
          <t>132866</t>
        </is>
      </c>
      <c r="E2313" s="0" t="inlineStr">
        <is>
          <t>BLANK WOLF M CL:132866C-L</t>
        </is>
      </c>
      <c r="F2313" s="0" t="inlineStr">
        <is>
          <t>899132866062</t>
        </is>
      </c>
      <c r="G2313" s="0" t="inlineStr">
        <is>
          <t>MENS</t>
        </is>
      </c>
      <c r="H2313" s="0" t="inlineStr">
        <is>
          <t>L</t>
        </is>
      </c>
      <c r="I2313" s="0">
        <v>59.99</v>
      </c>
      <c r="J2313" s="0">
        <v>35</v>
      </c>
    </row>
    <row r="2314" spans="1:10" customHeight="0">
      <c r="A2314" s="0">
        <f>HYPERLINK("https://dl.dropboxusercontent.com/scl/fi/iiey3jcx2sh0pfu8ldvg9/132866-f.jpg?rlkey=oqiv4sg19v48qc9sojgt2v8ud&amp;dl=0","Click to download Image")</f>
      </c>
      <c r="B2314" s="0">
        <f>HYPERLINK("https://dl.dropboxusercontent.com/scl/fi/0q5gbb0qxx3akk8h9jm5k/mens-jackets-size-chartswolf.jpg?rlkey=ndm1mq3e95teadrekxcvshcqn&amp;dl=0","Click to download SizeChart")</f>
      </c>
      <c r="C2314" s="0" t="inlineStr">
        <is>
          <t>Wolf Men's Lightweight Puff Vest</t>
        </is>
      </c>
      <c r="D2314" s="0" t="inlineStr">
        <is>
          <t>132866</t>
        </is>
      </c>
      <c r="E2314" s="0" t="inlineStr">
        <is>
          <t>BLANK WOLF M CL:132866D-XL</t>
        </is>
      </c>
      <c r="F2314" s="0" t="inlineStr">
        <is>
          <t>899132866079</t>
        </is>
      </c>
      <c r="G2314" s="0" t="inlineStr">
        <is>
          <t>MENS</t>
        </is>
      </c>
      <c r="H2314" s="0" t="inlineStr">
        <is>
          <t>XL</t>
        </is>
      </c>
      <c r="I2314" s="0">
        <v>59.99</v>
      </c>
      <c r="J2314" s="0">
        <v>35</v>
      </c>
    </row>
    <row r="2315" spans="1:10" customHeight="0">
      <c r="A2315" s="0">
        <f>HYPERLINK("https://dl.dropboxusercontent.com/scl/fi/iiey3jcx2sh0pfu8ldvg9/132866-f.jpg?rlkey=oqiv4sg19v48qc9sojgt2v8ud&amp;dl=0","Click to download Image")</f>
      </c>
      <c r="B2315" s="0">
        <f>HYPERLINK("https://dl.dropboxusercontent.com/scl/fi/0q5gbb0qxx3akk8h9jm5k/mens-jackets-size-chartswolf.jpg?rlkey=ndm1mq3e95teadrekxcvshcqn&amp;dl=0","Click to download SizeChart")</f>
      </c>
      <c r="C2315" s="0" t="inlineStr">
        <is>
          <t>Wolf Men's Lightweight Puff Vest</t>
        </is>
      </c>
      <c r="D2315" s="0" t="inlineStr">
        <is>
          <t>132866</t>
        </is>
      </c>
      <c r="E2315" s="0" t="inlineStr">
        <is>
          <t>BLANK WOLF M CL:132866E-2XL</t>
        </is>
      </c>
      <c r="F2315" s="0" t="inlineStr">
        <is>
          <t>899132866086</t>
        </is>
      </c>
      <c r="G2315" s="0" t="inlineStr">
        <is>
          <t>MENS</t>
        </is>
      </c>
      <c r="H2315" s="0" t="inlineStr">
        <is>
          <t>2XL</t>
        </is>
      </c>
      <c r="I2315" s="0">
        <v>59.99</v>
      </c>
      <c r="J2315" s="0">
        <v>23</v>
      </c>
    </row>
    <row r="2316" spans="1:10" customHeight="0">
      <c r="A2316" s="0">
        <f>HYPERLINK("https://dl.dropboxusercontent.com/scl/fi/iiey3jcx2sh0pfu8ldvg9/132866-f.jpg?rlkey=oqiv4sg19v48qc9sojgt2v8ud&amp;dl=0","Click to download Image")</f>
      </c>
      <c r="B2316" s="0">
        <f>HYPERLINK("https://dl.dropboxusercontent.com/scl/fi/0q5gbb0qxx3akk8h9jm5k/mens-jackets-size-chartswolf.jpg?rlkey=ndm1mq3e95teadrekxcvshcqn&amp;dl=0","Click to download SizeChart")</f>
      </c>
      <c r="C2316" s="0" t="inlineStr">
        <is>
          <t>Wolf Men's Lightweight Puff Vest</t>
        </is>
      </c>
      <c r="D2316" s="0" t="inlineStr">
        <is>
          <t>132866</t>
        </is>
      </c>
      <c r="E2316" s="0" t="inlineStr">
        <is>
          <t>BLANK WOLF M CL:132866F-3XL</t>
        </is>
      </c>
      <c r="F2316" s="0" t="inlineStr">
        <is>
          <t>899132866093</t>
        </is>
      </c>
      <c r="G2316" s="0" t="inlineStr">
        <is>
          <t>MENS</t>
        </is>
      </c>
      <c r="H2316" s="0" t="inlineStr">
        <is>
          <t>3XL</t>
        </is>
      </c>
      <c r="I2316" s="0">
        <v>59.99</v>
      </c>
      <c r="J2316" s="0">
        <v>12</v>
      </c>
    </row>
    <row r="2317" spans="1:10" customHeight="0">
      <c r="A2317" s="0">
        <f>HYPERLINK("https://dl.dropboxusercontent.com/scl/fi/m3d4rzmy715xt1lpgrxd9/132865-f.jpg?rlkey=9fe2n8u8y2surrzzx57a31j6y&amp;dl=0","Click to download Image")</f>
      </c>
      <c r="B2317" s="0">
        <f>HYPERLINK("https://dl.dropboxusercontent.com/scl/fi/0q5gbb0qxx3akk8h9jm5k/mens-jackets-size-chartswolf.jpg?rlkey=ndm1mq3e95teadrekxcvshcqn&amp;dl=0","Click to download SizeChart")</f>
      </c>
      <c r="C2317" s="0" t="inlineStr">
        <is>
          <t>Wolf Men's Lightweight Puff Vest</t>
        </is>
      </c>
      <c r="D2317" s="0" t="inlineStr">
        <is>
          <t>132865</t>
        </is>
      </c>
      <c r="E2317" s="0" t="inlineStr">
        <is>
          <t>BLANK WOLF M GD:132865A-S</t>
        </is>
      </c>
      <c r="F2317" s="0" t="inlineStr">
        <is>
          <t>899132865041</t>
        </is>
      </c>
      <c r="G2317" s="0" t="inlineStr">
        <is>
          <t>MENS</t>
        </is>
      </c>
      <c r="H2317" s="0" t="inlineStr">
        <is>
          <t>S</t>
        </is>
      </c>
      <c r="I2317" s="0">
        <v>59.99</v>
      </c>
      <c r="J2317" s="0">
        <v>12</v>
      </c>
    </row>
    <row r="2318" spans="1:10" customHeight="0">
      <c r="A2318" s="0">
        <f>HYPERLINK("https://dl.dropboxusercontent.com/scl/fi/m3d4rzmy715xt1lpgrxd9/132865-f.jpg?rlkey=9fe2n8u8y2surrzzx57a31j6y&amp;dl=0","Click to download Image")</f>
      </c>
      <c r="B2318" s="0">
        <f>HYPERLINK("https://dl.dropboxusercontent.com/scl/fi/0q5gbb0qxx3akk8h9jm5k/mens-jackets-size-chartswolf.jpg?rlkey=ndm1mq3e95teadrekxcvshcqn&amp;dl=0","Click to download SizeChart")</f>
      </c>
      <c r="C2318" s="0" t="inlineStr">
        <is>
          <t>Wolf Men's Lightweight Puff Vest</t>
        </is>
      </c>
      <c r="D2318" s="0" t="inlineStr">
        <is>
          <t>132865</t>
        </is>
      </c>
      <c r="E2318" s="0" t="inlineStr">
        <is>
          <t>BLANK WOLF M GD:132865B-M</t>
        </is>
      </c>
      <c r="F2318" s="0" t="inlineStr">
        <is>
          <t>899132865058</t>
        </is>
      </c>
      <c r="G2318" s="0" t="inlineStr">
        <is>
          <t>MENS</t>
        </is>
      </c>
      <c r="H2318" s="0" t="inlineStr">
        <is>
          <t>M</t>
        </is>
      </c>
      <c r="I2318" s="0">
        <v>59.99</v>
      </c>
      <c r="J2318" s="0">
        <v>24</v>
      </c>
    </row>
    <row r="2319" spans="1:10" customHeight="0">
      <c r="A2319" s="0">
        <f>HYPERLINK("https://dl.dropboxusercontent.com/scl/fi/m3d4rzmy715xt1lpgrxd9/132865-f.jpg?rlkey=9fe2n8u8y2surrzzx57a31j6y&amp;dl=0","Click to download Image")</f>
      </c>
      <c r="B2319" s="0">
        <f>HYPERLINK("https://dl.dropboxusercontent.com/scl/fi/0q5gbb0qxx3akk8h9jm5k/mens-jackets-size-chartswolf.jpg?rlkey=ndm1mq3e95teadrekxcvshcqn&amp;dl=0","Click to download SizeChart")</f>
      </c>
      <c r="C2319" s="0" t="inlineStr">
        <is>
          <t>Wolf Men's Lightweight Puff Vest</t>
        </is>
      </c>
      <c r="D2319" s="0" t="inlineStr">
        <is>
          <t>132865</t>
        </is>
      </c>
      <c r="E2319" s="0" t="inlineStr">
        <is>
          <t>BLANK WOLF M GD:132865C-L</t>
        </is>
      </c>
      <c r="F2319" s="0" t="inlineStr">
        <is>
          <t>899132865065</t>
        </is>
      </c>
      <c r="G2319" s="0" t="inlineStr">
        <is>
          <t>MENS</t>
        </is>
      </c>
      <c r="H2319" s="0" t="inlineStr">
        <is>
          <t>L</t>
        </is>
      </c>
      <c r="I2319" s="0">
        <v>59.99</v>
      </c>
      <c r="J2319" s="0">
        <v>18</v>
      </c>
    </row>
    <row r="2320" spans="1:10" customHeight="0">
      <c r="A2320" s="0">
        <f>HYPERLINK("https://dl.dropboxusercontent.com/scl/fi/m3d4rzmy715xt1lpgrxd9/132865-f.jpg?rlkey=9fe2n8u8y2surrzzx57a31j6y&amp;dl=0","Click to download Image")</f>
      </c>
      <c r="B2320" s="0">
        <f>HYPERLINK("https://dl.dropboxusercontent.com/scl/fi/0q5gbb0qxx3akk8h9jm5k/mens-jackets-size-chartswolf.jpg?rlkey=ndm1mq3e95teadrekxcvshcqn&amp;dl=0","Click to download SizeChart")</f>
      </c>
      <c r="C2320" s="0" t="inlineStr">
        <is>
          <t>Wolf Men's Lightweight Puff Vest</t>
        </is>
      </c>
      <c r="D2320" s="0" t="inlineStr">
        <is>
          <t>132865</t>
        </is>
      </c>
      <c r="E2320" s="0" t="inlineStr">
        <is>
          <t>BLANK WOLF M GD:132865D-XL</t>
        </is>
      </c>
      <c r="F2320" s="0" t="inlineStr">
        <is>
          <t>899132865072</t>
        </is>
      </c>
      <c r="G2320" s="0" t="inlineStr">
        <is>
          <t>MENS</t>
        </is>
      </c>
      <c r="H2320" s="0" t="inlineStr">
        <is>
          <t>XL</t>
        </is>
      </c>
      <c r="I2320" s="0">
        <v>59.99</v>
      </c>
      <c r="J2320" s="0">
        <v>20</v>
      </c>
    </row>
    <row r="2321" spans="1:10" customHeight="0">
      <c r="A2321" s="0">
        <f>HYPERLINK("https://dl.dropboxusercontent.com/scl/fi/m3d4rzmy715xt1lpgrxd9/132865-f.jpg?rlkey=9fe2n8u8y2surrzzx57a31j6y&amp;dl=0","Click to download Image")</f>
      </c>
      <c r="B2321" s="0">
        <f>HYPERLINK("https://dl.dropboxusercontent.com/scl/fi/0q5gbb0qxx3akk8h9jm5k/mens-jackets-size-chartswolf.jpg?rlkey=ndm1mq3e95teadrekxcvshcqn&amp;dl=0","Click to download SizeChart")</f>
      </c>
      <c r="C2321" s="0" t="inlineStr">
        <is>
          <t>Wolf Men's Lightweight Puff Vest</t>
        </is>
      </c>
      <c r="D2321" s="0" t="inlineStr">
        <is>
          <t>132865</t>
        </is>
      </c>
      <c r="E2321" s="0" t="inlineStr">
        <is>
          <t>BLANK WOLF M GD:132865E-2XL</t>
        </is>
      </c>
      <c r="F2321" s="0" t="inlineStr">
        <is>
          <t>899132865089</t>
        </is>
      </c>
      <c r="G2321" s="0" t="inlineStr">
        <is>
          <t>MENS</t>
        </is>
      </c>
      <c r="H2321" s="0" t="inlineStr">
        <is>
          <t>2XL</t>
        </is>
      </c>
      <c r="I2321" s="0">
        <v>59.99</v>
      </c>
      <c r="J2321" s="0">
        <v>24</v>
      </c>
    </row>
    <row r="2322" spans="1:10" customHeight="0">
      <c r="A2322" s="0">
        <f>HYPERLINK("https://dl.dropboxusercontent.com/scl/fi/m3d4rzmy715xt1lpgrxd9/132865-f.jpg?rlkey=9fe2n8u8y2surrzzx57a31j6y&amp;dl=0","Click to download Image")</f>
      </c>
      <c r="B2322" s="0">
        <f>HYPERLINK("https://dl.dropboxusercontent.com/scl/fi/0q5gbb0qxx3akk8h9jm5k/mens-jackets-size-chartswolf.jpg?rlkey=ndm1mq3e95teadrekxcvshcqn&amp;dl=0","Click to download SizeChart")</f>
      </c>
      <c r="C2322" s="0" t="inlineStr">
        <is>
          <t>Wolf Men's Lightweight Puff Vest</t>
        </is>
      </c>
      <c r="D2322" s="0" t="inlineStr">
        <is>
          <t>132865</t>
        </is>
      </c>
      <c r="E2322" s="0" t="inlineStr">
        <is>
          <t>BLANK WOLF M GD:132865F-3XL</t>
        </is>
      </c>
      <c r="F2322" s="0" t="inlineStr">
        <is>
          <t>899132865096</t>
        </is>
      </c>
      <c r="G2322" s="0" t="inlineStr">
        <is>
          <t>MENS</t>
        </is>
      </c>
      <c r="H2322" s="0" t="inlineStr">
        <is>
          <t>3XL</t>
        </is>
      </c>
      <c r="I2322" s="0">
        <v>59.99</v>
      </c>
      <c r="J2322" s="0">
        <v>12</v>
      </c>
    </row>
    <row r="2323" spans="1:10" customHeight="0">
      <c r="A2323" s="0">
        <f>HYPERLINK("https://dl.dropboxusercontent.com/scl/fi/qsbqzmrrgbpe592k09jb2/132867-f.jpg?rlkey=2bgqmaee7mn8wagv1nrbpmezj&amp;dl=0","Click to download Image")</f>
      </c>
      <c r="B2323" s="0">
        <f>HYPERLINK("https://dl.dropboxusercontent.com/scl/fi/0q5gbb0qxx3akk8h9jm5k/mens-jackets-size-chartswolf.jpg?rlkey=ndm1mq3e95teadrekxcvshcqn&amp;dl=0","Click to download SizeChart")</f>
      </c>
      <c r="C2323" s="0" t="inlineStr">
        <is>
          <t>Wolf Men's Lightweight Puff Vest</t>
        </is>
      </c>
      <c r="D2323" s="0" t="inlineStr">
        <is>
          <t>132867</t>
        </is>
      </c>
      <c r="E2323" s="0" t="inlineStr">
        <is>
          <t>BLANK WOLF M PE:132867A-S</t>
        </is>
      </c>
      <c r="F2323" s="0" t="inlineStr">
        <is>
          <t>899132867045</t>
        </is>
      </c>
      <c r="G2323" s="0" t="inlineStr">
        <is>
          <t>MENS</t>
        </is>
      </c>
      <c r="H2323" s="0" t="inlineStr">
        <is>
          <t>S</t>
        </is>
      </c>
      <c r="I2323" s="0">
        <v>59.99</v>
      </c>
      <c r="J2323" s="0">
        <v>10</v>
      </c>
    </row>
    <row r="2324" spans="1:10" customHeight="0">
      <c r="A2324" s="0">
        <f>HYPERLINK("https://dl.dropboxusercontent.com/scl/fi/qsbqzmrrgbpe592k09jb2/132867-f.jpg?rlkey=2bgqmaee7mn8wagv1nrbpmezj&amp;dl=0","Click to download Image")</f>
      </c>
      <c r="B2324" s="0">
        <f>HYPERLINK("https://dl.dropboxusercontent.com/scl/fi/0q5gbb0qxx3akk8h9jm5k/mens-jackets-size-chartswolf.jpg?rlkey=ndm1mq3e95teadrekxcvshcqn&amp;dl=0","Click to download SizeChart")</f>
      </c>
      <c r="C2324" s="0" t="inlineStr">
        <is>
          <t>Wolf Men's Lightweight Puff Vest</t>
        </is>
      </c>
      <c r="D2324" s="0" t="inlineStr">
        <is>
          <t>132867</t>
        </is>
      </c>
      <c r="E2324" s="0" t="inlineStr">
        <is>
          <t>BLANK WOLF M PE:132867B-M</t>
        </is>
      </c>
      <c r="F2324" s="0" t="inlineStr">
        <is>
          <t>899132867052</t>
        </is>
      </c>
      <c r="G2324" s="0" t="inlineStr">
        <is>
          <t>MENS</t>
        </is>
      </c>
      <c r="H2324" s="0" t="inlineStr">
        <is>
          <t>M</t>
        </is>
      </c>
      <c r="I2324" s="0">
        <v>59.99</v>
      </c>
      <c r="J2324" s="0">
        <v>19</v>
      </c>
    </row>
    <row r="2325" spans="1:10" customHeight="0">
      <c r="A2325" s="0">
        <f>HYPERLINK("https://dl.dropboxusercontent.com/scl/fi/qsbqzmrrgbpe592k09jb2/132867-f.jpg?rlkey=2bgqmaee7mn8wagv1nrbpmezj&amp;dl=0","Click to download Image")</f>
      </c>
      <c r="B2325" s="0">
        <f>HYPERLINK("https://dl.dropboxusercontent.com/scl/fi/0q5gbb0qxx3akk8h9jm5k/mens-jackets-size-chartswolf.jpg?rlkey=ndm1mq3e95teadrekxcvshcqn&amp;dl=0","Click to download SizeChart")</f>
      </c>
      <c r="C2325" s="0" t="inlineStr">
        <is>
          <t>Wolf Men's Lightweight Puff Vest</t>
        </is>
      </c>
      <c r="D2325" s="0" t="inlineStr">
        <is>
          <t>132867</t>
        </is>
      </c>
      <c r="E2325" s="0" t="inlineStr">
        <is>
          <t>BLANK WOLF M PE:132867C-L</t>
        </is>
      </c>
      <c r="F2325" s="0" t="inlineStr">
        <is>
          <t>899132867069</t>
        </is>
      </c>
      <c r="G2325" s="0" t="inlineStr">
        <is>
          <t>MENS</t>
        </is>
      </c>
      <c r="H2325" s="0" t="inlineStr">
        <is>
          <t>L</t>
        </is>
      </c>
      <c r="I2325" s="0">
        <v>59.99</v>
      </c>
      <c r="J2325" s="0">
        <v>31</v>
      </c>
    </row>
    <row r="2326" spans="1:10" customHeight="0">
      <c r="A2326" s="0">
        <f>HYPERLINK("https://dl.dropboxusercontent.com/scl/fi/qsbqzmrrgbpe592k09jb2/132867-f.jpg?rlkey=2bgqmaee7mn8wagv1nrbpmezj&amp;dl=0","Click to download Image")</f>
      </c>
      <c r="B2326" s="0">
        <f>HYPERLINK("https://dl.dropboxusercontent.com/scl/fi/0q5gbb0qxx3akk8h9jm5k/mens-jackets-size-chartswolf.jpg?rlkey=ndm1mq3e95teadrekxcvshcqn&amp;dl=0","Click to download SizeChart")</f>
      </c>
      <c r="C2326" s="0" t="inlineStr">
        <is>
          <t>Wolf Men's Lightweight Puff Vest</t>
        </is>
      </c>
      <c r="D2326" s="0" t="inlineStr">
        <is>
          <t>132867</t>
        </is>
      </c>
      <c r="E2326" s="0" t="inlineStr">
        <is>
          <t>BLANK WOLF M PE:132867D-XL</t>
        </is>
      </c>
      <c r="F2326" s="0" t="inlineStr">
        <is>
          <t>899132867076</t>
        </is>
      </c>
      <c r="G2326" s="0" t="inlineStr">
        <is>
          <t>MENS</t>
        </is>
      </c>
      <c r="H2326" s="0" t="inlineStr">
        <is>
          <t>XL</t>
        </is>
      </c>
      <c r="I2326" s="0">
        <v>59.99</v>
      </c>
      <c r="J2326" s="0">
        <v>31</v>
      </c>
    </row>
    <row r="2327" spans="1:10" customHeight="0">
      <c r="A2327" s="0">
        <f>HYPERLINK("https://dl.dropboxusercontent.com/scl/fi/qsbqzmrrgbpe592k09jb2/132867-f.jpg?rlkey=2bgqmaee7mn8wagv1nrbpmezj&amp;dl=0","Click to download Image")</f>
      </c>
      <c r="B2327" s="0">
        <f>HYPERLINK("https://dl.dropboxusercontent.com/scl/fi/0q5gbb0qxx3akk8h9jm5k/mens-jackets-size-chartswolf.jpg?rlkey=ndm1mq3e95teadrekxcvshcqn&amp;dl=0","Click to download SizeChart")</f>
      </c>
      <c r="C2327" s="0" t="inlineStr">
        <is>
          <t>Wolf Men's Lightweight Puff Vest</t>
        </is>
      </c>
      <c r="D2327" s="0" t="inlineStr">
        <is>
          <t>132867</t>
        </is>
      </c>
      <c r="E2327" s="0" t="inlineStr">
        <is>
          <t>BLANK WOLF M PE:132867E-2XL</t>
        </is>
      </c>
      <c r="F2327" s="0" t="inlineStr">
        <is>
          <t>899132867083</t>
        </is>
      </c>
      <c r="G2327" s="0" t="inlineStr">
        <is>
          <t>MENS</t>
        </is>
      </c>
      <c r="H2327" s="0" t="inlineStr">
        <is>
          <t>2XL</t>
        </is>
      </c>
      <c r="I2327" s="0">
        <v>59.99</v>
      </c>
      <c r="J2327" s="0">
        <v>20</v>
      </c>
    </row>
    <row r="2328" spans="1:10" customHeight="0">
      <c r="A2328" s="0">
        <f>HYPERLINK("https://dl.dropboxusercontent.com/scl/fi/qsbqzmrrgbpe592k09jb2/132867-f.jpg?rlkey=2bgqmaee7mn8wagv1nrbpmezj&amp;dl=0","Click to download Image")</f>
      </c>
      <c r="B2328" s="0">
        <f>HYPERLINK("https://dl.dropboxusercontent.com/scl/fi/0q5gbb0qxx3akk8h9jm5k/mens-jackets-size-chartswolf.jpg?rlkey=ndm1mq3e95teadrekxcvshcqn&amp;dl=0","Click to download SizeChart")</f>
      </c>
      <c r="C2328" s="0" t="inlineStr">
        <is>
          <t>Wolf Men's Lightweight Puff Vest</t>
        </is>
      </c>
      <c r="D2328" s="0" t="inlineStr">
        <is>
          <t>132867</t>
        </is>
      </c>
      <c r="E2328" s="0" t="inlineStr">
        <is>
          <t>BLANK WOLF M PE:132867F-3XL</t>
        </is>
      </c>
      <c r="F2328" s="0" t="inlineStr">
        <is>
          <t>899132867090</t>
        </is>
      </c>
      <c r="G2328" s="0" t="inlineStr">
        <is>
          <t>MENS</t>
        </is>
      </c>
      <c r="H2328" s="0" t="inlineStr">
        <is>
          <t>3XL</t>
        </is>
      </c>
      <c r="I2328" s="0">
        <v>59.99</v>
      </c>
      <c r="J2328" s="0">
        <v>12</v>
      </c>
    </row>
    <row r="2329" spans="1:10" customHeight="0">
      <c r="A2329" s="0">
        <f>HYPERLINK("https://dl.dropboxusercontent.com/scl/fi/mgoymfk70xdl9rfe6x0fs/121612-f.jpg?rlkey=u5apb2v54pz8hzv72x3e1wx7x&amp;dl=0","Click to download Image")</f>
      </c>
      <c r="B2329" s="0">
        <f>HYPERLINK("https://dl.dropboxusercontent.com/scl/fi/747fpth5rfxt0trpqvj05/mens-polo-size-chartsfarley.jpg?rlkey=0k3tc0jua789xgs77zdkgkln9&amp;dl=0","Click to download SizeChart")</f>
      </c>
      <c r="C2329" s="0" t="inlineStr">
        <is>
          <t>Farley Men's Pique Polo</t>
        </is>
      </c>
      <c r="D2329" s="0" t="inlineStr">
        <is>
          <t>121612</t>
        </is>
      </c>
      <c r="E2329" s="0" t="inlineStr">
        <is>
          <t>BLANK FARLE M BK:121612A-S</t>
        </is>
      </c>
      <c r="F2329" s="0" t="inlineStr">
        <is>
          <t>899121612045</t>
        </is>
      </c>
      <c r="G2329" s="0" t="inlineStr">
        <is>
          <t>MENS</t>
        </is>
      </c>
      <c r="H2329" s="0" t="inlineStr">
        <is>
          <t>S</t>
        </is>
      </c>
      <c r="I2329" s="0">
        <v>36.99</v>
      </c>
      <c r="J2329" s="0">
        <v>19</v>
      </c>
    </row>
    <row r="2330" spans="1:10" customHeight="0">
      <c r="A2330" s="0">
        <f>HYPERLINK("https://dl.dropboxusercontent.com/scl/fi/mgoymfk70xdl9rfe6x0fs/121612-f.jpg?rlkey=u5apb2v54pz8hzv72x3e1wx7x&amp;dl=0","Click to download Image")</f>
      </c>
      <c r="B2330" s="0">
        <f>HYPERLINK("https://dl.dropboxusercontent.com/scl/fi/747fpth5rfxt0trpqvj05/mens-polo-size-chartsfarley.jpg?rlkey=0k3tc0jua789xgs77zdkgkln9&amp;dl=0","Click to download SizeChart")</f>
      </c>
      <c r="C2330" s="0" t="inlineStr">
        <is>
          <t>Farley Men's Pique Polo</t>
        </is>
      </c>
      <c r="D2330" s="0" t="inlineStr">
        <is>
          <t>121612</t>
        </is>
      </c>
      <c r="E2330" s="0" t="inlineStr">
        <is>
          <t>BLANK FARLE M BK:121612B-M</t>
        </is>
      </c>
      <c r="F2330" s="0" t="inlineStr">
        <is>
          <t>899121612052</t>
        </is>
      </c>
      <c r="G2330" s="0" t="inlineStr">
        <is>
          <t>MENS</t>
        </is>
      </c>
      <c r="H2330" s="0" t="inlineStr">
        <is>
          <t>M</t>
        </is>
      </c>
      <c r="I2330" s="0">
        <v>36.99</v>
      </c>
      <c r="J2330" s="0">
        <v>40</v>
      </c>
    </row>
    <row r="2331" spans="1:10" customHeight="0">
      <c r="A2331" s="0">
        <f>HYPERLINK("https://dl.dropboxusercontent.com/scl/fi/mgoymfk70xdl9rfe6x0fs/121612-f.jpg?rlkey=u5apb2v54pz8hzv72x3e1wx7x&amp;dl=0","Click to download Image")</f>
      </c>
      <c r="B2331" s="0">
        <f>HYPERLINK("https://dl.dropboxusercontent.com/scl/fi/747fpth5rfxt0trpqvj05/mens-polo-size-chartsfarley.jpg?rlkey=0k3tc0jua789xgs77zdkgkln9&amp;dl=0","Click to download SizeChart")</f>
      </c>
      <c r="C2331" s="0" t="inlineStr">
        <is>
          <t>Farley Men's Pique Polo</t>
        </is>
      </c>
      <c r="D2331" s="0" t="inlineStr">
        <is>
          <t>121612</t>
        </is>
      </c>
      <c r="E2331" s="0" t="inlineStr">
        <is>
          <t>BLANK FARLE M BK:121612C-L</t>
        </is>
      </c>
      <c r="F2331" s="0" t="inlineStr">
        <is>
          <t>899121612069</t>
        </is>
      </c>
      <c r="G2331" s="0" t="inlineStr">
        <is>
          <t>MENS</t>
        </is>
      </c>
      <c r="H2331" s="0" t="inlineStr">
        <is>
          <t>L</t>
        </is>
      </c>
      <c r="I2331" s="0">
        <v>36.99</v>
      </c>
      <c r="J2331" s="0">
        <v>42</v>
      </c>
    </row>
    <row r="2332" spans="1:10" customHeight="0">
      <c r="A2332" s="0">
        <f>HYPERLINK("https://dl.dropboxusercontent.com/scl/fi/mgoymfk70xdl9rfe6x0fs/121612-f.jpg?rlkey=u5apb2v54pz8hzv72x3e1wx7x&amp;dl=0","Click to download Image")</f>
      </c>
      <c r="B2332" s="0">
        <f>HYPERLINK("https://dl.dropboxusercontent.com/scl/fi/747fpth5rfxt0trpqvj05/mens-polo-size-chartsfarley.jpg?rlkey=0k3tc0jua789xgs77zdkgkln9&amp;dl=0","Click to download SizeChart")</f>
      </c>
      <c r="C2332" s="0" t="inlineStr">
        <is>
          <t>Farley Men's Pique Polo</t>
        </is>
      </c>
      <c r="D2332" s="0" t="inlineStr">
        <is>
          <t>121612</t>
        </is>
      </c>
      <c r="E2332" s="0" t="inlineStr">
        <is>
          <t>BLANK FARLE M BK:121612D-XL</t>
        </is>
      </c>
      <c r="F2332" s="0" t="inlineStr">
        <is>
          <t>899121612076</t>
        </is>
      </c>
      <c r="G2332" s="0" t="inlineStr">
        <is>
          <t>MENS</t>
        </is>
      </c>
      <c r="H2332" s="0" t="inlineStr">
        <is>
          <t>XL</t>
        </is>
      </c>
      <c r="I2332" s="0">
        <v>36.99</v>
      </c>
      <c r="J2332" s="0">
        <v>45</v>
      </c>
    </row>
    <row r="2333" spans="1:10" customHeight="0">
      <c r="A2333" s="0">
        <f>HYPERLINK("https://dl.dropboxusercontent.com/scl/fi/mgoymfk70xdl9rfe6x0fs/121612-f.jpg?rlkey=u5apb2v54pz8hzv72x3e1wx7x&amp;dl=0","Click to download Image")</f>
      </c>
      <c r="B2333" s="0">
        <f>HYPERLINK("https://dl.dropboxusercontent.com/scl/fi/747fpth5rfxt0trpqvj05/mens-polo-size-chartsfarley.jpg?rlkey=0k3tc0jua789xgs77zdkgkln9&amp;dl=0","Click to download SizeChart")</f>
      </c>
      <c r="C2333" s="0" t="inlineStr">
        <is>
          <t>Farley Men's Pique Polo</t>
        </is>
      </c>
      <c r="D2333" s="0" t="inlineStr">
        <is>
          <t>121612</t>
        </is>
      </c>
      <c r="E2333" s="0" t="inlineStr">
        <is>
          <t>BLANK FARLE M BK:121612E-2XL</t>
        </is>
      </c>
      <c r="F2333" s="0" t="inlineStr">
        <is>
          <t>899121612083</t>
        </is>
      </c>
      <c r="G2333" s="0" t="inlineStr">
        <is>
          <t>MENS</t>
        </is>
      </c>
      <c r="H2333" s="0" t="inlineStr">
        <is>
          <t>2XL</t>
        </is>
      </c>
      <c r="I2333" s="0">
        <v>36.99</v>
      </c>
      <c r="J2333" s="0">
        <v>33</v>
      </c>
    </row>
    <row r="2334" spans="1:10" customHeight="0">
      <c r="A2334" s="0">
        <f>HYPERLINK("https://dl.dropboxusercontent.com/scl/fi/mgoymfk70xdl9rfe6x0fs/121612-f.jpg?rlkey=u5apb2v54pz8hzv72x3e1wx7x&amp;dl=0","Click to download Image")</f>
      </c>
      <c r="B2334" s="0">
        <f>HYPERLINK("https://dl.dropboxusercontent.com/scl/fi/747fpth5rfxt0trpqvj05/mens-polo-size-chartsfarley.jpg?rlkey=0k3tc0jua789xgs77zdkgkln9&amp;dl=0","Click to download SizeChart")</f>
      </c>
      <c r="C2334" s="0" t="inlineStr">
        <is>
          <t>Farley Men's Pique Polo</t>
        </is>
      </c>
      <c r="D2334" s="0" t="inlineStr">
        <is>
          <t>121612</t>
        </is>
      </c>
      <c r="E2334" s="0" t="inlineStr">
        <is>
          <t>BLANK FARLE M BK:121612F-3XL</t>
        </is>
      </c>
      <c r="F2334" s="0" t="inlineStr">
        <is>
          <t>899121612090</t>
        </is>
      </c>
      <c r="G2334" s="0" t="inlineStr">
        <is>
          <t>MENS</t>
        </is>
      </c>
      <c r="H2334" s="0" t="inlineStr">
        <is>
          <t>3XL</t>
        </is>
      </c>
      <c r="I2334" s="0">
        <v>36.99</v>
      </c>
      <c r="J2334" s="0">
        <v>22</v>
      </c>
    </row>
    <row r="2335" spans="1:10" customHeight="0">
      <c r="A2335" s="0">
        <f>HYPERLINK("https://dl.dropboxusercontent.com/scl/fi/wudf60r9t9j7q3vlfxaqw/121609-f.jpg?rlkey=ig42fbo2es7uswmsihgt02c6g&amp;dl=0","Click to download Image")</f>
      </c>
      <c r="B2335" s="0">
        <f>HYPERLINK("https://dl.dropboxusercontent.com/scl/fi/747fpth5rfxt0trpqvj05/mens-polo-size-chartsfarley.jpg?rlkey=0k3tc0jua789xgs77zdkgkln9&amp;dl=0","Click to download SizeChart")</f>
      </c>
      <c r="C2335" s="0" t="inlineStr">
        <is>
          <t>Farley Men's Pique Polo</t>
        </is>
      </c>
      <c r="D2335" s="0" t="inlineStr">
        <is>
          <t>121609</t>
        </is>
      </c>
      <c r="E2335" s="0" t="inlineStr">
        <is>
          <t>BLANK FARLE M RD:121609A-S</t>
        </is>
      </c>
      <c r="F2335" s="0" t="inlineStr">
        <is>
          <t>899121609045</t>
        </is>
      </c>
      <c r="G2335" s="0" t="inlineStr">
        <is>
          <t>MENS</t>
        </is>
      </c>
      <c r="H2335" s="0" t="inlineStr">
        <is>
          <t>S</t>
        </is>
      </c>
      <c r="I2335" s="0">
        <v>36.99</v>
      </c>
      <c r="J2335" s="0">
        <v>12</v>
      </c>
    </row>
    <row r="2336" spans="1:10" customHeight="0">
      <c r="A2336" s="0">
        <f>HYPERLINK("https://dl.dropboxusercontent.com/scl/fi/wudf60r9t9j7q3vlfxaqw/121609-f.jpg?rlkey=ig42fbo2es7uswmsihgt02c6g&amp;dl=0","Click to download Image")</f>
      </c>
      <c r="B2336" s="0">
        <f>HYPERLINK("https://dl.dropboxusercontent.com/scl/fi/747fpth5rfxt0trpqvj05/mens-polo-size-chartsfarley.jpg?rlkey=0k3tc0jua789xgs77zdkgkln9&amp;dl=0","Click to download SizeChart")</f>
      </c>
      <c r="C2336" s="0" t="inlineStr">
        <is>
          <t>Farley Men's Pique Polo</t>
        </is>
      </c>
      <c r="D2336" s="0" t="inlineStr">
        <is>
          <t>121609</t>
        </is>
      </c>
      <c r="E2336" s="0" t="inlineStr">
        <is>
          <t>BLANK FARLE M RD:121609B-M</t>
        </is>
      </c>
      <c r="F2336" s="0" t="inlineStr">
        <is>
          <t>899121609052</t>
        </is>
      </c>
      <c r="G2336" s="0" t="inlineStr">
        <is>
          <t>MENS</t>
        </is>
      </c>
      <c r="H2336" s="0" t="inlineStr">
        <is>
          <t>M</t>
        </is>
      </c>
      <c r="I2336" s="0">
        <v>36.99</v>
      </c>
      <c r="J2336" s="0">
        <v>24</v>
      </c>
    </row>
    <row r="2337" spans="1:10" customHeight="0">
      <c r="A2337" s="0">
        <f>HYPERLINK("https://dl.dropboxusercontent.com/scl/fi/wudf60r9t9j7q3vlfxaqw/121609-f.jpg?rlkey=ig42fbo2es7uswmsihgt02c6g&amp;dl=0","Click to download Image")</f>
      </c>
      <c r="B2337" s="0">
        <f>HYPERLINK("https://dl.dropboxusercontent.com/scl/fi/747fpth5rfxt0trpqvj05/mens-polo-size-chartsfarley.jpg?rlkey=0k3tc0jua789xgs77zdkgkln9&amp;dl=0","Click to download SizeChart")</f>
      </c>
      <c r="C2337" s="0" t="inlineStr">
        <is>
          <t>Farley Men's Pique Polo</t>
        </is>
      </c>
      <c r="D2337" s="0" t="inlineStr">
        <is>
          <t>121609</t>
        </is>
      </c>
      <c r="E2337" s="0" t="inlineStr">
        <is>
          <t>BLANK FARLE M RD:121609C-L</t>
        </is>
      </c>
      <c r="F2337" s="0" t="inlineStr">
        <is>
          <t>899121609069</t>
        </is>
      </c>
      <c r="G2337" s="0" t="inlineStr">
        <is>
          <t>MENS</t>
        </is>
      </c>
      <c r="H2337" s="0" t="inlineStr">
        <is>
          <t>L</t>
        </is>
      </c>
      <c r="I2337" s="0">
        <v>36.99</v>
      </c>
      <c r="J2337" s="0">
        <v>37</v>
      </c>
    </row>
    <row r="2338" spans="1:10" customHeight="0">
      <c r="A2338" s="0">
        <f>HYPERLINK("https://dl.dropboxusercontent.com/scl/fi/wudf60r9t9j7q3vlfxaqw/121609-f.jpg?rlkey=ig42fbo2es7uswmsihgt02c6g&amp;dl=0","Click to download Image")</f>
      </c>
      <c r="B2338" s="0">
        <f>HYPERLINK("https://dl.dropboxusercontent.com/scl/fi/747fpth5rfxt0trpqvj05/mens-polo-size-chartsfarley.jpg?rlkey=0k3tc0jua789xgs77zdkgkln9&amp;dl=0","Click to download SizeChart")</f>
      </c>
      <c r="C2338" s="0" t="inlineStr">
        <is>
          <t>Farley Men's Pique Polo</t>
        </is>
      </c>
      <c r="D2338" s="0" t="inlineStr">
        <is>
          <t>121609</t>
        </is>
      </c>
      <c r="E2338" s="0" t="inlineStr">
        <is>
          <t>BLANK FARLE M RD:121609D-XL</t>
        </is>
      </c>
      <c r="F2338" s="0" t="inlineStr">
        <is>
          <t>899121609076</t>
        </is>
      </c>
      <c r="G2338" s="0" t="inlineStr">
        <is>
          <t>MENS</t>
        </is>
      </c>
      <c r="H2338" s="0" t="inlineStr">
        <is>
          <t>XL</t>
        </is>
      </c>
      <c r="I2338" s="0">
        <v>36.99</v>
      </c>
      <c r="J2338" s="0">
        <v>36</v>
      </c>
    </row>
    <row r="2339" spans="1:10" customHeight="0">
      <c r="A2339" s="0">
        <f>HYPERLINK("https://dl.dropboxusercontent.com/scl/fi/wudf60r9t9j7q3vlfxaqw/121609-f.jpg?rlkey=ig42fbo2es7uswmsihgt02c6g&amp;dl=0","Click to download Image")</f>
      </c>
      <c r="B2339" s="0">
        <f>HYPERLINK("https://dl.dropboxusercontent.com/scl/fi/747fpth5rfxt0trpqvj05/mens-polo-size-chartsfarley.jpg?rlkey=0k3tc0jua789xgs77zdkgkln9&amp;dl=0","Click to download SizeChart")</f>
      </c>
      <c r="C2339" s="0" t="inlineStr">
        <is>
          <t>Farley Men's Pique Polo</t>
        </is>
      </c>
      <c r="D2339" s="0" t="inlineStr">
        <is>
          <t>121609</t>
        </is>
      </c>
      <c r="E2339" s="0" t="inlineStr">
        <is>
          <t>BLANK FARLE M RD:121609E-2XL</t>
        </is>
      </c>
      <c r="F2339" s="0" t="inlineStr">
        <is>
          <t>899121609083</t>
        </is>
      </c>
      <c r="G2339" s="0" t="inlineStr">
        <is>
          <t>MENS</t>
        </is>
      </c>
      <c r="H2339" s="0" t="inlineStr">
        <is>
          <t>2XL</t>
        </is>
      </c>
      <c r="I2339" s="0">
        <v>36.99</v>
      </c>
      <c r="J2339" s="0">
        <v>24</v>
      </c>
    </row>
    <row r="2340" spans="1:10" customHeight="0">
      <c r="A2340" s="0">
        <f>HYPERLINK("https://dl.dropboxusercontent.com/scl/fi/wudf60r9t9j7q3vlfxaqw/121609-f.jpg?rlkey=ig42fbo2es7uswmsihgt02c6g&amp;dl=0","Click to download Image")</f>
      </c>
      <c r="B2340" s="0">
        <f>HYPERLINK("https://dl.dropboxusercontent.com/scl/fi/747fpth5rfxt0trpqvj05/mens-polo-size-chartsfarley.jpg?rlkey=0k3tc0jua789xgs77zdkgkln9&amp;dl=0","Click to download SizeChart")</f>
      </c>
      <c r="C2340" s="0" t="inlineStr">
        <is>
          <t>Farley Men's Pique Polo</t>
        </is>
      </c>
      <c r="D2340" s="0" t="inlineStr">
        <is>
          <t>121609</t>
        </is>
      </c>
      <c r="E2340" s="0" t="inlineStr">
        <is>
          <t>BLANK FARLE M RD:121609F-3XL</t>
        </is>
      </c>
      <c r="F2340" s="0" t="inlineStr">
        <is>
          <t>899121609090</t>
        </is>
      </c>
      <c r="G2340" s="0" t="inlineStr">
        <is>
          <t>MENS</t>
        </is>
      </c>
      <c r="H2340" s="0" t="inlineStr">
        <is>
          <t>3XL</t>
        </is>
      </c>
      <c r="I2340" s="0">
        <v>36.99</v>
      </c>
      <c r="J2340" s="0">
        <v>12</v>
      </c>
    </row>
    <row r="2341" spans="1:10" customHeight="0">
      <c r="A2341" s="0">
        <f>HYPERLINK("https://dl.dropboxusercontent.com/scl/fi/1p5bzm1e7yxzheptm37d8/121611-f.jpg?rlkey=omtijod1yf8jlohno9i9trdm3&amp;dl=0","Click to download Image")</f>
      </c>
      <c r="B2341" s="0">
        <f>HYPERLINK("https://dl.dropboxusercontent.com/scl/fi/747fpth5rfxt0trpqvj05/mens-polo-size-chartsfarley.jpg?rlkey=0k3tc0jua789xgs77zdkgkln9&amp;dl=0","Click to download SizeChart")</f>
      </c>
      <c r="C2341" s="0" t="inlineStr">
        <is>
          <t>Farley Men's Pique Polo</t>
        </is>
      </c>
      <c r="D2341" s="0" t="inlineStr">
        <is>
          <t>121611</t>
        </is>
      </c>
      <c r="E2341" s="0" t="inlineStr">
        <is>
          <t>BLANK FARLE M NY:121611A-S</t>
        </is>
      </c>
      <c r="F2341" s="0" t="inlineStr">
        <is>
          <t>899121611048</t>
        </is>
      </c>
      <c r="G2341" s="0" t="inlineStr">
        <is>
          <t>MENS</t>
        </is>
      </c>
      <c r="H2341" s="0" t="inlineStr">
        <is>
          <t>S</t>
        </is>
      </c>
      <c r="I2341" s="0">
        <v>36.99</v>
      </c>
      <c r="J2341" s="0">
        <v>12</v>
      </c>
    </row>
    <row r="2342" spans="1:10" customHeight="0">
      <c r="A2342" s="0">
        <f>HYPERLINK("https://dl.dropboxusercontent.com/scl/fi/1p5bzm1e7yxzheptm37d8/121611-f.jpg?rlkey=omtijod1yf8jlohno9i9trdm3&amp;dl=0","Click to download Image")</f>
      </c>
      <c r="B2342" s="0">
        <f>HYPERLINK("https://dl.dropboxusercontent.com/scl/fi/747fpth5rfxt0trpqvj05/mens-polo-size-chartsfarley.jpg?rlkey=0k3tc0jua789xgs77zdkgkln9&amp;dl=0","Click to download SizeChart")</f>
      </c>
      <c r="C2342" s="0" t="inlineStr">
        <is>
          <t>Farley Men's Pique Polo</t>
        </is>
      </c>
      <c r="D2342" s="0" t="inlineStr">
        <is>
          <t>121611</t>
        </is>
      </c>
      <c r="E2342" s="0" t="inlineStr">
        <is>
          <t>BLANK FARLE M NY:121611B-M</t>
        </is>
      </c>
      <c r="F2342" s="0" t="inlineStr">
        <is>
          <t>899121611055</t>
        </is>
      </c>
      <c r="G2342" s="0" t="inlineStr">
        <is>
          <t>MENS</t>
        </is>
      </c>
      <c r="H2342" s="0" t="inlineStr">
        <is>
          <t>M</t>
        </is>
      </c>
      <c r="I2342" s="0">
        <v>36.99</v>
      </c>
      <c r="J2342" s="0">
        <v>24</v>
      </c>
    </row>
    <row r="2343" spans="1:10" customHeight="0">
      <c r="A2343" s="0">
        <f>HYPERLINK("https://dl.dropboxusercontent.com/scl/fi/1p5bzm1e7yxzheptm37d8/121611-f.jpg?rlkey=omtijod1yf8jlohno9i9trdm3&amp;dl=0","Click to download Image")</f>
      </c>
      <c r="B2343" s="0">
        <f>HYPERLINK("https://dl.dropboxusercontent.com/scl/fi/747fpth5rfxt0trpqvj05/mens-polo-size-chartsfarley.jpg?rlkey=0k3tc0jua789xgs77zdkgkln9&amp;dl=0","Click to download SizeChart")</f>
      </c>
      <c r="C2343" s="0" t="inlineStr">
        <is>
          <t>Farley Men's Pique Polo</t>
        </is>
      </c>
      <c r="D2343" s="0" t="inlineStr">
        <is>
          <t>121611</t>
        </is>
      </c>
      <c r="E2343" s="0" t="inlineStr">
        <is>
          <t>BLANK FARLE M NY:121611C-L</t>
        </is>
      </c>
      <c r="F2343" s="0" t="inlineStr">
        <is>
          <t>899121611062</t>
        </is>
      </c>
      <c r="G2343" s="0" t="inlineStr">
        <is>
          <t>MENS</t>
        </is>
      </c>
      <c r="H2343" s="0" t="inlineStr">
        <is>
          <t>L</t>
        </is>
      </c>
      <c r="I2343" s="0">
        <v>36.99</v>
      </c>
      <c r="J2343" s="0">
        <v>37</v>
      </c>
    </row>
    <row r="2344" spans="1:10" customHeight="0">
      <c r="A2344" s="0">
        <f>HYPERLINK("https://dl.dropboxusercontent.com/scl/fi/1p5bzm1e7yxzheptm37d8/121611-f.jpg?rlkey=omtijod1yf8jlohno9i9trdm3&amp;dl=0","Click to download Image")</f>
      </c>
      <c r="B2344" s="0">
        <f>HYPERLINK("https://dl.dropboxusercontent.com/scl/fi/747fpth5rfxt0trpqvj05/mens-polo-size-chartsfarley.jpg?rlkey=0k3tc0jua789xgs77zdkgkln9&amp;dl=0","Click to download SizeChart")</f>
      </c>
      <c r="C2344" s="0" t="inlineStr">
        <is>
          <t>Farley Men's Pique Polo</t>
        </is>
      </c>
      <c r="D2344" s="0" t="inlineStr">
        <is>
          <t>121611</t>
        </is>
      </c>
      <c r="E2344" s="0" t="inlineStr">
        <is>
          <t>BLANK FARLE M NY:121611D-XL</t>
        </is>
      </c>
      <c r="F2344" s="0" t="inlineStr">
        <is>
          <t>899121611079</t>
        </is>
      </c>
      <c r="G2344" s="0" t="inlineStr">
        <is>
          <t>MENS</t>
        </is>
      </c>
      <c r="H2344" s="0" t="inlineStr">
        <is>
          <t>XL</t>
        </is>
      </c>
      <c r="I2344" s="0">
        <v>36.99</v>
      </c>
      <c r="J2344" s="0">
        <v>35</v>
      </c>
    </row>
    <row r="2345" spans="1:10" customHeight="0">
      <c r="A2345" s="0">
        <f>HYPERLINK("https://dl.dropboxusercontent.com/scl/fi/1p5bzm1e7yxzheptm37d8/121611-f.jpg?rlkey=omtijod1yf8jlohno9i9trdm3&amp;dl=0","Click to download Image")</f>
      </c>
      <c r="B2345" s="0">
        <f>HYPERLINK("https://dl.dropboxusercontent.com/scl/fi/747fpth5rfxt0trpqvj05/mens-polo-size-chartsfarley.jpg?rlkey=0k3tc0jua789xgs77zdkgkln9&amp;dl=0","Click to download SizeChart")</f>
      </c>
      <c r="C2345" s="0" t="inlineStr">
        <is>
          <t>Farley Men's Pique Polo</t>
        </is>
      </c>
      <c r="D2345" s="0" t="inlineStr">
        <is>
          <t>121611</t>
        </is>
      </c>
      <c r="E2345" s="0" t="inlineStr">
        <is>
          <t>BLANK FARLE M NY:121611E-2XL</t>
        </is>
      </c>
      <c r="F2345" s="0" t="inlineStr">
        <is>
          <t>899121611086</t>
        </is>
      </c>
      <c r="G2345" s="0" t="inlineStr">
        <is>
          <t>MENS</t>
        </is>
      </c>
      <c r="H2345" s="0" t="inlineStr">
        <is>
          <t>2XL</t>
        </is>
      </c>
      <c r="I2345" s="0">
        <v>36.99</v>
      </c>
      <c r="J2345" s="0">
        <v>24</v>
      </c>
    </row>
    <row r="2346" spans="1:10" customHeight="0">
      <c r="A2346" s="0">
        <f>HYPERLINK("https://dl.dropboxusercontent.com/scl/fi/1p5bzm1e7yxzheptm37d8/121611-f.jpg?rlkey=omtijod1yf8jlohno9i9trdm3&amp;dl=0","Click to download Image")</f>
      </c>
      <c r="B2346" s="0">
        <f>HYPERLINK("https://dl.dropboxusercontent.com/scl/fi/747fpth5rfxt0trpqvj05/mens-polo-size-chartsfarley.jpg?rlkey=0k3tc0jua789xgs77zdkgkln9&amp;dl=0","Click to download SizeChart")</f>
      </c>
      <c r="C2346" s="0" t="inlineStr">
        <is>
          <t>Farley Men's Pique Polo</t>
        </is>
      </c>
      <c r="D2346" s="0" t="inlineStr">
        <is>
          <t>121611</t>
        </is>
      </c>
      <c r="E2346" s="0" t="inlineStr">
        <is>
          <t>BLANK FARLE M NY:121611F-3XL</t>
        </is>
      </c>
      <c r="F2346" s="0" t="inlineStr">
        <is>
          <t>899121611093</t>
        </is>
      </c>
      <c r="G2346" s="0" t="inlineStr">
        <is>
          <t>MENS</t>
        </is>
      </c>
      <c r="H2346" s="0" t="inlineStr">
        <is>
          <t>3XL</t>
        </is>
      </c>
      <c r="I2346" s="0">
        <v>36.99</v>
      </c>
      <c r="J2346" s="0">
        <v>12</v>
      </c>
    </row>
    <row r="2347" spans="1:10" customHeight="0">
      <c r="A2347" s="0">
        <f>HYPERLINK("https://dl.dropboxusercontent.com/scl/fi/qhfjnjjqk7gvdl0xg4ori/121610-f.jpg?rlkey=lcjjn3jlqi8wrbexwt5008wzq&amp;dl=0","Click to download Image")</f>
      </c>
      <c r="B2347" s="0">
        <f>HYPERLINK("https://dl.dropboxusercontent.com/scl/fi/747fpth5rfxt0trpqvj05/mens-polo-size-chartsfarley.jpg?rlkey=0k3tc0jua789xgs77zdkgkln9&amp;dl=0","Click to download SizeChart")</f>
      </c>
      <c r="C2347" s="0" t="inlineStr">
        <is>
          <t>Farley Men's Pique Polo</t>
        </is>
      </c>
      <c r="D2347" s="0" t="inlineStr">
        <is>
          <t>121610</t>
        </is>
      </c>
      <c r="E2347" s="0" t="inlineStr">
        <is>
          <t>BLANK FARLE M RL:121610A-S</t>
        </is>
      </c>
      <c r="F2347" s="0" t="inlineStr">
        <is>
          <t>899121610041</t>
        </is>
      </c>
      <c r="G2347" s="0" t="inlineStr">
        <is>
          <t>MENS</t>
        </is>
      </c>
      <c r="H2347" s="0" t="inlineStr">
        <is>
          <t>S</t>
        </is>
      </c>
      <c r="I2347" s="0">
        <v>36.99</v>
      </c>
      <c r="J2347" s="0">
        <v>10</v>
      </c>
    </row>
    <row r="2348" spans="1:10" customHeight="0">
      <c r="A2348" s="0">
        <f>HYPERLINK("https://dl.dropboxusercontent.com/scl/fi/qhfjnjjqk7gvdl0xg4ori/121610-f.jpg?rlkey=lcjjn3jlqi8wrbexwt5008wzq&amp;dl=0","Click to download Image")</f>
      </c>
      <c r="B2348" s="0">
        <f>HYPERLINK("https://dl.dropboxusercontent.com/scl/fi/747fpth5rfxt0trpqvj05/mens-polo-size-chartsfarley.jpg?rlkey=0k3tc0jua789xgs77zdkgkln9&amp;dl=0","Click to download SizeChart")</f>
      </c>
      <c r="C2348" s="0" t="inlineStr">
        <is>
          <t>Farley Men's Pique Polo</t>
        </is>
      </c>
      <c r="D2348" s="0" t="inlineStr">
        <is>
          <t>121610</t>
        </is>
      </c>
      <c r="E2348" s="0" t="inlineStr">
        <is>
          <t>BLANK FARLE M RL:121610B-M</t>
        </is>
      </c>
      <c r="F2348" s="0" t="inlineStr">
        <is>
          <t>899121610058</t>
        </is>
      </c>
      <c r="G2348" s="0" t="inlineStr">
        <is>
          <t>MENS</t>
        </is>
      </c>
      <c r="H2348" s="0" t="inlineStr">
        <is>
          <t>M</t>
        </is>
      </c>
      <c r="I2348" s="0">
        <v>36.99</v>
      </c>
      <c r="J2348" s="0">
        <v>20</v>
      </c>
    </row>
    <row r="2349" spans="1:10" customHeight="0">
      <c r="A2349" s="0">
        <f>HYPERLINK("https://dl.dropboxusercontent.com/scl/fi/qhfjnjjqk7gvdl0xg4ori/121610-f.jpg?rlkey=lcjjn3jlqi8wrbexwt5008wzq&amp;dl=0","Click to download Image")</f>
      </c>
      <c r="B2349" s="0">
        <f>HYPERLINK("https://dl.dropboxusercontent.com/scl/fi/747fpth5rfxt0trpqvj05/mens-polo-size-chartsfarley.jpg?rlkey=0k3tc0jua789xgs77zdkgkln9&amp;dl=0","Click to download SizeChart")</f>
      </c>
      <c r="C2349" s="0" t="inlineStr">
        <is>
          <t>Farley Men's Pique Polo</t>
        </is>
      </c>
      <c r="D2349" s="0" t="inlineStr">
        <is>
          <t>121610</t>
        </is>
      </c>
      <c r="E2349" s="0" t="inlineStr">
        <is>
          <t>BLANK FARLE M RL:121610C-L</t>
        </is>
      </c>
      <c r="F2349" s="0" t="inlineStr">
        <is>
          <t>899121610065</t>
        </is>
      </c>
      <c r="G2349" s="0" t="inlineStr">
        <is>
          <t>MENS</t>
        </is>
      </c>
      <c r="H2349" s="0" t="inlineStr">
        <is>
          <t>L</t>
        </is>
      </c>
      <c r="I2349" s="0">
        <v>36.99</v>
      </c>
      <c r="J2349" s="0">
        <v>31</v>
      </c>
    </row>
    <row r="2350" spans="1:10" customHeight="0">
      <c r="A2350" s="0">
        <f>HYPERLINK("https://dl.dropboxusercontent.com/scl/fi/qhfjnjjqk7gvdl0xg4ori/121610-f.jpg?rlkey=lcjjn3jlqi8wrbexwt5008wzq&amp;dl=0","Click to download Image")</f>
      </c>
      <c r="B2350" s="0">
        <f>HYPERLINK("https://dl.dropboxusercontent.com/scl/fi/747fpth5rfxt0trpqvj05/mens-polo-size-chartsfarley.jpg?rlkey=0k3tc0jua789xgs77zdkgkln9&amp;dl=0","Click to download SizeChart")</f>
      </c>
      <c r="C2350" s="0" t="inlineStr">
        <is>
          <t>Farley Men's Pique Polo</t>
        </is>
      </c>
      <c r="D2350" s="0" t="inlineStr">
        <is>
          <t>121610</t>
        </is>
      </c>
      <c r="E2350" s="0" t="inlineStr">
        <is>
          <t>BLANK FARLE M RL:121610D-XL</t>
        </is>
      </c>
      <c r="F2350" s="0" t="inlineStr">
        <is>
          <t>899121610072</t>
        </is>
      </c>
      <c r="G2350" s="0" t="inlineStr">
        <is>
          <t>MENS</t>
        </is>
      </c>
      <c r="H2350" s="0" t="inlineStr">
        <is>
          <t>XL</t>
        </is>
      </c>
      <c r="I2350" s="0">
        <v>36.99</v>
      </c>
      <c r="J2350" s="0">
        <v>30</v>
      </c>
    </row>
    <row r="2351" spans="1:10" customHeight="0">
      <c r="A2351" s="0">
        <f>HYPERLINK("https://dl.dropboxusercontent.com/scl/fi/qhfjnjjqk7gvdl0xg4ori/121610-f.jpg?rlkey=lcjjn3jlqi8wrbexwt5008wzq&amp;dl=0","Click to download Image")</f>
      </c>
      <c r="B2351" s="0">
        <f>HYPERLINK("https://dl.dropboxusercontent.com/scl/fi/747fpth5rfxt0trpqvj05/mens-polo-size-chartsfarley.jpg?rlkey=0k3tc0jua789xgs77zdkgkln9&amp;dl=0","Click to download SizeChart")</f>
      </c>
      <c r="C2351" s="0" t="inlineStr">
        <is>
          <t>Farley Men's Pique Polo</t>
        </is>
      </c>
      <c r="D2351" s="0" t="inlineStr">
        <is>
          <t>121610</t>
        </is>
      </c>
      <c r="E2351" s="0" t="inlineStr">
        <is>
          <t>BLANK FARLE M RL:121610E-2XL</t>
        </is>
      </c>
      <c r="F2351" s="0" t="inlineStr">
        <is>
          <t>899121610089</t>
        </is>
      </c>
      <c r="G2351" s="0" t="inlineStr">
        <is>
          <t>MENS</t>
        </is>
      </c>
      <c r="H2351" s="0" t="inlineStr">
        <is>
          <t>2XL</t>
        </is>
      </c>
      <c r="I2351" s="0">
        <v>36.99</v>
      </c>
      <c r="J2351" s="0">
        <v>20</v>
      </c>
    </row>
    <row r="2352" spans="1:10" customHeight="0">
      <c r="A2352" s="0">
        <f>HYPERLINK("https://dl.dropboxusercontent.com/scl/fi/qhfjnjjqk7gvdl0xg4ori/121610-f.jpg?rlkey=lcjjn3jlqi8wrbexwt5008wzq&amp;dl=0","Click to download Image")</f>
      </c>
      <c r="B2352" s="0">
        <f>HYPERLINK("https://dl.dropboxusercontent.com/scl/fi/747fpth5rfxt0trpqvj05/mens-polo-size-chartsfarley.jpg?rlkey=0k3tc0jua789xgs77zdkgkln9&amp;dl=0","Click to download SizeChart")</f>
      </c>
      <c r="C2352" s="0" t="inlineStr">
        <is>
          <t>Farley Men's Pique Polo</t>
        </is>
      </c>
      <c r="D2352" s="0" t="inlineStr">
        <is>
          <t>121610</t>
        </is>
      </c>
      <c r="E2352" s="0" t="inlineStr">
        <is>
          <t>BLANK FARLE M RL:121610F-3XL</t>
        </is>
      </c>
      <c r="F2352" s="0" t="inlineStr">
        <is>
          <t>899121610096</t>
        </is>
      </c>
      <c r="G2352" s="0" t="inlineStr">
        <is>
          <t>MENS</t>
        </is>
      </c>
      <c r="H2352" s="0" t="inlineStr">
        <is>
          <t>3XL</t>
        </is>
      </c>
      <c r="I2352" s="0">
        <v>36.99</v>
      </c>
      <c r="J2352" s="0">
        <v>10</v>
      </c>
    </row>
    <row r="2353" spans="1:10" customHeight="0">
      <c r="A2353" s="0">
        <f>HYPERLINK("https://dl.dropboxusercontent.com/scl/fi/9etmbub1xszf46yux6vqw/121956-f.jpg?rlkey=ze6wkg3m02oc6y6w58fwotuy4&amp;dl=0","Click to download Image")</f>
      </c>
      <c r="B2353" s="0">
        <f>HYPERLINK("https://dl.dropboxusercontent.com/scl/fi/5gggozpqxifwpfe0jm9c2/mens-jackets-size-chartsgranger.jpg?rlkey=53efxeix4gtc6xfm978af3fi7&amp;dl=0","Click to download SizeChart")</f>
      </c>
      <c r="C2353" s="0" t="inlineStr">
        <is>
          <t>Granger Men's Midweight Jacket</t>
        </is>
      </c>
      <c r="D2353" s="0" t="inlineStr">
        <is>
          <t>121956</t>
        </is>
      </c>
      <c r="E2353" s="0" t="inlineStr">
        <is>
          <t>JACKET GREEN:121956A-S</t>
        </is>
      </c>
      <c r="F2353" s="0" t="inlineStr">
        <is>
          <t>898121956043</t>
        </is>
      </c>
      <c r="G2353" s="0" t="inlineStr">
        <is>
          <t>MENS</t>
        </is>
      </c>
      <c r="H2353" s="0" t="inlineStr">
        <is>
          <t>S</t>
        </is>
      </c>
      <c r="I2353" s="0">
        <v>89.99</v>
      </c>
      <c r="J2353" s="0">
        <v>43</v>
      </c>
    </row>
    <row r="2354" spans="1:10" customHeight="0">
      <c r="A2354" s="0">
        <f>HYPERLINK("https://dl.dropboxusercontent.com/scl/fi/9etmbub1xszf46yux6vqw/121956-f.jpg?rlkey=ze6wkg3m02oc6y6w58fwotuy4&amp;dl=0","Click to download Image")</f>
      </c>
      <c r="B2354" s="0">
        <f>HYPERLINK("https://dl.dropboxusercontent.com/scl/fi/5gggozpqxifwpfe0jm9c2/mens-jackets-size-chartsgranger.jpg?rlkey=53efxeix4gtc6xfm978af3fi7&amp;dl=0","Click to download SizeChart")</f>
      </c>
      <c r="C2354" s="0" t="inlineStr">
        <is>
          <t>Granger Men's Midweight Jacket</t>
        </is>
      </c>
      <c r="D2354" s="0" t="inlineStr">
        <is>
          <t>121956</t>
        </is>
      </c>
      <c r="E2354" s="0" t="inlineStr">
        <is>
          <t>JACKET GREEN:121956B-M</t>
        </is>
      </c>
      <c r="F2354" s="0" t="inlineStr">
        <is>
          <t>898121956050</t>
        </is>
      </c>
      <c r="G2354" s="0" t="inlineStr">
        <is>
          <t>MENS</t>
        </is>
      </c>
      <c r="H2354" s="0" t="inlineStr">
        <is>
          <t>M</t>
        </is>
      </c>
      <c r="I2354" s="0">
        <v>89.99</v>
      </c>
      <c r="J2354" s="0">
        <v>63</v>
      </c>
    </row>
    <row r="2355" spans="1:10" customHeight="0">
      <c r="A2355" s="0">
        <f>HYPERLINK("https://dl.dropboxusercontent.com/scl/fi/9etmbub1xszf46yux6vqw/121956-f.jpg?rlkey=ze6wkg3m02oc6y6w58fwotuy4&amp;dl=0","Click to download Image")</f>
      </c>
      <c r="B2355" s="0">
        <f>HYPERLINK("https://dl.dropboxusercontent.com/scl/fi/5gggozpqxifwpfe0jm9c2/mens-jackets-size-chartsgranger.jpg?rlkey=53efxeix4gtc6xfm978af3fi7&amp;dl=0","Click to download SizeChart")</f>
      </c>
      <c r="C2355" s="0" t="inlineStr">
        <is>
          <t>Granger Men's Midweight Jacket</t>
        </is>
      </c>
      <c r="D2355" s="0" t="inlineStr">
        <is>
          <t>121956</t>
        </is>
      </c>
      <c r="E2355" s="0" t="inlineStr">
        <is>
          <t>JACKET GREEN:121956C-L</t>
        </is>
      </c>
      <c r="F2355" s="0" t="inlineStr">
        <is>
          <t>898121956067</t>
        </is>
      </c>
      <c r="G2355" s="0" t="inlineStr">
        <is>
          <t>MENS</t>
        </is>
      </c>
      <c r="H2355" s="0" t="inlineStr">
        <is>
          <t>L</t>
        </is>
      </c>
      <c r="I2355" s="0">
        <v>89.99</v>
      </c>
      <c r="J2355" s="0">
        <v>19</v>
      </c>
    </row>
    <row r="2356" spans="1:10" customHeight="0">
      <c r="A2356" s="0">
        <f>HYPERLINK("https://dl.dropboxusercontent.com/scl/fi/9etmbub1xszf46yux6vqw/121956-f.jpg?rlkey=ze6wkg3m02oc6y6w58fwotuy4&amp;dl=0","Click to download Image")</f>
      </c>
      <c r="B2356" s="0">
        <f>HYPERLINK("https://dl.dropboxusercontent.com/scl/fi/5gggozpqxifwpfe0jm9c2/mens-jackets-size-chartsgranger.jpg?rlkey=53efxeix4gtc6xfm978af3fi7&amp;dl=0","Click to download SizeChart")</f>
      </c>
      <c r="C2356" s="0" t="inlineStr">
        <is>
          <t>Granger Men's Midweight Jacket</t>
        </is>
      </c>
      <c r="D2356" s="0" t="inlineStr">
        <is>
          <t>121956</t>
        </is>
      </c>
      <c r="E2356" s="0" t="inlineStr">
        <is>
          <t>JACKET GREEN:121956D-XL</t>
        </is>
      </c>
      <c r="F2356" s="0" t="inlineStr">
        <is>
          <t>898121956074</t>
        </is>
      </c>
      <c r="G2356" s="0" t="inlineStr">
        <is>
          <t>MENS</t>
        </is>
      </c>
      <c r="H2356" s="0" t="inlineStr">
        <is>
          <t>XL</t>
        </is>
      </c>
      <c r="I2356" s="0">
        <v>89.99</v>
      </c>
      <c r="J2356" s="0">
        <v>9</v>
      </c>
    </row>
    <row r="2357" spans="1:10" customHeight="0">
      <c r="A2357" s="0">
        <f>HYPERLINK("https://dl.dropboxusercontent.com/scl/fi/9etmbub1xszf46yux6vqw/121956-f.jpg?rlkey=ze6wkg3m02oc6y6w58fwotuy4&amp;dl=0","Click to download Image")</f>
      </c>
      <c r="B2357" s="0">
        <f>HYPERLINK("https://dl.dropboxusercontent.com/scl/fi/5gggozpqxifwpfe0jm9c2/mens-jackets-size-chartsgranger.jpg?rlkey=53efxeix4gtc6xfm978af3fi7&amp;dl=0","Click to download SizeChart")</f>
      </c>
      <c r="C2357" s="0" t="inlineStr">
        <is>
          <t>Granger Men's Midweight Jacket</t>
        </is>
      </c>
      <c r="D2357" s="0" t="inlineStr">
        <is>
          <t>121956</t>
        </is>
      </c>
      <c r="E2357" s="0" t="inlineStr">
        <is>
          <t>JACKET GREEN:121956E-2XL</t>
        </is>
      </c>
      <c r="F2357" s="0" t="inlineStr">
        <is>
          <t>898121956081</t>
        </is>
      </c>
      <c r="G2357" s="0" t="inlineStr">
        <is>
          <t>MENS</t>
        </is>
      </c>
      <c r="H2357" s="0" t="inlineStr">
        <is>
          <t>2XL</t>
        </is>
      </c>
      <c r="I2357" s="0">
        <v>89.99</v>
      </c>
      <c r="J2357" s="0">
        <v>42</v>
      </c>
    </row>
    <row r="2358" spans="1:10" customHeight="0">
      <c r="A2358" s="0">
        <f>HYPERLINK("https://dl.dropboxusercontent.com/scl/fi/9etmbub1xszf46yux6vqw/121956-f.jpg?rlkey=ze6wkg3m02oc6y6w58fwotuy4&amp;dl=0","Click to download Image")</f>
      </c>
      <c r="B2358" s="0">
        <f>HYPERLINK("https://dl.dropboxusercontent.com/scl/fi/5gggozpqxifwpfe0jm9c2/mens-jackets-size-chartsgranger.jpg?rlkey=53efxeix4gtc6xfm978af3fi7&amp;dl=0","Click to download SizeChart")</f>
      </c>
      <c r="C2358" s="0" t="inlineStr">
        <is>
          <t>Granger Men's Midweight Jacket</t>
        </is>
      </c>
      <c r="D2358" s="0" t="inlineStr">
        <is>
          <t>121956</t>
        </is>
      </c>
      <c r="E2358" s="0" t="inlineStr">
        <is>
          <t>JACKET GREEN:121956F-3XL</t>
        </is>
      </c>
      <c r="F2358" s="0" t="inlineStr">
        <is>
          <t>898121956098</t>
        </is>
      </c>
      <c r="G2358" s="0" t="inlineStr">
        <is>
          <t>MENS</t>
        </is>
      </c>
      <c r="H2358" s="0" t="inlineStr">
        <is>
          <t>3XL</t>
        </is>
      </c>
      <c r="I2358" s="0">
        <v>89.99</v>
      </c>
      <c r="J2358" s="0">
        <v>8</v>
      </c>
    </row>
    <row r="2359" spans="1:10" customHeight="0">
      <c r="A2359" s="0">
        <f>HYPERLINK("https://dl.dropboxusercontent.com/scl/fi/gjrfwyf69u6bad1qgwvvy/granger.jpg?rlkey=rkfr163kjenh34nyqijgbkjsm&amp;dl=0","Click to download Image")</f>
      </c>
      <c r="B2359" s="0">
        <f>HYPERLINK("https://dl.dropboxusercontent.com/scl/fi/z7luch52bdhpbd25sq906/mens-jackets-size-chartsgranger.jpg?rlkey=exf2hb8tubygg32wxbg993fzi&amp;dl=0","Click to download SizeChart")</f>
      </c>
      <c r="C2359" s="0" t="inlineStr">
        <is>
          <t>Granger Men's Midweight Jacket</t>
        </is>
      </c>
      <c r="D2359" s="0" t="inlineStr">
        <is>
          <t>152897</t>
        </is>
      </c>
      <c r="E2359" s="0" t="inlineStr">
        <is>
          <t>BLANK GRANGE M BK:152897A-S</t>
        </is>
      </c>
      <c r="F2359" s="0" t="inlineStr">
        <is>
          <t>899152897046</t>
        </is>
      </c>
      <c r="G2359" s="0" t="inlineStr">
        <is>
          <t>MENS</t>
        </is>
      </c>
      <c r="H2359" s="0" t="inlineStr">
        <is>
          <t>S</t>
        </is>
      </c>
      <c r="I2359" s="0">
        <v>139.99</v>
      </c>
      <c r="J2359" s="0">
        <v>12</v>
      </c>
    </row>
    <row r="2360" spans="1:10" customHeight="0">
      <c r="A2360" s="0">
        <f>HYPERLINK("https://dl.dropboxusercontent.com/scl/fi/gjrfwyf69u6bad1qgwvvy/granger.jpg?rlkey=rkfr163kjenh34nyqijgbkjsm&amp;dl=0","Click to download Image")</f>
      </c>
      <c r="B2360" s="0">
        <f>HYPERLINK("https://dl.dropboxusercontent.com/scl/fi/z7luch52bdhpbd25sq906/mens-jackets-size-chartsgranger.jpg?rlkey=exf2hb8tubygg32wxbg993fzi&amp;dl=0","Click to download SizeChart")</f>
      </c>
      <c r="C2360" s="0" t="inlineStr">
        <is>
          <t>Granger Men's Midweight Jacket</t>
        </is>
      </c>
      <c r="D2360" s="0" t="inlineStr">
        <is>
          <t>152897</t>
        </is>
      </c>
      <c r="E2360" s="0" t="inlineStr">
        <is>
          <t>BLANK GRANGE M BK:152897B-M</t>
        </is>
      </c>
      <c r="F2360" s="0" t="inlineStr">
        <is>
          <t>899152897053</t>
        </is>
      </c>
      <c r="G2360" s="0" t="inlineStr">
        <is>
          <t>MENS</t>
        </is>
      </c>
      <c r="H2360" s="0" t="inlineStr">
        <is>
          <t>M</t>
        </is>
      </c>
      <c r="I2360" s="0">
        <v>139.99</v>
      </c>
      <c r="J2360" s="0">
        <v>22</v>
      </c>
    </row>
    <row r="2361" spans="1:10" customHeight="0">
      <c r="A2361" s="0">
        <f>HYPERLINK("https://dl.dropboxusercontent.com/scl/fi/gjrfwyf69u6bad1qgwvvy/granger.jpg?rlkey=rkfr163kjenh34nyqijgbkjsm&amp;dl=0","Click to download Image")</f>
      </c>
      <c r="B2361" s="0">
        <f>HYPERLINK("https://dl.dropboxusercontent.com/scl/fi/z7luch52bdhpbd25sq906/mens-jackets-size-chartsgranger.jpg?rlkey=exf2hb8tubygg32wxbg993fzi&amp;dl=0","Click to download SizeChart")</f>
      </c>
      <c r="C2361" s="0" t="inlineStr">
        <is>
          <t>Granger Men's Midweight Jacket</t>
        </is>
      </c>
      <c r="D2361" s="0" t="inlineStr">
        <is>
          <t>152897</t>
        </is>
      </c>
      <c r="E2361" s="0" t="inlineStr">
        <is>
          <t>BLANK GRANGE M BK:152897C-L</t>
        </is>
      </c>
      <c r="F2361" s="0" t="inlineStr">
        <is>
          <t>899152897060</t>
        </is>
      </c>
      <c r="G2361" s="0" t="inlineStr">
        <is>
          <t>MENS</t>
        </is>
      </c>
      <c r="H2361" s="0" t="inlineStr">
        <is>
          <t>L</t>
        </is>
      </c>
      <c r="I2361" s="0">
        <v>139.99</v>
      </c>
      <c r="J2361" s="0">
        <v>32</v>
      </c>
    </row>
    <row r="2362" spans="1:10" customHeight="0">
      <c r="A2362" s="0">
        <f>HYPERLINK("https://dl.dropboxusercontent.com/scl/fi/gjrfwyf69u6bad1qgwvvy/granger.jpg?rlkey=rkfr163kjenh34nyqijgbkjsm&amp;dl=0","Click to download Image")</f>
      </c>
      <c r="B2362" s="0">
        <f>HYPERLINK("https://dl.dropboxusercontent.com/scl/fi/z7luch52bdhpbd25sq906/mens-jackets-size-chartsgranger.jpg?rlkey=exf2hb8tubygg32wxbg993fzi&amp;dl=0","Click to download SizeChart")</f>
      </c>
      <c r="C2362" s="0" t="inlineStr">
        <is>
          <t>Granger Men's Midweight Jacket</t>
        </is>
      </c>
      <c r="D2362" s="0" t="inlineStr">
        <is>
          <t>152897</t>
        </is>
      </c>
      <c r="E2362" s="0" t="inlineStr">
        <is>
          <t>BLANK GRANGE M BK:152897D-XL</t>
        </is>
      </c>
      <c r="F2362" s="0" t="inlineStr">
        <is>
          <t>899152897077</t>
        </is>
      </c>
      <c r="G2362" s="0" t="inlineStr">
        <is>
          <t>MENS</t>
        </is>
      </c>
      <c r="H2362" s="0" t="inlineStr">
        <is>
          <t>XL</t>
        </is>
      </c>
      <c r="I2362" s="0">
        <v>139.99</v>
      </c>
      <c r="J2362" s="0">
        <v>35</v>
      </c>
    </row>
    <row r="2363" spans="1:10" customHeight="0">
      <c r="A2363" s="0">
        <f>HYPERLINK("https://dl.dropboxusercontent.com/scl/fi/gjrfwyf69u6bad1qgwvvy/granger.jpg?rlkey=rkfr163kjenh34nyqijgbkjsm&amp;dl=0","Click to download Image")</f>
      </c>
      <c r="B2363" s="0">
        <f>HYPERLINK("https://dl.dropboxusercontent.com/scl/fi/z7luch52bdhpbd25sq906/mens-jackets-size-chartsgranger.jpg?rlkey=exf2hb8tubygg32wxbg993fzi&amp;dl=0","Click to download SizeChart")</f>
      </c>
      <c r="C2363" s="0" t="inlineStr">
        <is>
          <t>Granger Men's Midweight Jacket</t>
        </is>
      </c>
      <c r="D2363" s="0" t="inlineStr">
        <is>
          <t>152897</t>
        </is>
      </c>
      <c r="E2363" s="0" t="inlineStr">
        <is>
          <t>BLANK GRANGE M BK:152897E-2XL</t>
        </is>
      </c>
      <c r="F2363" s="0" t="inlineStr">
        <is>
          <t>899152897084</t>
        </is>
      </c>
      <c r="G2363" s="0" t="inlineStr">
        <is>
          <t>MENS</t>
        </is>
      </c>
      <c r="H2363" s="0" t="inlineStr">
        <is>
          <t>2XL</t>
        </is>
      </c>
      <c r="I2363" s="0">
        <v>141.99</v>
      </c>
      <c r="J2363" s="0">
        <v>22</v>
      </c>
    </row>
    <row r="2364" spans="1:10" customHeight="0">
      <c r="A2364" s="0">
        <f>HYPERLINK("https://dl.dropboxusercontent.com/scl/fi/gjrfwyf69u6bad1qgwvvy/granger.jpg?rlkey=rkfr163kjenh34nyqijgbkjsm&amp;dl=0","Click to download Image")</f>
      </c>
      <c r="B2364" s="0">
        <f>HYPERLINK("https://dl.dropboxusercontent.com/scl/fi/z7luch52bdhpbd25sq906/mens-jackets-size-chartsgranger.jpg?rlkey=exf2hb8tubygg32wxbg993fzi&amp;dl=0","Click to download SizeChart")</f>
      </c>
      <c r="C2364" s="0" t="inlineStr">
        <is>
          <t>Granger Men's Midweight Jacket</t>
        </is>
      </c>
      <c r="D2364" s="0" t="inlineStr">
        <is>
          <t>152897</t>
        </is>
      </c>
      <c r="E2364" s="0" t="inlineStr">
        <is>
          <t>BLANK GRANGE M BK:152897F-3XL</t>
        </is>
      </c>
      <c r="F2364" s="0" t="inlineStr">
        <is>
          <t>899152897091</t>
        </is>
      </c>
      <c r="G2364" s="0" t="inlineStr">
        <is>
          <t>MENS</t>
        </is>
      </c>
      <c r="H2364" s="0" t="inlineStr">
        <is>
          <t>3XL</t>
        </is>
      </c>
      <c r="I2364" s="0">
        <v>141.99</v>
      </c>
      <c r="J2364" s="0">
        <v>12</v>
      </c>
    </row>
    <row r="2365" spans="1:10" customHeight="0">
      <c r="A2365" s="0">
        <f>HYPERLINK("https://dl.dropboxusercontent.com/scl/fi/ljxlb20omthxjxxhxp4f7/115445-f.jpg?rlkey=qxui30pp0cysnxfzve2s7pkta&amp;dl=0","Click to download Image")</f>
      </c>
      <c r="B2365" s="0">
        <f>HYPERLINK("https://dl.dropboxusercontent.com/scl/fi/yv0qzalf35sxv4h1ufs8s/mens-polo-size-chartsbrent.jpg?rlkey=1keb4l497zs1rz533umzdqljy&amp;dl=0","Click to download SizeChart")</f>
      </c>
      <c r="C2365" s="0" t="inlineStr">
        <is>
          <t>Quinton Men's Pique Polo</t>
        </is>
      </c>
      <c r="D2365" s="0" t="inlineStr">
        <is>
          <t>115445</t>
        </is>
      </c>
      <c r="E2365" s="0" t="inlineStr">
        <is>
          <t>BLANK M QUINTON WHITE:115445A - S</t>
        </is>
      </c>
      <c r="G2365" s="0" t="inlineStr">
        <is>
          <t>MENS</t>
        </is>
      </c>
      <c r="H2365" s="0" t="inlineStr">
        <is>
          <t>S</t>
        </is>
      </c>
      <c r="I2365" s="0">
        <v>29.99</v>
      </c>
      <c r="J2365" s="0">
        <v>18</v>
      </c>
    </row>
    <row r="2366" spans="1:10" customHeight="0">
      <c r="A2366" s="0">
        <f>HYPERLINK("https://dl.dropboxusercontent.com/scl/fi/ljxlb20omthxjxxhxp4f7/115445-f.jpg?rlkey=qxui30pp0cysnxfzve2s7pkta&amp;dl=0","Click to download Image")</f>
      </c>
      <c r="B2366" s="0">
        <f>HYPERLINK("https://dl.dropboxusercontent.com/scl/fi/yv0qzalf35sxv4h1ufs8s/mens-polo-size-chartsbrent.jpg?rlkey=1keb4l497zs1rz533umzdqljy&amp;dl=0","Click to download SizeChart")</f>
      </c>
      <c r="C2366" s="0" t="inlineStr">
        <is>
          <t>Quinton Men's Pique Polo</t>
        </is>
      </c>
      <c r="D2366" s="0" t="inlineStr">
        <is>
          <t>115445</t>
        </is>
      </c>
      <c r="E2366" s="0" t="inlineStr">
        <is>
          <t>BLANK M QUINTON WHITE:115445B - M</t>
        </is>
      </c>
      <c r="G2366" s="0" t="inlineStr">
        <is>
          <t>MENS</t>
        </is>
      </c>
      <c r="H2366" s="0" t="inlineStr">
        <is>
          <t>M</t>
        </is>
      </c>
      <c r="I2366" s="0">
        <v>29.99</v>
      </c>
      <c r="J2366" s="0">
        <v>36</v>
      </c>
    </row>
    <row r="2367" spans="1:10" customHeight="0">
      <c r="A2367" s="0">
        <f>HYPERLINK("https://dl.dropboxusercontent.com/scl/fi/ljxlb20omthxjxxhxp4f7/115445-f.jpg?rlkey=qxui30pp0cysnxfzve2s7pkta&amp;dl=0","Click to download Image")</f>
      </c>
      <c r="B2367" s="0">
        <f>HYPERLINK("https://dl.dropboxusercontent.com/scl/fi/yv0qzalf35sxv4h1ufs8s/mens-polo-size-chartsbrent.jpg?rlkey=1keb4l497zs1rz533umzdqljy&amp;dl=0","Click to download SizeChart")</f>
      </c>
      <c r="C2367" s="0" t="inlineStr">
        <is>
          <t>Quinton Men's Pique Polo</t>
        </is>
      </c>
      <c r="D2367" s="0" t="inlineStr">
        <is>
          <t>115445</t>
        </is>
      </c>
      <c r="E2367" s="0" t="inlineStr">
        <is>
          <t>BLANK M QUINTON WHITE:115445C - L</t>
        </is>
      </c>
      <c r="G2367" s="0" t="inlineStr">
        <is>
          <t>MENS</t>
        </is>
      </c>
      <c r="H2367" s="0" t="inlineStr">
        <is>
          <t>L</t>
        </is>
      </c>
      <c r="I2367" s="0">
        <v>29.99</v>
      </c>
      <c r="J2367" s="0">
        <v>42</v>
      </c>
    </row>
    <row r="2368" spans="1:10" customHeight="0">
      <c r="A2368" s="0">
        <f>HYPERLINK("https://dl.dropboxusercontent.com/scl/fi/ljxlb20omthxjxxhxp4f7/115445-f.jpg?rlkey=qxui30pp0cysnxfzve2s7pkta&amp;dl=0","Click to download Image")</f>
      </c>
      <c r="B2368" s="0">
        <f>HYPERLINK("https://dl.dropboxusercontent.com/scl/fi/yv0qzalf35sxv4h1ufs8s/mens-polo-size-chartsbrent.jpg?rlkey=1keb4l497zs1rz533umzdqljy&amp;dl=0","Click to download SizeChart")</f>
      </c>
      <c r="C2368" s="0" t="inlineStr">
        <is>
          <t>Quinton Men's Pique Polo</t>
        </is>
      </c>
      <c r="D2368" s="0" t="inlineStr">
        <is>
          <t>115445</t>
        </is>
      </c>
      <c r="E2368" s="0" t="inlineStr">
        <is>
          <t>BLANK M QUINTON WHITE:115445D - XL</t>
        </is>
      </c>
      <c r="G2368" s="0" t="inlineStr">
        <is>
          <t>MENS</t>
        </is>
      </c>
      <c r="H2368" s="0" t="inlineStr">
        <is>
          <t>XL</t>
        </is>
      </c>
      <c r="I2368" s="0">
        <v>29.99</v>
      </c>
      <c r="J2368" s="0">
        <v>40</v>
      </c>
    </row>
    <row r="2369" spans="1:10" customHeight="0">
      <c r="A2369" s="0">
        <f>HYPERLINK("https://dl.dropboxusercontent.com/scl/fi/ljxlb20omthxjxxhxp4f7/115445-f.jpg?rlkey=qxui30pp0cysnxfzve2s7pkta&amp;dl=0","Click to download Image")</f>
      </c>
      <c r="B2369" s="0">
        <f>HYPERLINK("https://dl.dropboxusercontent.com/scl/fi/yv0qzalf35sxv4h1ufs8s/mens-polo-size-chartsbrent.jpg?rlkey=1keb4l497zs1rz533umzdqljy&amp;dl=0","Click to download SizeChart")</f>
      </c>
      <c r="C2369" s="0" t="inlineStr">
        <is>
          <t>Quinton Men's Pique Polo</t>
        </is>
      </c>
      <c r="D2369" s="0" t="inlineStr">
        <is>
          <t>115445</t>
        </is>
      </c>
      <c r="E2369" s="0" t="inlineStr">
        <is>
          <t>BLANK M QUINTON WHITE:115445E - 2XL</t>
        </is>
      </c>
      <c r="G2369" s="0" t="inlineStr">
        <is>
          <t>MENS</t>
        </is>
      </c>
      <c r="H2369" s="0" t="inlineStr">
        <is>
          <t>2XL</t>
        </is>
      </c>
      <c r="I2369" s="0">
        <v>29.99</v>
      </c>
      <c r="J2369" s="0">
        <v>33</v>
      </c>
    </row>
    <row r="2370" spans="1:10" customHeight="0">
      <c r="A2370" s="0">
        <f>HYPERLINK("https://dl.dropboxusercontent.com/scl/fi/ljxlb20omthxjxxhxp4f7/115445-f.jpg?rlkey=qxui30pp0cysnxfzve2s7pkta&amp;dl=0","Click to download Image")</f>
      </c>
      <c r="B2370" s="0">
        <f>HYPERLINK("https://dl.dropboxusercontent.com/scl/fi/yv0qzalf35sxv4h1ufs8s/mens-polo-size-chartsbrent.jpg?rlkey=1keb4l497zs1rz533umzdqljy&amp;dl=0","Click to download SizeChart")</f>
      </c>
      <c r="C2370" s="0" t="inlineStr">
        <is>
          <t>Quinton Men's Pique Polo</t>
        </is>
      </c>
      <c r="D2370" s="0" t="inlineStr">
        <is>
          <t>115445</t>
        </is>
      </c>
      <c r="E2370" s="0" t="inlineStr">
        <is>
          <t>BLANK M QUINTON WHITE:115445F - 3XL</t>
        </is>
      </c>
      <c r="G2370" s="0" t="inlineStr">
        <is>
          <t>MENS</t>
        </is>
      </c>
      <c r="H2370" s="0" t="inlineStr">
        <is>
          <t>3XL</t>
        </is>
      </c>
      <c r="I2370" s="0">
        <v>29.99</v>
      </c>
      <c r="J2370" s="0">
        <v>18</v>
      </c>
    </row>
    <row r="2371" spans="1:10" customHeight="0">
      <c r="A2371" s="0">
        <f>HYPERLINK("https://dl.dropboxusercontent.com/scl/fi/u4s0dfcrddgnol4bd3nek/116486-f.jpg?rlkey=u408zjaz5j4lwbiq0lx44gv8o&amp;dl=0","Click to download Image")</f>
      </c>
      <c r="B2371" s="0">
        <f>HYPERLINK("https://dl.dropboxusercontent.com/scl/fi/yv0qzalf35sxv4h1ufs8s/mens-polo-size-chartsbrent.jpg?rlkey=1keb4l497zs1rz533umzdqljy&amp;dl=0","Click to download SizeChart")</f>
      </c>
      <c r="C2371" s="0" t="inlineStr">
        <is>
          <t>Quinton Men's Pique Polo</t>
        </is>
      </c>
      <c r="D2371" s="0" t="inlineStr">
        <is>
          <t>116486</t>
        </is>
      </c>
      <c r="E2371" s="0" t="inlineStr">
        <is>
          <t>BLANK QUINTON CARDINAL:116486A - S</t>
        </is>
      </c>
      <c r="G2371" s="0" t="inlineStr">
        <is>
          <t>MENS</t>
        </is>
      </c>
      <c r="H2371" s="0" t="inlineStr">
        <is>
          <t>S</t>
        </is>
      </c>
      <c r="I2371" s="0">
        <v>29.99</v>
      </c>
      <c r="J2371" s="0">
        <v>34</v>
      </c>
    </row>
    <row r="2372" spans="1:10" customHeight="0">
      <c r="A2372" s="0">
        <f>HYPERLINK("https://dl.dropboxusercontent.com/scl/fi/u4s0dfcrddgnol4bd3nek/116486-f.jpg?rlkey=u408zjaz5j4lwbiq0lx44gv8o&amp;dl=0","Click to download Image")</f>
      </c>
      <c r="B2372" s="0">
        <f>HYPERLINK("https://dl.dropboxusercontent.com/scl/fi/yv0qzalf35sxv4h1ufs8s/mens-polo-size-chartsbrent.jpg?rlkey=1keb4l497zs1rz533umzdqljy&amp;dl=0","Click to download SizeChart")</f>
      </c>
      <c r="C2372" s="0" t="inlineStr">
        <is>
          <t>Quinton Men's Pique Polo</t>
        </is>
      </c>
      <c r="D2372" s="0" t="inlineStr">
        <is>
          <t>116486</t>
        </is>
      </c>
      <c r="E2372" s="0" t="inlineStr">
        <is>
          <t>BLANK QUINTON CARDINAL:116486B - M</t>
        </is>
      </c>
      <c r="G2372" s="0" t="inlineStr">
        <is>
          <t>MENS</t>
        </is>
      </c>
      <c r="H2372" s="0" t="inlineStr">
        <is>
          <t>M</t>
        </is>
      </c>
      <c r="I2372" s="0">
        <v>29.99</v>
      </c>
      <c r="J2372" s="0">
        <v>70</v>
      </c>
    </row>
    <row r="2373" spans="1:10" customHeight="0">
      <c r="A2373" s="0">
        <f>HYPERLINK("https://dl.dropboxusercontent.com/scl/fi/u4s0dfcrddgnol4bd3nek/116486-f.jpg?rlkey=u408zjaz5j4lwbiq0lx44gv8o&amp;dl=0","Click to download Image")</f>
      </c>
      <c r="B2373" s="0">
        <f>HYPERLINK("https://dl.dropboxusercontent.com/scl/fi/yv0qzalf35sxv4h1ufs8s/mens-polo-size-chartsbrent.jpg?rlkey=1keb4l497zs1rz533umzdqljy&amp;dl=0","Click to download SizeChart")</f>
      </c>
      <c r="C2373" s="0" t="inlineStr">
        <is>
          <t>Quinton Men's Pique Polo</t>
        </is>
      </c>
      <c r="D2373" s="0" t="inlineStr">
        <is>
          <t>116486</t>
        </is>
      </c>
      <c r="E2373" s="0" t="inlineStr">
        <is>
          <t>BLANK QUINTON CARDINAL:116486C - L</t>
        </is>
      </c>
      <c r="G2373" s="0" t="inlineStr">
        <is>
          <t>MENS</t>
        </is>
      </c>
      <c r="H2373" s="0" t="inlineStr">
        <is>
          <t>L</t>
        </is>
      </c>
      <c r="I2373" s="0">
        <v>29.99</v>
      </c>
      <c r="J2373" s="0">
        <v>98</v>
      </c>
    </row>
    <row r="2374" spans="1:10" customHeight="0">
      <c r="A2374" s="0">
        <f>HYPERLINK("https://dl.dropboxusercontent.com/scl/fi/u4s0dfcrddgnol4bd3nek/116486-f.jpg?rlkey=u408zjaz5j4lwbiq0lx44gv8o&amp;dl=0","Click to download Image")</f>
      </c>
      <c r="B2374" s="0">
        <f>HYPERLINK("https://dl.dropboxusercontent.com/scl/fi/yv0qzalf35sxv4h1ufs8s/mens-polo-size-chartsbrent.jpg?rlkey=1keb4l497zs1rz533umzdqljy&amp;dl=0","Click to download SizeChart")</f>
      </c>
      <c r="C2374" s="0" t="inlineStr">
        <is>
          <t>Quinton Men's Pique Polo</t>
        </is>
      </c>
      <c r="D2374" s="0" t="inlineStr">
        <is>
          <t>116486</t>
        </is>
      </c>
      <c r="E2374" s="0" t="inlineStr">
        <is>
          <t>BLANK QUINTON CARDINAL:116486D - XL</t>
        </is>
      </c>
      <c r="G2374" s="0" t="inlineStr">
        <is>
          <t>MENS</t>
        </is>
      </c>
      <c r="H2374" s="0" t="inlineStr">
        <is>
          <t>XL</t>
        </is>
      </c>
      <c r="I2374" s="0">
        <v>29.99</v>
      </c>
      <c r="J2374" s="0">
        <v>95</v>
      </c>
    </row>
    <row r="2375" spans="1:10" customHeight="0">
      <c r="A2375" s="0">
        <f>HYPERLINK("https://dl.dropboxusercontent.com/scl/fi/u4s0dfcrddgnol4bd3nek/116486-f.jpg?rlkey=u408zjaz5j4lwbiq0lx44gv8o&amp;dl=0","Click to download Image")</f>
      </c>
      <c r="B2375" s="0">
        <f>HYPERLINK("https://dl.dropboxusercontent.com/scl/fi/yv0qzalf35sxv4h1ufs8s/mens-polo-size-chartsbrent.jpg?rlkey=1keb4l497zs1rz533umzdqljy&amp;dl=0","Click to download SizeChart")</f>
      </c>
      <c r="C2375" s="0" t="inlineStr">
        <is>
          <t>Quinton Men's Pique Polo</t>
        </is>
      </c>
      <c r="D2375" s="0" t="inlineStr">
        <is>
          <t>116486</t>
        </is>
      </c>
      <c r="E2375" s="0" t="inlineStr">
        <is>
          <t>BLANK QUINTON CARDINAL:116486E - 2XL</t>
        </is>
      </c>
      <c r="G2375" s="0" t="inlineStr">
        <is>
          <t>MENS</t>
        </is>
      </c>
      <c r="H2375" s="0" t="inlineStr">
        <is>
          <t>2XL</t>
        </is>
      </c>
      <c r="I2375" s="0">
        <v>29.99</v>
      </c>
      <c r="J2375" s="0">
        <v>65</v>
      </c>
    </row>
    <row r="2376" spans="1:10" customHeight="0">
      <c r="A2376" s="0">
        <f>HYPERLINK("https://dl.dropboxusercontent.com/scl/fi/u4s0dfcrddgnol4bd3nek/116486-f.jpg?rlkey=u408zjaz5j4lwbiq0lx44gv8o&amp;dl=0","Click to download Image")</f>
      </c>
      <c r="B2376" s="0">
        <f>HYPERLINK("https://dl.dropboxusercontent.com/scl/fi/yv0qzalf35sxv4h1ufs8s/mens-polo-size-chartsbrent.jpg?rlkey=1keb4l497zs1rz533umzdqljy&amp;dl=0","Click to download SizeChart")</f>
      </c>
      <c r="C2376" s="0" t="inlineStr">
        <is>
          <t>Quinton Men's Pique Polo</t>
        </is>
      </c>
      <c r="D2376" s="0" t="inlineStr">
        <is>
          <t>116486</t>
        </is>
      </c>
      <c r="E2376" s="0" t="inlineStr">
        <is>
          <t>BLANK QUINTON CARDINAL:116486F - 3XL</t>
        </is>
      </c>
      <c r="G2376" s="0" t="inlineStr">
        <is>
          <t>MENS</t>
        </is>
      </c>
      <c r="H2376" s="0" t="inlineStr">
        <is>
          <t>3XL</t>
        </is>
      </c>
      <c r="I2376" s="0">
        <v>29.99</v>
      </c>
      <c r="J2376" s="0">
        <v>33</v>
      </c>
    </row>
    <row r="2377" spans="1:10" customHeight="0">
      <c r="A2377" s="0">
        <f>HYPERLINK("https://dl.dropboxusercontent.com/scl/fi/pp6nnb26ba6s9kapgvrb2/115442-f.jpg?rlkey=8ljvf2743orasvvrifol5f5ug&amp;dl=0","Click to download Image")</f>
      </c>
      <c r="B2377" s="0">
        <f>HYPERLINK("https://dl.dropboxusercontent.com/scl/fi/yv0qzalf35sxv4h1ufs8s/mens-polo-size-chartsbrent.jpg?rlkey=1keb4l497zs1rz533umzdqljy&amp;dl=0","Click to download SizeChart")</f>
      </c>
      <c r="C2377" s="0" t="inlineStr">
        <is>
          <t>Quinton Men's Pique Polo</t>
        </is>
      </c>
      <c r="D2377" s="0" t="inlineStr">
        <is>
          <t>115442</t>
        </is>
      </c>
      <c r="E2377" s="0" t="inlineStr">
        <is>
          <t>BLANK M QUINTON GOLD:115442A - S</t>
        </is>
      </c>
      <c r="G2377" s="0" t="inlineStr">
        <is>
          <t>MENS</t>
        </is>
      </c>
      <c r="H2377" s="0" t="inlineStr">
        <is>
          <t>S</t>
        </is>
      </c>
      <c r="I2377" s="0">
        <v>29.99</v>
      </c>
      <c r="J2377" s="0">
        <v>29</v>
      </c>
    </row>
    <row r="2378" spans="1:10" customHeight="0">
      <c r="A2378" s="0">
        <f>HYPERLINK("https://dl.dropboxusercontent.com/scl/fi/pp6nnb26ba6s9kapgvrb2/115442-f.jpg?rlkey=8ljvf2743orasvvrifol5f5ug&amp;dl=0","Click to download Image")</f>
      </c>
      <c r="B2378" s="0">
        <f>HYPERLINK("https://dl.dropboxusercontent.com/scl/fi/yv0qzalf35sxv4h1ufs8s/mens-polo-size-chartsbrent.jpg?rlkey=1keb4l497zs1rz533umzdqljy&amp;dl=0","Click to download SizeChart")</f>
      </c>
      <c r="C2378" s="0" t="inlineStr">
        <is>
          <t>Quinton Men's Pique Polo</t>
        </is>
      </c>
      <c r="D2378" s="0" t="inlineStr">
        <is>
          <t>115442</t>
        </is>
      </c>
      <c r="E2378" s="0" t="inlineStr">
        <is>
          <t>BLANK M QUINTON GOLD:115442B - M</t>
        </is>
      </c>
      <c r="G2378" s="0" t="inlineStr">
        <is>
          <t>MENS</t>
        </is>
      </c>
      <c r="H2378" s="0" t="inlineStr">
        <is>
          <t>M</t>
        </is>
      </c>
      <c r="I2378" s="0">
        <v>29.99</v>
      </c>
      <c r="J2378" s="0">
        <v>50</v>
      </c>
    </row>
    <row r="2379" spans="1:10" customHeight="0">
      <c r="A2379" s="0">
        <f>HYPERLINK("https://dl.dropboxusercontent.com/scl/fi/pp6nnb26ba6s9kapgvrb2/115442-f.jpg?rlkey=8ljvf2743orasvvrifol5f5ug&amp;dl=0","Click to download Image")</f>
      </c>
      <c r="B2379" s="0">
        <f>HYPERLINK("https://dl.dropboxusercontent.com/scl/fi/yv0qzalf35sxv4h1ufs8s/mens-polo-size-chartsbrent.jpg?rlkey=1keb4l497zs1rz533umzdqljy&amp;dl=0","Click to download SizeChart")</f>
      </c>
      <c r="C2379" s="0" t="inlineStr">
        <is>
          <t>Quinton Men's Pique Polo</t>
        </is>
      </c>
      <c r="D2379" s="0" t="inlineStr">
        <is>
          <t>115442</t>
        </is>
      </c>
      <c r="E2379" s="0" t="inlineStr">
        <is>
          <t>BLANK M QUINTON GOLD:115442C - L</t>
        </is>
      </c>
      <c r="G2379" s="0" t="inlineStr">
        <is>
          <t>MENS</t>
        </is>
      </c>
      <c r="H2379" s="0" t="inlineStr">
        <is>
          <t>L</t>
        </is>
      </c>
      <c r="I2379" s="0">
        <v>29.99</v>
      </c>
      <c r="J2379" s="0">
        <v>72</v>
      </c>
    </row>
    <row r="2380" spans="1:10" customHeight="0">
      <c r="A2380" s="0">
        <f>HYPERLINK("https://dl.dropboxusercontent.com/scl/fi/pp6nnb26ba6s9kapgvrb2/115442-f.jpg?rlkey=8ljvf2743orasvvrifol5f5ug&amp;dl=0","Click to download Image")</f>
      </c>
      <c r="B2380" s="0">
        <f>HYPERLINK("https://dl.dropboxusercontent.com/scl/fi/yv0qzalf35sxv4h1ufs8s/mens-polo-size-chartsbrent.jpg?rlkey=1keb4l497zs1rz533umzdqljy&amp;dl=0","Click to download SizeChart")</f>
      </c>
      <c r="C2380" s="0" t="inlineStr">
        <is>
          <t>Quinton Men's Pique Polo</t>
        </is>
      </c>
      <c r="D2380" s="0" t="inlineStr">
        <is>
          <t>115442</t>
        </is>
      </c>
      <c r="E2380" s="0" t="inlineStr">
        <is>
          <t>BLANK M QUINTON GOLD:115442D - XL</t>
        </is>
      </c>
      <c r="G2380" s="0" t="inlineStr">
        <is>
          <t>MENS</t>
        </is>
      </c>
      <c r="H2380" s="0" t="inlineStr">
        <is>
          <t>XL</t>
        </is>
      </c>
      <c r="I2380" s="0">
        <v>29.99</v>
      </c>
      <c r="J2380" s="0">
        <v>66</v>
      </c>
    </row>
    <row r="2381" spans="1:10" customHeight="0">
      <c r="A2381" s="0">
        <f>HYPERLINK("https://dl.dropboxusercontent.com/scl/fi/pp6nnb26ba6s9kapgvrb2/115442-f.jpg?rlkey=8ljvf2743orasvvrifol5f5ug&amp;dl=0","Click to download Image")</f>
      </c>
      <c r="B2381" s="0">
        <f>HYPERLINK("https://dl.dropboxusercontent.com/scl/fi/yv0qzalf35sxv4h1ufs8s/mens-polo-size-chartsbrent.jpg?rlkey=1keb4l497zs1rz533umzdqljy&amp;dl=0","Click to download SizeChart")</f>
      </c>
      <c r="C2381" s="0" t="inlineStr">
        <is>
          <t>Quinton Men's Pique Polo</t>
        </is>
      </c>
      <c r="D2381" s="0" t="inlineStr">
        <is>
          <t>115442</t>
        </is>
      </c>
      <c r="E2381" s="0" t="inlineStr">
        <is>
          <t>BLANK M QUINTON GOLD:115442E - 2XL</t>
        </is>
      </c>
      <c r="G2381" s="0" t="inlineStr">
        <is>
          <t>MENS</t>
        </is>
      </c>
      <c r="H2381" s="0" t="inlineStr">
        <is>
          <t>2XL</t>
        </is>
      </c>
      <c r="I2381" s="0">
        <v>29.99</v>
      </c>
      <c r="J2381" s="0">
        <v>47</v>
      </c>
    </row>
    <row r="2382" spans="1:10" customHeight="0">
      <c r="A2382" s="0">
        <f>HYPERLINK("https://dl.dropboxusercontent.com/scl/fi/pp6nnb26ba6s9kapgvrb2/115442-f.jpg?rlkey=8ljvf2743orasvvrifol5f5ug&amp;dl=0","Click to download Image")</f>
      </c>
      <c r="B2382" s="0">
        <f>HYPERLINK("https://dl.dropboxusercontent.com/scl/fi/yv0qzalf35sxv4h1ufs8s/mens-polo-size-chartsbrent.jpg?rlkey=1keb4l497zs1rz533umzdqljy&amp;dl=0","Click to download SizeChart")</f>
      </c>
      <c r="C2382" s="0" t="inlineStr">
        <is>
          <t>Quinton Men's Pique Polo</t>
        </is>
      </c>
      <c r="D2382" s="0" t="inlineStr">
        <is>
          <t>115442</t>
        </is>
      </c>
      <c r="E2382" s="0" t="inlineStr">
        <is>
          <t>BLANK M QUINTON GOLD:115442F - 3XL</t>
        </is>
      </c>
      <c r="G2382" s="0" t="inlineStr">
        <is>
          <t>MENS</t>
        </is>
      </c>
      <c r="H2382" s="0" t="inlineStr">
        <is>
          <t>3XL</t>
        </is>
      </c>
      <c r="I2382" s="0">
        <v>29.99</v>
      </c>
      <c r="J2382" s="0">
        <v>24</v>
      </c>
    </row>
    <row r="2383" spans="1:10" customHeight="0">
      <c r="A2383" s="0">
        <f>HYPERLINK("https://dl.dropboxusercontent.com/scl/fi/hka5drr745ipvi4jaunvq/120963-af.jpg?rlkey=hz9tal06n1ahbk8gzz8fm17ne&amp;dl=0","Click to download Image")</f>
      </c>
      <c r="B2383" s="0">
        <f>HYPERLINK("https://dl.dropboxusercontent.com/scl/fi/btnrn5muw7wnisooumf5j/mens-jackets-size-chartsreversible.jpg?rlkey=ul2qr7trgoe9nr21ggjnuoqfa&amp;dl=0","Click to download SizeChart")</f>
      </c>
      <c r="C2383" s="0" t="inlineStr">
        <is>
          <t>Ridley Men's Reversible Vest</t>
        </is>
      </c>
      <c r="D2383" s="0" t="inlineStr">
        <is>
          <t>120963</t>
        </is>
      </c>
      <c r="E2383" s="0" t="inlineStr">
        <is>
          <t>BLANK M VEST:120963A-S</t>
        </is>
      </c>
      <c r="F2383" s="0" t="inlineStr">
        <is>
          <t>899120963049</t>
        </is>
      </c>
      <c r="G2383" s="0" t="inlineStr">
        <is>
          <t>MENS</t>
        </is>
      </c>
      <c r="H2383" s="0" t="inlineStr">
        <is>
          <t>S</t>
        </is>
      </c>
      <c r="I2383" s="0">
        <v>34.99</v>
      </c>
      <c r="J2383" s="0">
        <v>16</v>
      </c>
    </row>
    <row r="2384" spans="1:10" customHeight="0">
      <c r="A2384" s="0">
        <f>HYPERLINK("https://dl.dropboxusercontent.com/scl/fi/hka5drr745ipvi4jaunvq/120963-af.jpg?rlkey=hz9tal06n1ahbk8gzz8fm17ne&amp;dl=0","Click to download Image")</f>
      </c>
      <c r="B2384" s="0">
        <f>HYPERLINK("https://dl.dropboxusercontent.com/scl/fi/btnrn5muw7wnisooumf5j/mens-jackets-size-chartsreversible.jpg?rlkey=ul2qr7trgoe9nr21ggjnuoqfa&amp;dl=0","Click to download SizeChart")</f>
      </c>
      <c r="C2384" s="0" t="inlineStr">
        <is>
          <t>Ridley Men's Reversible Vest</t>
        </is>
      </c>
      <c r="D2384" s="0" t="inlineStr">
        <is>
          <t>120963</t>
        </is>
      </c>
      <c r="E2384" s="0" t="inlineStr">
        <is>
          <t>BLANK M VEST:120963B-M</t>
        </is>
      </c>
      <c r="F2384" s="0" t="inlineStr">
        <is>
          <t>899120963056</t>
        </is>
      </c>
      <c r="G2384" s="0" t="inlineStr">
        <is>
          <t>MENS</t>
        </is>
      </c>
      <c r="H2384" s="0" t="inlineStr">
        <is>
          <t>M</t>
        </is>
      </c>
      <c r="I2384" s="0">
        <v>34.99</v>
      </c>
      <c r="J2384" s="0">
        <v>13</v>
      </c>
    </row>
    <row r="2385" spans="1:10" customHeight="0">
      <c r="A2385" s="0">
        <f>HYPERLINK("https://dl.dropboxusercontent.com/scl/fi/hka5drr745ipvi4jaunvq/120963-af.jpg?rlkey=hz9tal06n1ahbk8gzz8fm17ne&amp;dl=0","Click to download Image")</f>
      </c>
      <c r="B2385" s="0">
        <f>HYPERLINK("https://dl.dropboxusercontent.com/scl/fi/btnrn5muw7wnisooumf5j/mens-jackets-size-chartsreversible.jpg?rlkey=ul2qr7trgoe9nr21ggjnuoqfa&amp;dl=0","Click to download SizeChart")</f>
      </c>
      <c r="C2385" s="0" t="inlineStr">
        <is>
          <t>Ridley Men's Reversible Vest</t>
        </is>
      </c>
      <c r="D2385" s="0" t="inlineStr">
        <is>
          <t>120963</t>
        </is>
      </c>
      <c r="E2385" s="0" t="inlineStr">
        <is>
          <t>BLANK M VEST:120963C-L</t>
        </is>
      </c>
      <c r="F2385" s="0" t="inlineStr">
        <is>
          <t>899120963063</t>
        </is>
      </c>
      <c r="G2385" s="0" t="inlineStr">
        <is>
          <t>MENS</t>
        </is>
      </c>
      <c r="H2385" s="0" t="inlineStr">
        <is>
          <t>L</t>
        </is>
      </c>
      <c r="I2385" s="0">
        <v>34.99</v>
      </c>
      <c r="J2385" s="0">
        <v>20</v>
      </c>
    </row>
    <row r="2386" spans="1:10" customHeight="0">
      <c r="A2386" s="0">
        <f>HYPERLINK("https://dl.dropboxusercontent.com/scl/fi/hka5drr745ipvi4jaunvq/120963-af.jpg?rlkey=hz9tal06n1ahbk8gzz8fm17ne&amp;dl=0","Click to download Image")</f>
      </c>
      <c r="B2386" s="0">
        <f>HYPERLINK("https://dl.dropboxusercontent.com/scl/fi/btnrn5muw7wnisooumf5j/mens-jackets-size-chartsreversible.jpg?rlkey=ul2qr7trgoe9nr21ggjnuoqfa&amp;dl=0","Click to download SizeChart")</f>
      </c>
      <c r="C2386" s="0" t="inlineStr">
        <is>
          <t>Ridley Men's Reversible Vest</t>
        </is>
      </c>
      <c r="D2386" s="0" t="inlineStr">
        <is>
          <t>120963</t>
        </is>
      </c>
      <c r="E2386" s="0" t="inlineStr">
        <is>
          <t>BLANK M VEST:120963D-XL</t>
        </is>
      </c>
      <c r="F2386" s="0" t="inlineStr">
        <is>
          <t>899120963070</t>
        </is>
      </c>
      <c r="G2386" s="0" t="inlineStr">
        <is>
          <t>MENS</t>
        </is>
      </c>
      <c r="H2386" s="0" t="inlineStr">
        <is>
          <t>XL</t>
        </is>
      </c>
      <c r="I2386" s="0">
        <v>34.99</v>
      </c>
      <c r="J2386" s="0">
        <v>21</v>
      </c>
    </row>
    <row r="2387" spans="1:10" customHeight="0">
      <c r="A2387" s="0">
        <f>HYPERLINK("https://dl.dropboxusercontent.com/scl/fi/hka5drr745ipvi4jaunvq/120963-af.jpg?rlkey=hz9tal06n1ahbk8gzz8fm17ne&amp;dl=0","Click to download Image")</f>
      </c>
      <c r="B2387" s="0">
        <f>HYPERLINK("https://dl.dropboxusercontent.com/scl/fi/btnrn5muw7wnisooumf5j/mens-jackets-size-chartsreversible.jpg?rlkey=ul2qr7trgoe9nr21ggjnuoqfa&amp;dl=0","Click to download SizeChart")</f>
      </c>
      <c r="C2387" s="0" t="inlineStr">
        <is>
          <t>Ridley Men's Reversible Vest</t>
        </is>
      </c>
      <c r="D2387" s="0" t="inlineStr">
        <is>
          <t>120963</t>
        </is>
      </c>
      <c r="E2387" s="0" t="inlineStr">
        <is>
          <t>BLANK M VEST:120963E-2XL</t>
        </is>
      </c>
      <c r="F2387" s="0" t="inlineStr">
        <is>
          <t>899120963087</t>
        </is>
      </c>
      <c r="G2387" s="0" t="inlineStr">
        <is>
          <t>MENS</t>
        </is>
      </c>
      <c r="H2387" s="0" t="inlineStr">
        <is>
          <t>2XL</t>
        </is>
      </c>
      <c r="I2387" s="0">
        <v>34.99</v>
      </c>
      <c r="J2387" s="0">
        <v>14</v>
      </c>
    </row>
    <row r="2388" spans="1:10" customHeight="0">
      <c r="A2388" s="0">
        <f>HYPERLINK("https://dl.dropboxusercontent.com/scl/fi/hka5drr745ipvi4jaunvq/120963-af.jpg?rlkey=hz9tal06n1ahbk8gzz8fm17ne&amp;dl=0","Click to download Image")</f>
      </c>
      <c r="B2388" s="0">
        <f>HYPERLINK("https://dl.dropboxusercontent.com/scl/fi/btnrn5muw7wnisooumf5j/mens-jackets-size-chartsreversible.jpg?rlkey=ul2qr7trgoe9nr21ggjnuoqfa&amp;dl=0","Click to download SizeChart")</f>
      </c>
      <c r="C2388" s="0" t="inlineStr">
        <is>
          <t>Ridley Men's Reversible Vest</t>
        </is>
      </c>
      <c r="D2388" s="0" t="inlineStr">
        <is>
          <t>120963</t>
        </is>
      </c>
      <c r="E2388" s="0" t="inlineStr">
        <is>
          <t>BLANK M VEST:120963F-3XL</t>
        </is>
      </c>
      <c r="F2388" s="0" t="inlineStr">
        <is>
          <t>899120963094</t>
        </is>
      </c>
      <c r="G2388" s="0" t="inlineStr">
        <is>
          <t>MENS</t>
        </is>
      </c>
      <c r="H2388" s="0" t="inlineStr">
        <is>
          <t>3XL</t>
        </is>
      </c>
      <c r="I2388" s="0">
        <v>34.99</v>
      </c>
      <c r="J2388" s="0">
        <v>0</v>
      </c>
    </row>
    <row r="2389" spans="1:10" customHeight="0">
      <c r="A2389" s="0">
        <f>HYPERLINK("https://dl.dropboxusercontent.com/scl/fi/t0pnhmtc8vdaz4uxxewoy/juan-144861-f.jpg?rlkey=02xlro7fxigdjyprcr8q4kdt6&amp;dl=0","Click to download Image")</f>
      </c>
      <c r="B2389" s="0">
        <f>HYPERLINK("https://dl.dropboxusercontent.com/scl/fi/u0dy45l3um3edaednx69d/mens-bottoms-size-chartsjuan.jpg?rlkey=pskj6l0wg9008oedllsp7mn8o&amp;dl=0","Click to download SizeChart")</f>
      </c>
      <c r="C2389" s="0" t="inlineStr">
        <is>
          <t>Juan Men's Intel Joggers</t>
        </is>
      </c>
      <c r="D2389" s="0" t="inlineStr">
        <is>
          <t>144861</t>
        </is>
      </c>
      <c r="E2389" s="0" t="inlineStr">
        <is>
          <t>BLANK JUAN M BK:144861A-S</t>
        </is>
      </c>
      <c r="F2389" s="0" t="inlineStr">
        <is>
          <t>899144861017</t>
        </is>
      </c>
      <c r="G2389" s="0" t="inlineStr">
        <is>
          <t>MENS</t>
        </is>
      </c>
      <c r="H2389" s="0" t="inlineStr">
        <is>
          <t>S</t>
        </is>
      </c>
      <c r="I2389" s="0">
        <v>34.99</v>
      </c>
      <c r="J2389" s="0">
        <v>8</v>
      </c>
    </row>
    <row r="2390" spans="1:10" customHeight="0">
      <c r="A2390" s="0">
        <f>HYPERLINK("https://dl.dropboxusercontent.com/scl/fi/t0pnhmtc8vdaz4uxxewoy/juan-144861-f.jpg?rlkey=02xlro7fxigdjyprcr8q4kdt6&amp;dl=0","Click to download Image")</f>
      </c>
      <c r="B2390" s="0">
        <f>HYPERLINK("https://dl.dropboxusercontent.com/scl/fi/u0dy45l3um3edaednx69d/mens-bottoms-size-chartsjuan.jpg?rlkey=pskj6l0wg9008oedllsp7mn8o&amp;dl=0","Click to download SizeChart")</f>
      </c>
      <c r="C2390" s="0" t="inlineStr">
        <is>
          <t>Juan Men's Intel Joggers</t>
        </is>
      </c>
      <c r="D2390" s="0" t="inlineStr">
        <is>
          <t>144861</t>
        </is>
      </c>
      <c r="E2390" s="0" t="inlineStr">
        <is>
          <t>BLANK JUAN M BK:144861B-M</t>
        </is>
      </c>
      <c r="F2390" s="0" t="inlineStr">
        <is>
          <t>899144861024</t>
        </is>
      </c>
      <c r="G2390" s="0" t="inlineStr">
        <is>
          <t>MENS</t>
        </is>
      </c>
      <c r="H2390" s="0" t="inlineStr">
        <is>
          <t>M</t>
        </is>
      </c>
      <c r="I2390" s="0">
        <v>34.99</v>
      </c>
      <c r="J2390" s="0">
        <v>12</v>
      </c>
    </row>
    <row r="2391" spans="1:10" customHeight="0">
      <c r="A2391" s="0">
        <f>HYPERLINK("https://dl.dropboxusercontent.com/scl/fi/t0pnhmtc8vdaz4uxxewoy/juan-144861-f.jpg?rlkey=02xlro7fxigdjyprcr8q4kdt6&amp;dl=0","Click to download Image")</f>
      </c>
      <c r="B2391" s="0">
        <f>HYPERLINK("https://dl.dropboxusercontent.com/scl/fi/u0dy45l3um3edaednx69d/mens-bottoms-size-chartsjuan.jpg?rlkey=pskj6l0wg9008oedllsp7mn8o&amp;dl=0","Click to download SizeChart")</f>
      </c>
      <c r="C2391" s="0" t="inlineStr">
        <is>
          <t>Juan Men's Intel Joggers</t>
        </is>
      </c>
      <c r="D2391" s="0" t="inlineStr">
        <is>
          <t>144861</t>
        </is>
      </c>
      <c r="E2391" s="0" t="inlineStr">
        <is>
          <t>BLANK JUAN M BK:144861C-L</t>
        </is>
      </c>
      <c r="F2391" s="0" t="inlineStr">
        <is>
          <t>899144861031</t>
        </is>
      </c>
      <c r="G2391" s="0" t="inlineStr">
        <is>
          <t>MENS</t>
        </is>
      </c>
      <c r="H2391" s="0" t="inlineStr">
        <is>
          <t>L</t>
        </is>
      </c>
      <c r="I2391" s="0">
        <v>34.99</v>
      </c>
      <c r="J2391" s="0">
        <v>16</v>
      </c>
    </row>
    <row r="2392" spans="1:10" customHeight="0">
      <c r="A2392" s="0">
        <f>HYPERLINK("https://dl.dropboxusercontent.com/scl/fi/t0pnhmtc8vdaz4uxxewoy/juan-144861-f.jpg?rlkey=02xlro7fxigdjyprcr8q4kdt6&amp;dl=0","Click to download Image")</f>
      </c>
      <c r="B2392" s="0">
        <f>HYPERLINK("https://dl.dropboxusercontent.com/scl/fi/u0dy45l3um3edaednx69d/mens-bottoms-size-chartsjuan.jpg?rlkey=pskj6l0wg9008oedllsp7mn8o&amp;dl=0","Click to download SizeChart")</f>
      </c>
      <c r="C2392" s="0" t="inlineStr">
        <is>
          <t>Juan Men's Intel Joggers</t>
        </is>
      </c>
      <c r="D2392" s="0" t="inlineStr">
        <is>
          <t>144861</t>
        </is>
      </c>
      <c r="E2392" s="0" t="inlineStr">
        <is>
          <t>BLANK JUAN M BK:144861D-XL</t>
        </is>
      </c>
      <c r="F2392" s="0" t="inlineStr">
        <is>
          <t>899144861048</t>
        </is>
      </c>
      <c r="G2392" s="0" t="inlineStr">
        <is>
          <t>MENS</t>
        </is>
      </c>
      <c r="H2392" s="0" t="inlineStr">
        <is>
          <t>XL</t>
        </is>
      </c>
      <c r="I2392" s="0">
        <v>34.99</v>
      </c>
      <c r="J2392" s="0">
        <v>19</v>
      </c>
    </row>
    <row r="2393" spans="1:10" customHeight="0">
      <c r="A2393" s="0">
        <f>HYPERLINK("https://dl.dropboxusercontent.com/scl/fi/t0pnhmtc8vdaz4uxxewoy/juan-144861-f.jpg?rlkey=02xlro7fxigdjyprcr8q4kdt6&amp;dl=0","Click to download Image")</f>
      </c>
      <c r="B2393" s="0">
        <f>HYPERLINK("https://dl.dropboxusercontent.com/scl/fi/u0dy45l3um3edaednx69d/mens-bottoms-size-chartsjuan.jpg?rlkey=pskj6l0wg9008oedllsp7mn8o&amp;dl=0","Click to download SizeChart")</f>
      </c>
      <c r="C2393" s="0" t="inlineStr">
        <is>
          <t>Juan Men's Intel Joggers</t>
        </is>
      </c>
      <c r="D2393" s="0" t="inlineStr">
        <is>
          <t>144861</t>
        </is>
      </c>
      <c r="E2393" s="0" t="inlineStr">
        <is>
          <t>BLANK JUAN M BK:144861E-2XL</t>
        </is>
      </c>
      <c r="F2393" s="0" t="inlineStr">
        <is>
          <t>899144861055</t>
        </is>
      </c>
      <c r="G2393" s="0" t="inlineStr">
        <is>
          <t>MENS</t>
        </is>
      </c>
      <c r="H2393" s="0" t="inlineStr">
        <is>
          <t>2XL</t>
        </is>
      </c>
      <c r="I2393" s="0">
        <v>34.99</v>
      </c>
      <c r="J2393" s="0">
        <v>19</v>
      </c>
    </row>
    <row r="2394" spans="1:10" customHeight="0">
      <c r="A2394" s="0">
        <f>HYPERLINK("https://dl.dropboxusercontent.com/scl/fi/t0pnhmtc8vdaz4uxxewoy/juan-144861-f.jpg?rlkey=02xlro7fxigdjyprcr8q4kdt6&amp;dl=0","Click to download Image")</f>
      </c>
      <c r="B2394" s="0">
        <f>HYPERLINK("https://dl.dropboxusercontent.com/scl/fi/u0dy45l3um3edaednx69d/mens-bottoms-size-chartsjuan.jpg?rlkey=pskj6l0wg9008oedllsp7mn8o&amp;dl=0","Click to download SizeChart")</f>
      </c>
      <c r="C2394" s="0" t="inlineStr">
        <is>
          <t>Juan Men's Intel Joggers</t>
        </is>
      </c>
      <c r="D2394" s="0" t="inlineStr">
        <is>
          <t>144861</t>
        </is>
      </c>
      <c r="E2394" s="0" t="inlineStr">
        <is>
          <t>BLANK JUAN M BK:144861F-3XL</t>
        </is>
      </c>
      <c r="F2394" s="0" t="inlineStr">
        <is>
          <t>899144861062</t>
        </is>
      </c>
      <c r="G2394" s="0" t="inlineStr">
        <is>
          <t>MENS</t>
        </is>
      </c>
      <c r="H2394" s="0" t="inlineStr">
        <is>
          <t>3XL</t>
        </is>
      </c>
      <c r="I2394" s="0">
        <v>34.99</v>
      </c>
      <c r="J2394" s="0">
        <v>8</v>
      </c>
    </row>
    <row r="2395" spans="1:10" customHeight="0">
      <c r="A2395" s="0">
        <f>HYPERLINK("https://dl.dropboxusercontent.com/scl/fi/t0pnhmtc8vdaz4uxxewoy/juan-144861-f.jpg?rlkey=02xlro7fxigdjyprcr8q4kdt6&amp;dl=0","Click to download Image")</f>
      </c>
      <c r="B2395" s="0">
        <f>HYPERLINK("https://dl.dropboxusercontent.com/scl/fi/u0dy45l3um3edaednx69d/mens-bottoms-size-chartsjuan.jpg?rlkey=pskj6l0wg9008oedllsp7mn8o&amp;dl=0","Click to download SizeChart")</f>
      </c>
      <c r="C2395" s="0" t="inlineStr">
        <is>
          <t>Juan Men's Intel Joggers</t>
        </is>
      </c>
      <c r="D2395" s="0" t="inlineStr">
        <is>
          <t>144861</t>
        </is>
      </c>
      <c r="E2395" s="0" t="inlineStr">
        <is>
          <t>BLANK JUAN M BK:144861G-4XL</t>
        </is>
      </c>
      <c r="F2395" s="0" t="inlineStr">
        <is>
          <t>899144861079</t>
        </is>
      </c>
      <c r="G2395" s="0" t="inlineStr">
        <is>
          <t>MENS</t>
        </is>
      </c>
      <c r="H2395" s="0" t="inlineStr">
        <is>
          <t>4XL</t>
        </is>
      </c>
      <c r="I2395" s="0">
        <v>34.99</v>
      </c>
      <c r="J2395" s="0">
        <v>0</v>
      </c>
    </row>
    <row r="2396" spans="1:10" customHeight="0">
      <c r="A2396" s="0">
        <f>HYPERLINK("https://dl.dropboxusercontent.com/scl/fi/68fxt011irky6fot4zzni/127020-af.jpg?rlkey=usjqydajt3n8h2lz36xzq4mhl&amp;dl=0","Click to download Image")</f>
      </c>
      <c r="B2396" s="0">
        <f>HYPERLINK("https://dl.dropboxusercontent.com/scl/fi/0tm9vt8bublpc994k33kh/mens-bottoms-size-chartsking.jpg?rlkey=culorqevxpa0p8ju333qe0qcg&amp;dl=0","Click to download SizeChart")</f>
      </c>
      <c r="C2396" s="0" t="inlineStr">
        <is>
          <t>King Men's Khaki Shorts</t>
        </is>
      </c>
      <c r="D2396" s="0" t="inlineStr">
        <is>
          <t>127020</t>
        </is>
      </c>
      <c r="E2396" s="0" t="inlineStr">
        <is>
          <t>BLANK KING M KI:12702030</t>
        </is>
      </c>
      <c r="F2396" s="0" t="inlineStr">
        <is>
          <t>899127020417</t>
        </is>
      </c>
      <c r="G2396" s="0" t="inlineStr">
        <is>
          <t>MENS</t>
        </is>
      </c>
      <c r="H2396" s="0" t="inlineStr">
        <is>
          <t>30</t>
        </is>
      </c>
      <c r="I2396" s="0">
        <v>29.99</v>
      </c>
      <c r="J2396" s="0">
        <v>16</v>
      </c>
    </row>
    <row r="2397" spans="1:10" customHeight="0">
      <c r="A2397" s="0">
        <f>HYPERLINK("https://dl.dropboxusercontent.com/scl/fi/68fxt011irky6fot4zzni/127020-af.jpg?rlkey=usjqydajt3n8h2lz36xzq4mhl&amp;dl=0","Click to download Image")</f>
      </c>
      <c r="B2397" s="0">
        <f>HYPERLINK("https://dl.dropboxusercontent.com/scl/fi/0tm9vt8bublpc994k33kh/mens-bottoms-size-chartsking.jpg?rlkey=culorqevxpa0p8ju333qe0qcg&amp;dl=0","Click to download SizeChart")</f>
      </c>
      <c r="C2397" s="0" t="inlineStr">
        <is>
          <t>King Men's Khaki Shorts</t>
        </is>
      </c>
      <c r="D2397" s="0" t="inlineStr">
        <is>
          <t>127020</t>
        </is>
      </c>
      <c r="E2397" s="0" t="inlineStr">
        <is>
          <t>BLANK KING M KI:12702032</t>
        </is>
      </c>
      <c r="F2397" s="0" t="inlineStr">
        <is>
          <t>899127020424</t>
        </is>
      </c>
      <c r="G2397" s="0" t="inlineStr">
        <is>
          <t>MENS</t>
        </is>
      </c>
      <c r="H2397" s="0" t="inlineStr">
        <is>
          <t>32</t>
        </is>
      </c>
      <c r="I2397" s="0">
        <v>29.99</v>
      </c>
      <c r="J2397" s="0">
        <v>12</v>
      </c>
    </row>
    <row r="2398" spans="1:10" customHeight="0">
      <c r="A2398" s="0">
        <f>HYPERLINK("https://dl.dropboxusercontent.com/scl/fi/68fxt011irky6fot4zzni/127020-af.jpg?rlkey=usjqydajt3n8h2lz36xzq4mhl&amp;dl=0","Click to download Image")</f>
      </c>
      <c r="B2398" s="0">
        <f>HYPERLINK("https://dl.dropboxusercontent.com/scl/fi/0tm9vt8bublpc994k33kh/mens-bottoms-size-chartsking.jpg?rlkey=culorqevxpa0p8ju333qe0qcg&amp;dl=0","Click to download SizeChart")</f>
      </c>
      <c r="C2398" s="0" t="inlineStr">
        <is>
          <t>King Men's Khaki Shorts</t>
        </is>
      </c>
      <c r="D2398" s="0" t="inlineStr">
        <is>
          <t>127020</t>
        </is>
      </c>
      <c r="E2398" s="0" t="inlineStr">
        <is>
          <t>BLANK KING M KI:12702034</t>
        </is>
      </c>
      <c r="F2398" s="0" t="inlineStr">
        <is>
          <t>899127020431</t>
        </is>
      </c>
      <c r="G2398" s="0" t="inlineStr">
        <is>
          <t>MENS</t>
        </is>
      </c>
      <c r="H2398" s="0" t="inlineStr">
        <is>
          <t>34</t>
        </is>
      </c>
      <c r="I2398" s="0">
        <v>29.99</v>
      </c>
      <c r="J2398" s="0">
        <v>10</v>
      </c>
    </row>
    <row r="2399" spans="1:10" customHeight="0">
      <c r="A2399" s="0">
        <f>HYPERLINK("https://dl.dropboxusercontent.com/scl/fi/68fxt011irky6fot4zzni/127020-af.jpg?rlkey=usjqydajt3n8h2lz36xzq4mhl&amp;dl=0","Click to download Image")</f>
      </c>
      <c r="B2399" s="0">
        <f>HYPERLINK("https://dl.dropboxusercontent.com/scl/fi/0tm9vt8bublpc994k33kh/mens-bottoms-size-chartsking.jpg?rlkey=culorqevxpa0p8ju333qe0qcg&amp;dl=0","Click to download SizeChart")</f>
      </c>
      <c r="C2399" s="0" t="inlineStr">
        <is>
          <t>King Men's Khaki Shorts</t>
        </is>
      </c>
      <c r="D2399" s="0" t="inlineStr">
        <is>
          <t>127020</t>
        </is>
      </c>
      <c r="E2399" s="0" t="inlineStr">
        <is>
          <t>BLANK KING M KI:12702036</t>
        </is>
      </c>
      <c r="F2399" s="0" t="inlineStr">
        <is>
          <t>899127020448</t>
        </is>
      </c>
      <c r="G2399" s="0" t="inlineStr">
        <is>
          <t>MENS</t>
        </is>
      </c>
      <c r="H2399" s="0" t="inlineStr">
        <is>
          <t>36</t>
        </is>
      </c>
      <c r="I2399" s="0">
        <v>29.99</v>
      </c>
      <c r="J2399" s="0">
        <v>12</v>
      </c>
    </row>
    <row r="2400" spans="1:10" customHeight="0">
      <c r="A2400" s="0">
        <f>HYPERLINK("https://dl.dropboxusercontent.com/scl/fi/68fxt011irky6fot4zzni/127020-af.jpg?rlkey=usjqydajt3n8h2lz36xzq4mhl&amp;dl=0","Click to download Image")</f>
      </c>
      <c r="B2400" s="0">
        <f>HYPERLINK("https://dl.dropboxusercontent.com/scl/fi/0tm9vt8bublpc994k33kh/mens-bottoms-size-chartsking.jpg?rlkey=culorqevxpa0p8ju333qe0qcg&amp;dl=0","Click to download SizeChart")</f>
      </c>
      <c r="C2400" s="0" t="inlineStr">
        <is>
          <t>King Men's Khaki Shorts</t>
        </is>
      </c>
      <c r="D2400" s="0" t="inlineStr">
        <is>
          <t>127020</t>
        </is>
      </c>
      <c r="E2400" s="0" t="inlineStr">
        <is>
          <t>BLANK KING M KI:12702038</t>
        </is>
      </c>
      <c r="F2400" s="0" t="inlineStr">
        <is>
          <t>899127020455</t>
        </is>
      </c>
      <c r="G2400" s="0" t="inlineStr">
        <is>
          <t>MENS</t>
        </is>
      </c>
      <c r="H2400" s="0" t="inlineStr">
        <is>
          <t>38</t>
        </is>
      </c>
      <c r="I2400" s="0">
        <v>29.99</v>
      </c>
      <c r="J2400" s="0">
        <v>12</v>
      </c>
    </row>
    <row r="2401" spans="1:10" customHeight="0">
      <c r="A2401" s="0">
        <f>HYPERLINK("https://dl.dropboxusercontent.com/scl/fi/68fxt011irky6fot4zzni/127020-af.jpg?rlkey=usjqydajt3n8h2lz36xzq4mhl&amp;dl=0","Click to download Image")</f>
      </c>
      <c r="B2401" s="0">
        <f>HYPERLINK("https://dl.dropboxusercontent.com/scl/fi/0tm9vt8bublpc994k33kh/mens-bottoms-size-chartsking.jpg?rlkey=culorqevxpa0p8ju333qe0qcg&amp;dl=0","Click to download SizeChart")</f>
      </c>
      <c r="C2401" s="0" t="inlineStr">
        <is>
          <t>King Men's Khaki Shorts</t>
        </is>
      </c>
      <c r="D2401" s="0" t="inlineStr">
        <is>
          <t>127020</t>
        </is>
      </c>
      <c r="E2401" s="0" t="inlineStr">
        <is>
          <t>BLANK KING M KI:12702040</t>
        </is>
      </c>
      <c r="F2401" s="0" t="inlineStr">
        <is>
          <t>899127020462</t>
        </is>
      </c>
      <c r="G2401" s="0" t="inlineStr">
        <is>
          <t>MENS</t>
        </is>
      </c>
      <c r="H2401" s="0" t="inlineStr">
        <is>
          <t>40</t>
        </is>
      </c>
      <c r="I2401" s="0">
        <v>29.99</v>
      </c>
      <c r="J2401" s="0">
        <v>18</v>
      </c>
    </row>
    <row r="2402" spans="1:10" customHeight="0">
      <c r="A2402" s="0">
        <f>HYPERLINK("https://dl.dropboxusercontent.com/scl/fi/68fxt011irky6fot4zzni/127020-af.jpg?rlkey=usjqydajt3n8h2lz36xzq4mhl&amp;dl=0","Click to download Image")</f>
      </c>
      <c r="B2402" s="0">
        <f>HYPERLINK("https://dl.dropboxusercontent.com/scl/fi/0tm9vt8bublpc994k33kh/mens-bottoms-size-chartsking.jpg?rlkey=culorqevxpa0p8ju333qe0qcg&amp;dl=0","Click to download SizeChart")</f>
      </c>
      <c r="C2402" s="0" t="inlineStr">
        <is>
          <t>King Men's Khaki Shorts</t>
        </is>
      </c>
      <c r="D2402" s="0" t="inlineStr">
        <is>
          <t>127020</t>
        </is>
      </c>
      <c r="E2402" s="0" t="inlineStr">
        <is>
          <t>BLANK KING M KI:12702042</t>
        </is>
      </c>
      <c r="F2402" s="0" t="inlineStr">
        <is>
          <t>899127020479</t>
        </is>
      </c>
      <c r="G2402" s="0" t="inlineStr">
        <is>
          <t>MENS</t>
        </is>
      </c>
      <c r="H2402" s="0" t="inlineStr">
        <is>
          <t>42</t>
        </is>
      </c>
      <c r="I2402" s="0">
        <v>29.99</v>
      </c>
      <c r="J2402" s="0">
        <v>13</v>
      </c>
    </row>
    <row r="2403" spans="1:10" customHeight="0">
      <c r="A2403" s="0">
        <f>HYPERLINK("https://dl.dropboxusercontent.com/scl/fi/3af7jppqgd3dzblion8ot/range-139804-f.jpg?rlkey=8e8nbiiu19n3qc8vtyhcjjmtc&amp;dl=0","Click to download Image")</f>
      </c>
      <c r="B2403" s="0">
        <f>HYPERLINK("https://dl.dropboxusercontent.com/scl/fi/6rm8lr4hxw021vzv4ppv6/mens-t-shirt-size-chartsrange-ss.jpg?rlkey=ojuzarxrido36y26vur64lqrr&amp;dl=0","Click to download SizeChart")</f>
      </c>
      <c r="C2403" s="0" t="inlineStr">
        <is>
          <t>Range Men's Tactical Shirt</t>
        </is>
      </c>
      <c r="D2403" s="0" t="inlineStr">
        <is>
          <t>139799</t>
        </is>
      </c>
      <c r="E2403" s="0" t="inlineStr">
        <is>
          <t>AB RANGE M DG:139799A-S</t>
        </is>
      </c>
      <c r="F2403" s="0" t="inlineStr">
        <is>
          <t>898139799045</t>
        </is>
      </c>
      <c r="G2403" s="0" t="inlineStr">
        <is>
          <t>MENS</t>
        </is>
      </c>
      <c r="H2403" s="0" t="inlineStr">
        <is>
          <t>S</t>
        </is>
      </c>
      <c r="I2403" s="0">
        <v>59.99</v>
      </c>
      <c r="J2403" s="0">
        <v>21</v>
      </c>
    </row>
    <row r="2404" spans="1:10" customHeight="0">
      <c r="A2404" s="0">
        <f>HYPERLINK("https://dl.dropboxusercontent.com/scl/fi/3af7jppqgd3dzblion8ot/range-139804-f.jpg?rlkey=8e8nbiiu19n3qc8vtyhcjjmtc&amp;dl=0","Click to download Image")</f>
      </c>
      <c r="B2404" s="0">
        <f>HYPERLINK("https://dl.dropboxusercontent.com/scl/fi/6rm8lr4hxw021vzv4ppv6/mens-t-shirt-size-chartsrange-ss.jpg?rlkey=ojuzarxrido36y26vur64lqrr&amp;dl=0","Click to download SizeChart")</f>
      </c>
      <c r="C2404" s="0" t="inlineStr">
        <is>
          <t>Range Men's Tactical Shirt</t>
        </is>
      </c>
      <c r="D2404" s="0" t="inlineStr">
        <is>
          <t>139799</t>
        </is>
      </c>
      <c r="E2404" s="0" t="inlineStr">
        <is>
          <t>AB RANGE M DG:139799B-M</t>
        </is>
      </c>
      <c r="F2404" s="0" t="inlineStr">
        <is>
          <t>898139799052</t>
        </is>
      </c>
      <c r="G2404" s="0" t="inlineStr">
        <is>
          <t>MENS</t>
        </is>
      </c>
      <c r="H2404" s="0" t="inlineStr">
        <is>
          <t>M</t>
        </is>
      </c>
      <c r="I2404" s="0">
        <v>59.99</v>
      </c>
      <c r="J2404" s="0">
        <v>42</v>
      </c>
    </row>
    <row r="2405" spans="1:10" customHeight="0">
      <c r="A2405" s="0">
        <f>HYPERLINK("https://dl.dropboxusercontent.com/scl/fi/3af7jppqgd3dzblion8ot/range-139804-f.jpg?rlkey=8e8nbiiu19n3qc8vtyhcjjmtc&amp;dl=0","Click to download Image")</f>
      </c>
      <c r="B2405" s="0">
        <f>HYPERLINK("https://dl.dropboxusercontent.com/scl/fi/6rm8lr4hxw021vzv4ppv6/mens-t-shirt-size-chartsrange-ss.jpg?rlkey=ojuzarxrido36y26vur64lqrr&amp;dl=0","Click to download SizeChart")</f>
      </c>
      <c r="C2405" s="0" t="inlineStr">
        <is>
          <t>Range Men's Tactical Shirt</t>
        </is>
      </c>
      <c r="D2405" s="0" t="inlineStr">
        <is>
          <t>139799</t>
        </is>
      </c>
      <c r="E2405" s="0" t="inlineStr">
        <is>
          <t>AB RANGE M DG:139799C-L</t>
        </is>
      </c>
      <c r="F2405" s="0" t="inlineStr">
        <is>
          <t>898139799069</t>
        </is>
      </c>
      <c r="G2405" s="0" t="inlineStr">
        <is>
          <t>MENS</t>
        </is>
      </c>
      <c r="H2405" s="0" t="inlineStr">
        <is>
          <t>L</t>
        </is>
      </c>
      <c r="I2405" s="0">
        <v>59.99</v>
      </c>
      <c r="J2405" s="0">
        <v>63</v>
      </c>
    </row>
    <row r="2406" spans="1:10" customHeight="0">
      <c r="A2406" s="0">
        <f>HYPERLINK("https://dl.dropboxusercontent.com/scl/fi/3af7jppqgd3dzblion8ot/range-139804-f.jpg?rlkey=8e8nbiiu19n3qc8vtyhcjjmtc&amp;dl=0","Click to download Image")</f>
      </c>
      <c r="B2406" s="0">
        <f>HYPERLINK("https://dl.dropboxusercontent.com/scl/fi/6rm8lr4hxw021vzv4ppv6/mens-t-shirt-size-chartsrange-ss.jpg?rlkey=ojuzarxrido36y26vur64lqrr&amp;dl=0","Click to download SizeChart")</f>
      </c>
      <c r="C2406" s="0" t="inlineStr">
        <is>
          <t>Range Men's Tactical Shirt</t>
        </is>
      </c>
      <c r="D2406" s="0" t="inlineStr">
        <is>
          <t>139799</t>
        </is>
      </c>
      <c r="E2406" s="0" t="inlineStr">
        <is>
          <t>AB RANGE M DG:139799D-XL</t>
        </is>
      </c>
      <c r="F2406" s="0" t="inlineStr">
        <is>
          <t>898139799076</t>
        </is>
      </c>
      <c r="G2406" s="0" t="inlineStr">
        <is>
          <t>MENS</t>
        </is>
      </c>
      <c r="H2406" s="0" t="inlineStr">
        <is>
          <t>XL</t>
        </is>
      </c>
      <c r="I2406" s="0">
        <v>59.99</v>
      </c>
      <c r="J2406" s="0">
        <v>62</v>
      </c>
    </row>
    <row r="2407" spans="1:10" customHeight="0">
      <c r="A2407" s="0">
        <f>HYPERLINK("https://dl.dropboxusercontent.com/scl/fi/3af7jppqgd3dzblion8ot/range-139804-f.jpg?rlkey=8e8nbiiu19n3qc8vtyhcjjmtc&amp;dl=0","Click to download Image")</f>
      </c>
      <c r="B2407" s="0">
        <f>HYPERLINK("https://dl.dropboxusercontent.com/scl/fi/6rm8lr4hxw021vzv4ppv6/mens-t-shirt-size-chartsrange-ss.jpg?rlkey=ojuzarxrido36y26vur64lqrr&amp;dl=0","Click to download SizeChart")</f>
      </c>
      <c r="C2407" s="0" t="inlineStr">
        <is>
          <t>Range Men's Tactical Shirt</t>
        </is>
      </c>
      <c r="D2407" s="0" t="inlineStr">
        <is>
          <t>139799</t>
        </is>
      </c>
      <c r="E2407" s="0" t="inlineStr">
        <is>
          <t>AB RANGE M DG:139799E-2XL</t>
        </is>
      </c>
      <c r="F2407" s="0" t="inlineStr">
        <is>
          <t>898139799083</t>
        </is>
      </c>
      <c r="G2407" s="0" t="inlineStr">
        <is>
          <t>MENS</t>
        </is>
      </c>
      <c r="H2407" s="0" t="inlineStr">
        <is>
          <t>2XL</t>
        </is>
      </c>
      <c r="I2407" s="0">
        <v>59.99</v>
      </c>
      <c r="J2407" s="0">
        <v>43</v>
      </c>
    </row>
    <row r="2408" spans="1:10" customHeight="0">
      <c r="A2408" s="0">
        <f>HYPERLINK("https://dl.dropboxusercontent.com/scl/fi/3af7jppqgd3dzblion8ot/range-139804-f.jpg?rlkey=8e8nbiiu19n3qc8vtyhcjjmtc&amp;dl=0","Click to download Image")</f>
      </c>
      <c r="B2408" s="0">
        <f>HYPERLINK("https://dl.dropboxusercontent.com/scl/fi/6rm8lr4hxw021vzv4ppv6/mens-t-shirt-size-chartsrange-ss.jpg?rlkey=ojuzarxrido36y26vur64lqrr&amp;dl=0","Click to download SizeChart")</f>
      </c>
      <c r="C2408" s="0" t="inlineStr">
        <is>
          <t>Range Men's Tactical Shirt</t>
        </is>
      </c>
      <c r="D2408" s="0" t="inlineStr">
        <is>
          <t>139799</t>
        </is>
      </c>
      <c r="E2408" s="0" t="inlineStr">
        <is>
          <t>AB RANGE M DG:139799F-3XL</t>
        </is>
      </c>
      <c r="F2408" s="0" t="inlineStr">
        <is>
          <t>898139799090</t>
        </is>
      </c>
      <c r="G2408" s="0" t="inlineStr">
        <is>
          <t>MENS</t>
        </is>
      </c>
      <c r="H2408" s="0" t="inlineStr">
        <is>
          <t>3XL</t>
        </is>
      </c>
      <c r="I2408" s="0">
        <v>59.99</v>
      </c>
      <c r="J2408" s="0">
        <v>22</v>
      </c>
    </row>
    <row r="2409" spans="1:10" customHeight="0">
      <c r="A2409" s="0">
        <f>HYPERLINK("https://dl.dropboxusercontent.com/scl/fi/z329nz2sic4xwxdryxiuh/range-139803-f.jpg?rlkey=8n73zklphkvva06068fgvsz57&amp;dl=0","Click to download Image")</f>
      </c>
      <c r="B2409" s="0">
        <f>HYPERLINK("https://dl.dropboxusercontent.com/scl/fi/6rm8lr4hxw021vzv4ppv6/mens-t-shirt-size-chartsrange-ss.jpg?rlkey=ojuzarxrido36y26vur64lqrr&amp;dl=0","Click to download SizeChart")</f>
      </c>
      <c r="C2409" s="0" t="inlineStr">
        <is>
          <t>Range Men's Tactical Shirt</t>
        </is>
      </c>
      <c r="D2409" s="0" t="inlineStr">
        <is>
          <t>139803</t>
        </is>
      </c>
      <c r="E2409" s="0" t="inlineStr">
        <is>
          <t>AB RANGE M NY:139803A-S</t>
        </is>
      </c>
      <c r="F2409" s="0" t="inlineStr">
        <is>
          <t>898139803049</t>
        </is>
      </c>
      <c r="G2409" s="0" t="inlineStr">
        <is>
          <t>MENS</t>
        </is>
      </c>
      <c r="I2409" s="0">
        <v>59.99</v>
      </c>
      <c r="J2409" s="0">
        <v>21</v>
      </c>
    </row>
    <row r="2410" spans="1:10" customHeight="0">
      <c r="A2410" s="0">
        <f>HYPERLINK("https://dl.dropboxusercontent.com/scl/fi/z329nz2sic4xwxdryxiuh/range-139803-f.jpg?rlkey=8n73zklphkvva06068fgvsz57&amp;dl=0","Click to download Image")</f>
      </c>
      <c r="B2410" s="0">
        <f>HYPERLINK("https://dl.dropboxusercontent.com/scl/fi/6rm8lr4hxw021vzv4ppv6/mens-t-shirt-size-chartsrange-ss.jpg?rlkey=ojuzarxrido36y26vur64lqrr&amp;dl=0","Click to download SizeChart")</f>
      </c>
      <c r="C2410" s="0" t="inlineStr">
        <is>
          <t>Range Men's Tactical Shirt</t>
        </is>
      </c>
      <c r="D2410" s="0" t="inlineStr">
        <is>
          <t>139803</t>
        </is>
      </c>
      <c r="E2410" s="0" t="inlineStr">
        <is>
          <t>AB RANGE M NY:139803B-M</t>
        </is>
      </c>
      <c r="F2410" s="0" t="inlineStr">
        <is>
          <t>898139803056</t>
        </is>
      </c>
      <c r="G2410" s="0" t="inlineStr">
        <is>
          <t>MENS</t>
        </is>
      </c>
      <c r="I2410" s="0">
        <v>59.99</v>
      </c>
      <c r="J2410" s="0">
        <v>42</v>
      </c>
    </row>
    <row r="2411" spans="1:10" customHeight="0">
      <c r="A2411" s="0">
        <f>HYPERLINK("https://dl.dropboxusercontent.com/scl/fi/z329nz2sic4xwxdryxiuh/range-139803-f.jpg?rlkey=8n73zklphkvva06068fgvsz57&amp;dl=0","Click to download Image")</f>
      </c>
      <c r="B2411" s="0">
        <f>HYPERLINK("https://dl.dropboxusercontent.com/scl/fi/6rm8lr4hxw021vzv4ppv6/mens-t-shirt-size-chartsrange-ss.jpg?rlkey=ojuzarxrido36y26vur64lqrr&amp;dl=0","Click to download SizeChart")</f>
      </c>
      <c r="C2411" s="0" t="inlineStr">
        <is>
          <t>Range Men's Tactical Shirt</t>
        </is>
      </c>
      <c r="D2411" s="0" t="inlineStr">
        <is>
          <t>139803</t>
        </is>
      </c>
      <c r="E2411" s="0" t="inlineStr">
        <is>
          <t>AB RANGE M NY:139803C-L</t>
        </is>
      </c>
      <c r="F2411" s="0" t="inlineStr">
        <is>
          <t>898139803063</t>
        </is>
      </c>
      <c r="G2411" s="0" t="inlineStr">
        <is>
          <t>MENS</t>
        </is>
      </c>
      <c r="I2411" s="0">
        <v>59.99</v>
      </c>
      <c r="J2411" s="0">
        <v>63</v>
      </c>
    </row>
    <row r="2412" spans="1:10" customHeight="0">
      <c r="A2412" s="0">
        <f>HYPERLINK("https://dl.dropboxusercontent.com/scl/fi/z329nz2sic4xwxdryxiuh/range-139803-f.jpg?rlkey=8n73zklphkvva06068fgvsz57&amp;dl=0","Click to download Image")</f>
      </c>
      <c r="B2412" s="0">
        <f>HYPERLINK("https://dl.dropboxusercontent.com/scl/fi/6rm8lr4hxw021vzv4ppv6/mens-t-shirt-size-chartsrange-ss.jpg?rlkey=ojuzarxrido36y26vur64lqrr&amp;dl=0","Click to download SizeChart")</f>
      </c>
      <c r="C2412" s="0" t="inlineStr">
        <is>
          <t>Range Men's Tactical Shirt</t>
        </is>
      </c>
      <c r="D2412" s="0" t="inlineStr">
        <is>
          <t>139803</t>
        </is>
      </c>
      <c r="E2412" s="0" t="inlineStr">
        <is>
          <t>AB RANGE M NY:139803D-XL</t>
        </is>
      </c>
      <c r="F2412" s="0" t="inlineStr">
        <is>
          <t>898139803070</t>
        </is>
      </c>
      <c r="G2412" s="0" t="inlineStr">
        <is>
          <t>MENS</t>
        </is>
      </c>
      <c r="I2412" s="0">
        <v>59.99</v>
      </c>
      <c r="J2412" s="0">
        <v>63</v>
      </c>
    </row>
    <row r="2413" spans="1:10" customHeight="0">
      <c r="A2413" s="0">
        <f>HYPERLINK("https://dl.dropboxusercontent.com/scl/fi/z329nz2sic4xwxdryxiuh/range-139803-f.jpg?rlkey=8n73zklphkvva06068fgvsz57&amp;dl=0","Click to download Image")</f>
      </c>
      <c r="B2413" s="0">
        <f>HYPERLINK("https://dl.dropboxusercontent.com/scl/fi/6rm8lr4hxw021vzv4ppv6/mens-t-shirt-size-chartsrange-ss.jpg?rlkey=ojuzarxrido36y26vur64lqrr&amp;dl=0","Click to download SizeChart")</f>
      </c>
      <c r="C2413" s="0" t="inlineStr">
        <is>
          <t>Range Men's Tactical Shirt</t>
        </is>
      </c>
      <c r="D2413" s="0" t="inlineStr">
        <is>
          <t>139803</t>
        </is>
      </c>
      <c r="E2413" s="0" t="inlineStr">
        <is>
          <t>AB RANGE M NY:139803E-2XL</t>
        </is>
      </c>
      <c r="F2413" s="0" t="inlineStr">
        <is>
          <t>898139803087</t>
        </is>
      </c>
      <c r="G2413" s="0" t="inlineStr">
        <is>
          <t>MENS</t>
        </is>
      </c>
      <c r="I2413" s="0">
        <v>59.99</v>
      </c>
      <c r="J2413" s="0">
        <v>42</v>
      </c>
    </row>
    <row r="2414" spans="1:10" customHeight="0">
      <c r="A2414" s="0">
        <f>HYPERLINK("https://dl.dropboxusercontent.com/scl/fi/z329nz2sic4xwxdryxiuh/range-139803-f.jpg?rlkey=8n73zklphkvva06068fgvsz57&amp;dl=0","Click to download Image")</f>
      </c>
      <c r="B2414" s="0">
        <f>HYPERLINK("https://dl.dropboxusercontent.com/scl/fi/6rm8lr4hxw021vzv4ppv6/mens-t-shirt-size-chartsrange-ss.jpg?rlkey=ojuzarxrido36y26vur64lqrr&amp;dl=0","Click to download SizeChart")</f>
      </c>
      <c r="C2414" s="0" t="inlineStr">
        <is>
          <t>Range Men's Tactical Shirt</t>
        </is>
      </c>
      <c r="D2414" s="0" t="inlineStr">
        <is>
          <t>139803</t>
        </is>
      </c>
      <c r="E2414" s="0" t="inlineStr">
        <is>
          <t>AB RANGE M NY:139803F-3XL</t>
        </is>
      </c>
      <c r="F2414" s="0" t="inlineStr">
        <is>
          <t>898139803094</t>
        </is>
      </c>
      <c r="G2414" s="0" t="inlineStr">
        <is>
          <t>MENS</t>
        </is>
      </c>
      <c r="I2414" s="0">
        <v>59.99</v>
      </c>
      <c r="J2414" s="0">
        <v>21</v>
      </c>
    </row>
    <row r="2415" spans="1:10" customHeight="0">
      <c r="A2415" s="0">
        <f>HYPERLINK("https://dl.dropboxusercontent.com/scl/fi/0jsvmvgnom1ve6mz0xcbr/range-139800-f.jpg?rlkey=u3bpcjzvgrp8z7s98938sth4p&amp;dl=0","Click to download Image")</f>
      </c>
      <c r="B2415" s="0">
        <f>HYPERLINK("https://dl.dropboxusercontent.com/scl/fi/6rm8lr4hxw021vzv4ppv6/mens-t-shirt-size-chartsrange-ss.jpg?rlkey=ojuzarxrido36y26vur64lqrr&amp;dl=0","Click to download SizeChart")</f>
      </c>
      <c r="C2415" s="0" t="inlineStr">
        <is>
          <t>Range Men's Tactical Shirt</t>
        </is>
      </c>
      <c r="D2415" s="0" t="inlineStr">
        <is>
          <t>139800</t>
        </is>
      </c>
      <c r="E2415" s="0" t="inlineStr">
        <is>
          <t>AB RANGE M OE:139800A-S</t>
        </is>
      </c>
      <c r="F2415" s="0" t="inlineStr">
        <is>
          <t>898139800048</t>
        </is>
      </c>
      <c r="G2415" s="0" t="inlineStr">
        <is>
          <t>MENS</t>
        </is>
      </c>
      <c r="H2415" s="0" t="inlineStr">
        <is>
          <t>S</t>
        </is>
      </c>
      <c r="I2415" s="0">
        <v>59.99</v>
      </c>
      <c r="J2415" s="0">
        <v>22</v>
      </c>
    </row>
    <row r="2416" spans="1:10" customHeight="0">
      <c r="A2416" s="0">
        <f>HYPERLINK("https://dl.dropboxusercontent.com/scl/fi/0jsvmvgnom1ve6mz0xcbr/range-139800-f.jpg?rlkey=u3bpcjzvgrp8z7s98938sth4p&amp;dl=0","Click to download Image")</f>
      </c>
      <c r="B2416" s="0">
        <f>HYPERLINK("https://dl.dropboxusercontent.com/scl/fi/6rm8lr4hxw021vzv4ppv6/mens-t-shirt-size-chartsrange-ss.jpg?rlkey=ojuzarxrido36y26vur64lqrr&amp;dl=0","Click to download SizeChart")</f>
      </c>
      <c r="C2416" s="0" t="inlineStr">
        <is>
          <t>Range Men's Tactical Shirt</t>
        </is>
      </c>
      <c r="D2416" s="0" t="inlineStr">
        <is>
          <t>139800</t>
        </is>
      </c>
      <c r="E2416" s="0" t="inlineStr">
        <is>
          <t>AB RANGE M OE:139800B-M</t>
        </is>
      </c>
      <c r="F2416" s="0" t="inlineStr">
        <is>
          <t>898139800055</t>
        </is>
      </c>
      <c r="G2416" s="0" t="inlineStr">
        <is>
          <t>MENS</t>
        </is>
      </c>
      <c r="H2416" s="0" t="inlineStr">
        <is>
          <t>M</t>
        </is>
      </c>
      <c r="I2416" s="0">
        <v>59.99</v>
      </c>
      <c r="J2416" s="0">
        <v>43</v>
      </c>
    </row>
    <row r="2417" spans="1:10" customHeight="0">
      <c r="A2417" s="0">
        <f>HYPERLINK("https://dl.dropboxusercontent.com/scl/fi/0jsvmvgnom1ve6mz0xcbr/range-139800-f.jpg?rlkey=u3bpcjzvgrp8z7s98938sth4p&amp;dl=0","Click to download Image")</f>
      </c>
      <c r="B2417" s="0">
        <f>HYPERLINK("https://dl.dropboxusercontent.com/scl/fi/6rm8lr4hxw021vzv4ppv6/mens-t-shirt-size-chartsrange-ss.jpg?rlkey=ojuzarxrido36y26vur64lqrr&amp;dl=0","Click to download SizeChart")</f>
      </c>
      <c r="C2417" s="0" t="inlineStr">
        <is>
          <t>Range Men's Tactical Shirt</t>
        </is>
      </c>
      <c r="D2417" s="0" t="inlineStr">
        <is>
          <t>139800</t>
        </is>
      </c>
      <c r="E2417" s="0" t="inlineStr">
        <is>
          <t>AB RANGE M OE:139800C-L</t>
        </is>
      </c>
      <c r="F2417" s="0" t="inlineStr">
        <is>
          <t>898139800062</t>
        </is>
      </c>
      <c r="G2417" s="0" t="inlineStr">
        <is>
          <t>MENS</t>
        </is>
      </c>
      <c r="H2417" s="0" t="inlineStr">
        <is>
          <t>L</t>
        </is>
      </c>
      <c r="I2417" s="0">
        <v>59.99</v>
      </c>
      <c r="J2417" s="0">
        <v>65</v>
      </c>
    </row>
    <row r="2418" spans="1:10" customHeight="0">
      <c r="A2418" s="0">
        <f>HYPERLINK("https://dl.dropboxusercontent.com/scl/fi/0jsvmvgnom1ve6mz0xcbr/range-139800-f.jpg?rlkey=u3bpcjzvgrp8z7s98938sth4p&amp;dl=0","Click to download Image")</f>
      </c>
      <c r="B2418" s="0">
        <f>HYPERLINK("https://dl.dropboxusercontent.com/scl/fi/6rm8lr4hxw021vzv4ppv6/mens-t-shirt-size-chartsrange-ss.jpg?rlkey=ojuzarxrido36y26vur64lqrr&amp;dl=0","Click to download SizeChart")</f>
      </c>
      <c r="C2418" s="0" t="inlineStr">
        <is>
          <t>Range Men's Tactical Shirt</t>
        </is>
      </c>
      <c r="D2418" s="0" t="inlineStr">
        <is>
          <t>139800</t>
        </is>
      </c>
      <c r="E2418" s="0" t="inlineStr">
        <is>
          <t>AB RANGE M OE:139800D-XL</t>
        </is>
      </c>
      <c r="F2418" s="0" t="inlineStr">
        <is>
          <t>898139800079</t>
        </is>
      </c>
      <c r="G2418" s="0" t="inlineStr">
        <is>
          <t>MENS</t>
        </is>
      </c>
      <c r="H2418" s="0" t="inlineStr">
        <is>
          <t>XL</t>
        </is>
      </c>
      <c r="I2418" s="0">
        <v>59.99</v>
      </c>
      <c r="J2418" s="0">
        <v>65</v>
      </c>
    </row>
    <row r="2419" spans="1:10" customHeight="0">
      <c r="A2419" s="0">
        <f>HYPERLINK("https://dl.dropboxusercontent.com/scl/fi/0jsvmvgnom1ve6mz0xcbr/range-139800-f.jpg?rlkey=u3bpcjzvgrp8z7s98938sth4p&amp;dl=0","Click to download Image")</f>
      </c>
      <c r="B2419" s="0">
        <f>HYPERLINK("https://dl.dropboxusercontent.com/scl/fi/6rm8lr4hxw021vzv4ppv6/mens-t-shirt-size-chartsrange-ss.jpg?rlkey=ojuzarxrido36y26vur64lqrr&amp;dl=0","Click to download SizeChart")</f>
      </c>
      <c r="C2419" s="0" t="inlineStr">
        <is>
          <t>Range Men's Tactical Shirt</t>
        </is>
      </c>
      <c r="D2419" s="0" t="inlineStr">
        <is>
          <t>139800</t>
        </is>
      </c>
      <c r="E2419" s="0" t="inlineStr">
        <is>
          <t>AB RANGE M OE:139800E-2XL</t>
        </is>
      </c>
      <c r="F2419" s="0" t="inlineStr">
        <is>
          <t>898139800086</t>
        </is>
      </c>
      <c r="G2419" s="0" t="inlineStr">
        <is>
          <t>MENS</t>
        </is>
      </c>
      <c r="H2419" s="0" t="inlineStr">
        <is>
          <t>2XL</t>
        </is>
      </c>
      <c r="I2419" s="0">
        <v>59.99</v>
      </c>
      <c r="J2419" s="0">
        <v>43</v>
      </c>
    </row>
    <row r="2420" spans="1:10" customHeight="0">
      <c r="A2420" s="0">
        <f>HYPERLINK("https://dl.dropboxusercontent.com/scl/fi/0jsvmvgnom1ve6mz0xcbr/range-139800-f.jpg?rlkey=u3bpcjzvgrp8z7s98938sth4p&amp;dl=0","Click to download Image")</f>
      </c>
      <c r="B2420" s="0">
        <f>HYPERLINK("https://dl.dropboxusercontent.com/scl/fi/6rm8lr4hxw021vzv4ppv6/mens-t-shirt-size-chartsrange-ss.jpg?rlkey=ojuzarxrido36y26vur64lqrr&amp;dl=0","Click to download SizeChart")</f>
      </c>
      <c r="C2420" s="0" t="inlineStr">
        <is>
          <t>Range Men's Tactical Shirt</t>
        </is>
      </c>
      <c r="D2420" s="0" t="inlineStr">
        <is>
          <t>139800</t>
        </is>
      </c>
      <c r="E2420" s="0" t="inlineStr">
        <is>
          <t>AB RANGE M OE:139800F-3XL</t>
        </is>
      </c>
      <c r="F2420" s="0" t="inlineStr">
        <is>
          <t>898139800093</t>
        </is>
      </c>
      <c r="G2420" s="0" t="inlineStr">
        <is>
          <t>MENS</t>
        </is>
      </c>
      <c r="H2420" s="0" t="inlineStr">
        <is>
          <t>3XL</t>
        </is>
      </c>
      <c r="I2420" s="0">
        <v>59.99</v>
      </c>
      <c r="J2420" s="0">
        <v>22</v>
      </c>
    </row>
    <row r="2421" spans="1:10" customHeight="0">
      <c r="A2421" s="0">
        <f>HYPERLINK("https://dl.dropboxusercontent.com/scl/fi/lq8ya5oh5hbcdce0kntc0/range-139801-f.jpg?rlkey=0nk3wp0sxst069mo3i79euvb7&amp;dl=0","Click to download Image")</f>
      </c>
      <c r="B2421" s="0">
        <f>HYPERLINK("https://dl.dropboxusercontent.com/scl/fi/6rm8lr4hxw021vzv4ppv6/mens-t-shirt-size-chartsrange-ss.jpg?rlkey=ojuzarxrido36y26vur64lqrr&amp;dl=0","Click to download SizeChart")</f>
      </c>
      <c r="C2421" s="0" t="inlineStr">
        <is>
          <t>Range Men's Tactical Shirt</t>
        </is>
      </c>
      <c r="D2421" s="0" t="inlineStr">
        <is>
          <t>139801</t>
        </is>
      </c>
      <c r="E2421" s="0" t="inlineStr">
        <is>
          <t>AB RANGE M KI:139801A-S</t>
        </is>
      </c>
      <c r="F2421" s="0" t="inlineStr">
        <is>
          <t>898139801045</t>
        </is>
      </c>
      <c r="G2421" s="0" t="inlineStr">
        <is>
          <t>MENS</t>
        </is>
      </c>
      <c r="H2421" s="0" t="inlineStr">
        <is>
          <t>S</t>
        </is>
      </c>
      <c r="I2421" s="0">
        <v>59.99</v>
      </c>
      <c r="J2421" s="0">
        <v>22</v>
      </c>
    </row>
    <row r="2422" spans="1:10" customHeight="0">
      <c r="A2422" s="0">
        <f>HYPERLINK("https://dl.dropboxusercontent.com/scl/fi/lq8ya5oh5hbcdce0kntc0/range-139801-f.jpg?rlkey=0nk3wp0sxst069mo3i79euvb7&amp;dl=0","Click to download Image")</f>
      </c>
      <c r="B2422" s="0">
        <f>HYPERLINK("https://dl.dropboxusercontent.com/scl/fi/6rm8lr4hxw021vzv4ppv6/mens-t-shirt-size-chartsrange-ss.jpg?rlkey=ojuzarxrido36y26vur64lqrr&amp;dl=0","Click to download SizeChart")</f>
      </c>
      <c r="C2422" s="0" t="inlineStr">
        <is>
          <t>Range Men's Tactical Shirt</t>
        </is>
      </c>
      <c r="D2422" s="0" t="inlineStr">
        <is>
          <t>139801</t>
        </is>
      </c>
      <c r="E2422" s="0" t="inlineStr">
        <is>
          <t>AB RANGE M KI:139801B-M</t>
        </is>
      </c>
      <c r="F2422" s="0" t="inlineStr">
        <is>
          <t>898139801052</t>
        </is>
      </c>
      <c r="G2422" s="0" t="inlineStr">
        <is>
          <t>MENS</t>
        </is>
      </c>
      <c r="H2422" s="0" t="inlineStr">
        <is>
          <t>M</t>
        </is>
      </c>
      <c r="I2422" s="0">
        <v>59.99</v>
      </c>
      <c r="J2422" s="0">
        <v>42</v>
      </c>
    </row>
    <row r="2423" spans="1:10" customHeight="0">
      <c r="A2423" s="0">
        <f>HYPERLINK("https://dl.dropboxusercontent.com/scl/fi/lq8ya5oh5hbcdce0kntc0/range-139801-f.jpg?rlkey=0nk3wp0sxst069mo3i79euvb7&amp;dl=0","Click to download Image")</f>
      </c>
      <c r="B2423" s="0">
        <f>HYPERLINK("https://dl.dropboxusercontent.com/scl/fi/6rm8lr4hxw021vzv4ppv6/mens-t-shirt-size-chartsrange-ss.jpg?rlkey=ojuzarxrido36y26vur64lqrr&amp;dl=0","Click to download SizeChart")</f>
      </c>
      <c r="C2423" s="0" t="inlineStr">
        <is>
          <t>Range Men's Tactical Shirt</t>
        </is>
      </c>
      <c r="D2423" s="0" t="inlineStr">
        <is>
          <t>139801</t>
        </is>
      </c>
      <c r="E2423" s="0" t="inlineStr">
        <is>
          <t>AB RANGE M KI:139801C-L</t>
        </is>
      </c>
      <c r="F2423" s="0" t="inlineStr">
        <is>
          <t>898139801069</t>
        </is>
      </c>
      <c r="G2423" s="0" t="inlineStr">
        <is>
          <t>MENS</t>
        </is>
      </c>
      <c r="H2423" s="0" t="inlineStr">
        <is>
          <t>L</t>
        </is>
      </c>
      <c r="I2423" s="0">
        <v>59.99</v>
      </c>
      <c r="J2423" s="0">
        <v>64</v>
      </c>
    </row>
    <row r="2424" spans="1:10" customHeight="0">
      <c r="A2424" s="0">
        <f>HYPERLINK("https://dl.dropboxusercontent.com/scl/fi/lq8ya5oh5hbcdce0kntc0/range-139801-f.jpg?rlkey=0nk3wp0sxst069mo3i79euvb7&amp;dl=0","Click to download Image")</f>
      </c>
      <c r="B2424" s="0">
        <f>HYPERLINK("https://dl.dropboxusercontent.com/scl/fi/6rm8lr4hxw021vzv4ppv6/mens-t-shirt-size-chartsrange-ss.jpg?rlkey=ojuzarxrido36y26vur64lqrr&amp;dl=0","Click to download SizeChart")</f>
      </c>
      <c r="C2424" s="0" t="inlineStr">
        <is>
          <t>Range Men's Tactical Shirt</t>
        </is>
      </c>
      <c r="D2424" s="0" t="inlineStr">
        <is>
          <t>139801</t>
        </is>
      </c>
      <c r="E2424" s="0" t="inlineStr">
        <is>
          <t>AB RANGE M KI:139801D-XL</t>
        </is>
      </c>
      <c r="F2424" s="0" t="inlineStr">
        <is>
          <t>898139801076</t>
        </is>
      </c>
      <c r="G2424" s="0" t="inlineStr">
        <is>
          <t>MENS</t>
        </is>
      </c>
      <c r="H2424" s="0" t="inlineStr">
        <is>
          <t>XL</t>
        </is>
      </c>
      <c r="I2424" s="0">
        <v>59.99</v>
      </c>
      <c r="J2424" s="0">
        <v>65</v>
      </c>
    </row>
    <row r="2425" spans="1:10" customHeight="0">
      <c r="A2425" s="0">
        <f>HYPERLINK("https://dl.dropboxusercontent.com/scl/fi/lq8ya5oh5hbcdce0kntc0/range-139801-f.jpg?rlkey=0nk3wp0sxst069mo3i79euvb7&amp;dl=0","Click to download Image")</f>
      </c>
      <c r="B2425" s="0">
        <f>HYPERLINK("https://dl.dropboxusercontent.com/scl/fi/6rm8lr4hxw021vzv4ppv6/mens-t-shirt-size-chartsrange-ss.jpg?rlkey=ojuzarxrido36y26vur64lqrr&amp;dl=0","Click to download SizeChart")</f>
      </c>
      <c r="C2425" s="0" t="inlineStr">
        <is>
          <t>Range Men's Tactical Shirt</t>
        </is>
      </c>
      <c r="D2425" s="0" t="inlineStr">
        <is>
          <t>139801</t>
        </is>
      </c>
      <c r="E2425" s="0" t="inlineStr">
        <is>
          <t>AB RANGE M KI:139801E-2XL</t>
        </is>
      </c>
      <c r="F2425" s="0" t="inlineStr">
        <is>
          <t>898139801083</t>
        </is>
      </c>
      <c r="G2425" s="0" t="inlineStr">
        <is>
          <t>MENS</t>
        </is>
      </c>
      <c r="H2425" s="0" t="inlineStr">
        <is>
          <t>2XL</t>
        </is>
      </c>
      <c r="I2425" s="0">
        <v>59.99</v>
      </c>
      <c r="J2425" s="0">
        <v>44</v>
      </c>
    </row>
    <row r="2426" spans="1:10" customHeight="0">
      <c r="A2426" s="0">
        <f>HYPERLINK("https://dl.dropboxusercontent.com/scl/fi/lq8ya5oh5hbcdce0kntc0/range-139801-f.jpg?rlkey=0nk3wp0sxst069mo3i79euvb7&amp;dl=0","Click to download Image")</f>
      </c>
      <c r="B2426" s="0">
        <f>HYPERLINK("https://dl.dropboxusercontent.com/scl/fi/6rm8lr4hxw021vzv4ppv6/mens-t-shirt-size-chartsrange-ss.jpg?rlkey=ojuzarxrido36y26vur64lqrr&amp;dl=0","Click to download SizeChart")</f>
      </c>
      <c r="C2426" s="0" t="inlineStr">
        <is>
          <t>Range Men's Tactical Shirt</t>
        </is>
      </c>
      <c r="D2426" s="0" t="inlineStr">
        <is>
          <t>139801</t>
        </is>
      </c>
      <c r="E2426" s="0" t="inlineStr">
        <is>
          <t>AB RANGE M KI:139801F-3XL</t>
        </is>
      </c>
      <c r="F2426" s="0" t="inlineStr">
        <is>
          <t>898139801090</t>
        </is>
      </c>
      <c r="G2426" s="0" t="inlineStr">
        <is>
          <t>MENS</t>
        </is>
      </c>
      <c r="H2426" s="0" t="inlineStr">
        <is>
          <t>3XL</t>
        </is>
      </c>
      <c r="I2426" s="0">
        <v>59.99</v>
      </c>
      <c r="J2426" s="0">
        <v>22</v>
      </c>
    </row>
    <row r="2427" spans="1:10" customHeight="0">
      <c r="A2427" s="0">
        <f>HYPERLINK("https://dl.dropboxusercontent.com/scl/fi/vq350a4qti2qqevykbyo4/range-139802-tn.jpg?rlkey=b4364hdr3d85r7rm0hfh35sk3&amp;dl=0","Click to download Image")</f>
      </c>
      <c r="B2427" s="0">
        <f>HYPERLINK("https://dl.dropboxusercontent.com/scl/fi/6rm8lr4hxw021vzv4ppv6/mens-t-shirt-size-chartsrange-ss.jpg?rlkey=ojuzarxrido36y26vur64lqrr&amp;dl=0","Click to download SizeChart")</f>
      </c>
      <c r="C2427" s="0" t="inlineStr">
        <is>
          <t>Range Men's Tactical Shirt</t>
        </is>
      </c>
      <c r="D2427" s="0" t="inlineStr">
        <is>
          <t>139802</t>
        </is>
      </c>
      <c r="E2427" s="0" t="inlineStr">
        <is>
          <t>AB RANGE M OD:139802A-S</t>
        </is>
      </c>
      <c r="F2427" s="0" t="inlineStr">
        <is>
          <t>898139802042</t>
        </is>
      </c>
      <c r="G2427" s="0" t="inlineStr">
        <is>
          <t>MENS</t>
        </is>
      </c>
      <c r="H2427" s="0" t="inlineStr">
        <is>
          <t>S</t>
        </is>
      </c>
      <c r="I2427" s="0">
        <v>59.99</v>
      </c>
      <c r="J2427" s="0">
        <v>22</v>
      </c>
    </row>
    <row r="2428" spans="1:10" customHeight="0">
      <c r="A2428" s="0">
        <f>HYPERLINK("https://dl.dropboxusercontent.com/scl/fi/vq350a4qti2qqevykbyo4/range-139802-tn.jpg?rlkey=b4364hdr3d85r7rm0hfh35sk3&amp;dl=0","Click to download Image")</f>
      </c>
      <c r="B2428" s="0">
        <f>HYPERLINK("https://dl.dropboxusercontent.com/scl/fi/6rm8lr4hxw021vzv4ppv6/mens-t-shirt-size-chartsrange-ss.jpg?rlkey=ojuzarxrido36y26vur64lqrr&amp;dl=0","Click to download SizeChart")</f>
      </c>
      <c r="C2428" s="0" t="inlineStr">
        <is>
          <t>Range Men's Tactical Shirt</t>
        </is>
      </c>
      <c r="D2428" s="0" t="inlineStr">
        <is>
          <t>139802</t>
        </is>
      </c>
      <c r="E2428" s="0" t="inlineStr">
        <is>
          <t>AB RANGE M OD:139802B-M</t>
        </is>
      </c>
      <c r="F2428" s="0" t="inlineStr">
        <is>
          <t>898139802059</t>
        </is>
      </c>
      <c r="G2428" s="0" t="inlineStr">
        <is>
          <t>MENS</t>
        </is>
      </c>
      <c r="H2428" s="0" t="inlineStr">
        <is>
          <t>M</t>
        </is>
      </c>
      <c r="I2428" s="0">
        <v>59.99</v>
      </c>
      <c r="J2428" s="0">
        <v>43</v>
      </c>
    </row>
    <row r="2429" spans="1:10" customHeight="0">
      <c r="A2429" s="0">
        <f>HYPERLINK("https://dl.dropboxusercontent.com/scl/fi/vq350a4qti2qqevykbyo4/range-139802-tn.jpg?rlkey=b4364hdr3d85r7rm0hfh35sk3&amp;dl=0","Click to download Image")</f>
      </c>
      <c r="B2429" s="0">
        <f>HYPERLINK("https://dl.dropboxusercontent.com/scl/fi/6rm8lr4hxw021vzv4ppv6/mens-t-shirt-size-chartsrange-ss.jpg?rlkey=ojuzarxrido36y26vur64lqrr&amp;dl=0","Click to download SizeChart")</f>
      </c>
      <c r="C2429" s="0" t="inlineStr">
        <is>
          <t>Range Men's Tactical Shirt</t>
        </is>
      </c>
      <c r="D2429" s="0" t="inlineStr">
        <is>
          <t>139802</t>
        </is>
      </c>
      <c r="E2429" s="0" t="inlineStr">
        <is>
          <t>AB RANGE M OD:139802C-L</t>
        </is>
      </c>
      <c r="F2429" s="0" t="inlineStr">
        <is>
          <t>898139802066</t>
        </is>
      </c>
      <c r="G2429" s="0" t="inlineStr">
        <is>
          <t>MENS</t>
        </is>
      </c>
      <c r="H2429" s="0" t="inlineStr">
        <is>
          <t>L</t>
        </is>
      </c>
      <c r="I2429" s="0">
        <v>59.99</v>
      </c>
      <c r="J2429" s="0">
        <v>64</v>
      </c>
    </row>
    <row r="2430" spans="1:10" customHeight="0">
      <c r="A2430" s="0">
        <f>HYPERLINK("https://dl.dropboxusercontent.com/scl/fi/vq350a4qti2qqevykbyo4/range-139802-tn.jpg?rlkey=b4364hdr3d85r7rm0hfh35sk3&amp;dl=0","Click to download Image")</f>
      </c>
      <c r="B2430" s="0">
        <f>HYPERLINK("https://dl.dropboxusercontent.com/scl/fi/6rm8lr4hxw021vzv4ppv6/mens-t-shirt-size-chartsrange-ss.jpg?rlkey=ojuzarxrido36y26vur64lqrr&amp;dl=0","Click to download SizeChart")</f>
      </c>
      <c r="C2430" s="0" t="inlineStr">
        <is>
          <t>Range Men's Tactical Shirt</t>
        </is>
      </c>
      <c r="D2430" s="0" t="inlineStr">
        <is>
          <t>139802</t>
        </is>
      </c>
      <c r="E2430" s="0" t="inlineStr">
        <is>
          <t>AB RANGE M OD:139802D-XL</t>
        </is>
      </c>
      <c r="F2430" s="0" t="inlineStr">
        <is>
          <t>898139802073</t>
        </is>
      </c>
      <c r="G2430" s="0" t="inlineStr">
        <is>
          <t>MENS</t>
        </is>
      </c>
      <c r="H2430" s="0" t="inlineStr">
        <is>
          <t>XL</t>
        </is>
      </c>
      <c r="I2430" s="0">
        <v>59.99</v>
      </c>
      <c r="J2430" s="0">
        <v>63</v>
      </c>
    </row>
    <row r="2431" spans="1:10" customHeight="0">
      <c r="A2431" s="0">
        <f>HYPERLINK("https://dl.dropboxusercontent.com/scl/fi/vq350a4qti2qqevykbyo4/range-139802-tn.jpg?rlkey=b4364hdr3d85r7rm0hfh35sk3&amp;dl=0","Click to download Image")</f>
      </c>
      <c r="B2431" s="0">
        <f>HYPERLINK("https://dl.dropboxusercontent.com/scl/fi/6rm8lr4hxw021vzv4ppv6/mens-t-shirt-size-chartsrange-ss.jpg?rlkey=ojuzarxrido36y26vur64lqrr&amp;dl=0","Click to download SizeChart")</f>
      </c>
      <c r="C2431" s="0" t="inlineStr">
        <is>
          <t>Range Men's Tactical Shirt</t>
        </is>
      </c>
      <c r="D2431" s="0" t="inlineStr">
        <is>
          <t>139802</t>
        </is>
      </c>
      <c r="E2431" s="0" t="inlineStr">
        <is>
          <t>AB RANGE M OD:139802E-2XL</t>
        </is>
      </c>
      <c r="F2431" s="0" t="inlineStr">
        <is>
          <t>898139802080</t>
        </is>
      </c>
      <c r="G2431" s="0" t="inlineStr">
        <is>
          <t>MENS</t>
        </is>
      </c>
      <c r="H2431" s="0" t="inlineStr">
        <is>
          <t>2XL</t>
        </is>
      </c>
      <c r="I2431" s="0">
        <v>59.99</v>
      </c>
      <c r="J2431" s="0">
        <v>44</v>
      </c>
    </row>
    <row r="2432" spans="1:10" customHeight="0">
      <c r="A2432" s="0">
        <f>HYPERLINK("https://dl.dropboxusercontent.com/scl/fi/vq350a4qti2qqevykbyo4/range-139802-tn.jpg?rlkey=b4364hdr3d85r7rm0hfh35sk3&amp;dl=0","Click to download Image")</f>
      </c>
      <c r="B2432" s="0">
        <f>HYPERLINK("https://dl.dropboxusercontent.com/scl/fi/6rm8lr4hxw021vzv4ppv6/mens-t-shirt-size-chartsrange-ss.jpg?rlkey=ojuzarxrido36y26vur64lqrr&amp;dl=0","Click to download SizeChart")</f>
      </c>
      <c r="C2432" s="0" t="inlineStr">
        <is>
          <t>Range Men's Tactical Shirt</t>
        </is>
      </c>
      <c r="D2432" s="0" t="inlineStr">
        <is>
          <t>139802</t>
        </is>
      </c>
      <c r="E2432" s="0" t="inlineStr">
        <is>
          <t>AB RANGE M OD:139802F-3XL</t>
        </is>
      </c>
      <c r="F2432" s="0" t="inlineStr">
        <is>
          <t>898139802097</t>
        </is>
      </c>
      <c r="G2432" s="0" t="inlineStr">
        <is>
          <t>MENS</t>
        </is>
      </c>
      <c r="H2432" s="0" t="inlineStr">
        <is>
          <t>3XL</t>
        </is>
      </c>
      <c r="I2432" s="0">
        <v>59.99</v>
      </c>
      <c r="J2432" s="0">
        <v>21</v>
      </c>
    </row>
    <row r="2433" spans="1:10" customHeight="0">
      <c r="A2433" s="0">
        <f>HYPERLINK("https://dl.dropboxusercontent.com/scl/fi/c6ml9w2wf20rvyhqllfpu/range-139804-f.jpg?rlkey=n1nfu3tfk27mnzfqbuo31nf8h&amp;dl=0","Click to download Image")</f>
      </c>
      <c r="B2433" s="0">
        <f>HYPERLINK("https://dl.dropboxusercontent.com/scl/fi/wiij4hi7fdlj9kelmdfcb/mens-t-shirt-size-chartsrange-ls.jpg?rlkey=x2owjslf7igcreia6mz8cd72d&amp;dl=0","Click to download SizeChart")</f>
      </c>
      <c r="C2433" s="0" t="inlineStr">
        <is>
          <t>Range Men's Tactical Long Sleeve T-Shirt</t>
        </is>
      </c>
      <c r="D2433" s="0" t="inlineStr">
        <is>
          <t>139804</t>
        </is>
      </c>
      <c r="E2433" s="0" t="inlineStr">
        <is>
          <t>AB RANGLS M DG:139804A-S</t>
        </is>
      </c>
      <c r="F2433" s="0" t="inlineStr">
        <is>
          <t>898139804046</t>
        </is>
      </c>
      <c r="G2433" s="0" t="inlineStr">
        <is>
          <t>MENS</t>
        </is>
      </c>
      <c r="H2433" s="0" t="inlineStr">
        <is>
          <t>S</t>
        </is>
      </c>
      <c r="I2433" s="0">
        <v>64.99</v>
      </c>
      <c r="J2433" s="0">
        <v>21</v>
      </c>
    </row>
    <row r="2434" spans="1:10" customHeight="0">
      <c r="A2434" s="0">
        <f>HYPERLINK("https://dl.dropboxusercontent.com/scl/fi/c6ml9w2wf20rvyhqllfpu/range-139804-f.jpg?rlkey=n1nfu3tfk27mnzfqbuo31nf8h&amp;dl=0","Click to download Image")</f>
      </c>
      <c r="B2434" s="0">
        <f>HYPERLINK("https://dl.dropboxusercontent.com/scl/fi/wiij4hi7fdlj9kelmdfcb/mens-t-shirt-size-chartsrange-ls.jpg?rlkey=x2owjslf7igcreia6mz8cd72d&amp;dl=0","Click to download SizeChart")</f>
      </c>
      <c r="C2434" s="0" t="inlineStr">
        <is>
          <t>Range Men's Tactical Long Sleeve T-Shirt</t>
        </is>
      </c>
      <c r="D2434" s="0" t="inlineStr">
        <is>
          <t>139804</t>
        </is>
      </c>
      <c r="E2434" s="0" t="inlineStr">
        <is>
          <t>AB RANGLS M DG:139804B-M</t>
        </is>
      </c>
      <c r="F2434" s="0" t="inlineStr">
        <is>
          <t>898139804053</t>
        </is>
      </c>
      <c r="G2434" s="0" t="inlineStr">
        <is>
          <t>MENS</t>
        </is>
      </c>
      <c r="H2434" s="0" t="inlineStr">
        <is>
          <t>M</t>
        </is>
      </c>
      <c r="I2434" s="0">
        <v>64.99</v>
      </c>
      <c r="J2434" s="0">
        <v>42</v>
      </c>
    </row>
    <row r="2435" spans="1:10" customHeight="0">
      <c r="A2435" s="0">
        <f>HYPERLINK("https://dl.dropboxusercontent.com/scl/fi/c6ml9w2wf20rvyhqllfpu/range-139804-f.jpg?rlkey=n1nfu3tfk27mnzfqbuo31nf8h&amp;dl=0","Click to download Image")</f>
      </c>
      <c r="B2435" s="0">
        <f>HYPERLINK("https://dl.dropboxusercontent.com/scl/fi/wiij4hi7fdlj9kelmdfcb/mens-t-shirt-size-chartsrange-ls.jpg?rlkey=x2owjslf7igcreia6mz8cd72d&amp;dl=0","Click to download SizeChart")</f>
      </c>
      <c r="C2435" s="0" t="inlineStr">
        <is>
          <t>Range Men's Tactical Long Sleeve T-Shirt</t>
        </is>
      </c>
      <c r="D2435" s="0" t="inlineStr">
        <is>
          <t>139804</t>
        </is>
      </c>
      <c r="E2435" s="0" t="inlineStr">
        <is>
          <t>AB RANGLS M DG:139804C-L</t>
        </is>
      </c>
      <c r="F2435" s="0" t="inlineStr">
        <is>
          <t>898139804060</t>
        </is>
      </c>
      <c r="G2435" s="0" t="inlineStr">
        <is>
          <t>MENS</t>
        </is>
      </c>
      <c r="H2435" s="0" t="inlineStr">
        <is>
          <t>L</t>
        </is>
      </c>
      <c r="I2435" s="0">
        <v>64.99</v>
      </c>
      <c r="J2435" s="0">
        <v>62</v>
      </c>
    </row>
    <row r="2436" spans="1:10" customHeight="0">
      <c r="A2436" s="0">
        <f>HYPERLINK("https://dl.dropboxusercontent.com/scl/fi/c6ml9w2wf20rvyhqllfpu/range-139804-f.jpg?rlkey=n1nfu3tfk27mnzfqbuo31nf8h&amp;dl=0","Click to download Image")</f>
      </c>
      <c r="B2436" s="0">
        <f>HYPERLINK("https://dl.dropboxusercontent.com/scl/fi/wiij4hi7fdlj9kelmdfcb/mens-t-shirt-size-chartsrange-ls.jpg?rlkey=x2owjslf7igcreia6mz8cd72d&amp;dl=0","Click to download SizeChart")</f>
      </c>
      <c r="C2436" s="0" t="inlineStr">
        <is>
          <t>Range Men's Tactical Long Sleeve T-Shirt</t>
        </is>
      </c>
      <c r="D2436" s="0" t="inlineStr">
        <is>
          <t>139804</t>
        </is>
      </c>
      <c r="E2436" s="0" t="inlineStr">
        <is>
          <t>AB RANGLS M DG:139804D-XL</t>
        </is>
      </c>
      <c r="F2436" s="0" t="inlineStr">
        <is>
          <t>898139804077</t>
        </is>
      </c>
      <c r="G2436" s="0" t="inlineStr">
        <is>
          <t>MENS</t>
        </is>
      </c>
      <c r="H2436" s="0" t="inlineStr">
        <is>
          <t>XL</t>
        </is>
      </c>
      <c r="I2436" s="0">
        <v>64.99</v>
      </c>
      <c r="J2436" s="0">
        <v>63</v>
      </c>
    </row>
    <row r="2437" spans="1:10" customHeight="0">
      <c r="A2437" s="0">
        <f>HYPERLINK("https://dl.dropboxusercontent.com/scl/fi/c6ml9w2wf20rvyhqllfpu/range-139804-f.jpg?rlkey=n1nfu3tfk27mnzfqbuo31nf8h&amp;dl=0","Click to download Image")</f>
      </c>
      <c r="B2437" s="0">
        <f>HYPERLINK("https://dl.dropboxusercontent.com/scl/fi/wiij4hi7fdlj9kelmdfcb/mens-t-shirt-size-chartsrange-ls.jpg?rlkey=x2owjslf7igcreia6mz8cd72d&amp;dl=0","Click to download SizeChart")</f>
      </c>
      <c r="C2437" s="0" t="inlineStr">
        <is>
          <t>Range Men's Tactical Long Sleeve T-Shirt</t>
        </is>
      </c>
      <c r="D2437" s="0" t="inlineStr">
        <is>
          <t>139804</t>
        </is>
      </c>
      <c r="E2437" s="0" t="inlineStr">
        <is>
          <t>AB RANGLS M DG:139804E-2XL</t>
        </is>
      </c>
      <c r="F2437" s="0" t="inlineStr">
        <is>
          <t>898139804084</t>
        </is>
      </c>
      <c r="G2437" s="0" t="inlineStr">
        <is>
          <t>MENS</t>
        </is>
      </c>
      <c r="H2437" s="0" t="inlineStr">
        <is>
          <t>2XL</t>
        </is>
      </c>
      <c r="I2437" s="0">
        <v>64.99</v>
      </c>
      <c r="J2437" s="0">
        <v>42</v>
      </c>
    </row>
    <row r="2438" spans="1:10" customHeight="0">
      <c r="A2438" s="0">
        <f>HYPERLINK("https://dl.dropboxusercontent.com/scl/fi/c6ml9w2wf20rvyhqllfpu/range-139804-f.jpg?rlkey=n1nfu3tfk27mnzfqbuo31nf8h&amp;dl=0","Click to download Image")</f>
      </c>
      <c r="B2438" s="0">
        <f>HYPERLINK("https://dl.dropboxusercontent.com/scl/fi/wiij4hi7fdlj9kelmdfcb/mens-t-shirt-size-chartsrange-ls.jpg?rlkey=x2owjslf7igcreia6mz8cd72d&amp;dl=0","Click to download SizeChart")</f>
      </c>
      <c r="C2438" s="0" t="inlineStr">
        <is>
          <t>Range Men's Tactical Long Sleeve T-Shirt</t>
        </is>
      </c>
      <c r="D2438" s="0" t="inlineStr">
        <is>
          <t>139804</t>
        </is>
      </c>
      <c r="E2438" s="0" t="inlineStr">
        <is>
          <t>AB RANGLS M DG:139804F-3XL</t>
        </is>
      </c>
      <c r="F2438" s="0" t="inlineStr">
        <is>
          <t>898139804091</t>
        </is>
      </c>
      <c r="G2438" s="0" t="inlineStr">
        <is>
          <t>MENS</t>
        </is>
      </c>
      <c r="H2438" s="0" t="inlineStr">
        <is>
          <t>3XL</t>
        </is>
      </c>
      <c r="I2438" s="0">
        <v>64.99</v>
      </c>
      <c r="J2438" s="0">
        <v>21</v>
      </c>
    </row>
    <row r="2439" spans="1:10" customHeight="0">
      <c r="A2439" s="0">
        <f>HYPERLINK("https://dl.dropboxusercontent.com/scl/fi/cyr64wpwtdpft9wj3hsqx/range-139808-f.jpg?rlkey=f6540jq514xfwu991xczm7qq9&amp;dl=0","Click to download Image")</f>
      </c>
      <c r="B2439" s="0">
        <f>HYPERLINK("https://dl.dropboxusercontent.com/scl/fi/wiij4hi7fdlj9kelmdfcb/mens-t-shirt-size-chartsrange-ls.jpg?rlkey=x2owjslf7igcreia6mz8cd72d&amp;dl=0","Click to download SizeChart")</f>
      </c>
      <c r="C2439" s="0" t="inlineStr">
        <is>
          <t>Range Men's Tactical Long Sleeve T-Shirt</t>
        </is>
      </c>
      <c r="D2439" s="0" t="inlineStr">
        <is>
          <t>139808</t>
        </is>
      </c>
      <c r="E2439" s="0" t="inlineStr">
        <is>
          <t>AB RANGLS M NY:139808A-S</t>
        </is>
      </c>
      <c r="F2439" s="0" t="inlineStr">
        <is>
          <t>898139808044</t>
        </is>
      </c>
      <c r="G2439" s="0" t="inlineStr">
        <is>
          <t>MENS</t>
        </is>
      </c>
      <c r="H2439" s="0" t="inlineStr">
        <is>
          <t>S</t>
        </is>
      </c>
      <c r="I2439" s="0">
        <v>64.99</v>
      </c>
      <c r="J2439" s="0">
        <v>21</v>
      </c>
    </row>
    <row r="2440" spans="1:10" customHeight="0">
      <c r="A2440" s="0">
        <f>HYPERLINK("https://dl.dropboxusercontent.com/scl/fi/cyr64wpwtdpft9wj3hsqx/range-139808-f.jpg?rlkey=f6540jq514xfwu991xczm7qq9&amp;dl=0","Click to download Image")</f>
      </c>
      <c r="B2440" s="0">
        <f>HYPERLINK("https://dl.dropboxusercontent.com/scl/fi/wiij4hi7fdlj9kelmdfcb/mens-t-shirt-size-chartsrange-ls.jpg?rlkey=x2owjslf7igcreia6mz8cd72d&amp;dl=0","Click to download SizeChart")</f>
      </c>
      <c r="C2440" s="0" t="inlineStr">
        <is>
          <t>Range Men's Tactical Long Sleeve T-Shirt</t>
        </is>
      </c>
      <c r="D2440" s="0" t="inlineStr">
        <is>
          <t>139808</t>
        </is>
      </c>
      <c r="E2440" s="0" t="inlineStr">
        <is>
          <t>AB RANGLS M NY:139808B-M</t>
        </is>
      </c>
      <c r="F2440" s="0" t="inlineStr">
        <is>
          <t>898139808051</t>
        </is>
      </c>
      <c r="G2440" s="0" t="inlineStr">
        <is>
          <t>MENS</t>
        </is>
      </c>
      <c r="H2440" s="0" t="inlineStr">
        <is>
          <t>M</t>
        </is>
      </c>
      <c r="I2440" s="0">
        <v>64.99</v>
      </c>
      <c r="J2440" s="0">
        <v>42</v>
      </c>
    </row>
    <row r="2441" spans="1:10" customHeight="0">
      <c r="A2441" s="0">
        <f>HYPERLINK("https://dl.dropboxusercontent.com/scl/fi/cyr64wpwtdpft9wj3hsqx/range-139808-f.jpg?rlkey=f6540jq514xfwu991xczm7qq9&amp;dl=0","Click to download Image")</f>
      </c>
      <c r="B2441" s="0">
        <f>HYPERLINK("https://dl.dropboxusercontent.com/scl/fi/wiij4hi7fdlj9kelmdfcb/mens-t-shirt-size-chartsrange-ls.jpg?rlkey=x2owjslf7igcreia6mz8cd72d&amp;dl=0","Click to download SizeChart")</f>
      </c>
      <c r="C2441" s="0" t="inlineStr">
        <is>
          <t>Range Men's Tactical Long Sleeve T-Shirt</t>
        </is>
      </c>
      <c r="D2441" s="0" t="inlineStr">
        <is>
          <t>139808</t>
        </is>
      </c>
      <c r="E2441" s="0" t="inlineStr">
        <is>
          <t>AB RANGLS M NY:139808C-L</t>
        </is>
      </c>
      <c r="F2441" s="0" t="inlineStr">
        <is>
          <t>898139808068</t>
        </is>
      </c>
      <c r="G2441" s="0" t="inlineStr">
        <is>
          <t>MENS</t>
        </is>
      </c>
      <c r="H2441" s="0" t="inlineStr">
        <is>
          <t>L</t>
        </is>
      </c>
      <c r="I2441" s="0">
        <v>64.99</v>
      </c>
      <c r="J2441" s="0">
        <v>63</v>
      </c>
    </row>
    <row r="2442" spans="1:10" customHeight="0">
      <c r="A2442" s="0">
        <f>HYPERLINK("https://dl.dropboxusercontent.com/scl/fi/cyr64wpwtdpft9wj3hsqx/range-139808-f.jpg?rlkey=f6540jq514xfwu991xczm7qq9&amp;dl=0","Click to download Image")</f>
      </c>
      <c r="B2442" s="0">
        <f>HYPERLINK("https://dl.dropboxusercontent.com/scl/fi/wiij4hi7fdlj9kelmdfcb/mens-t-shirt-size-chartsrange-ls.jpg?rlkey=x2owjslf7igcreia6mz8cd72d&amp;dl=0","Click to download SizeChart")</f>
      </c>
      <c r="C2442" s="0" t="inlineStr">
        <is>
          <t>Range Men's Tactical Long Sleeve T-Shirt</t>
        </is>
      </c>
      <c r="D2442" s="0" t="inlineStr">
        <is>
          <t>139808</t>
        </is>
      </c>
      <c r="E2442" s="0" t="inlineStr">
        <is>
          <t>AB RANGLS M NY:139808D-XL</t>
        </is>
      </c>
      <c r="F2442" s="0" t="inlineStr">
        <is>
          <t>898139808075</t>
        </is>
      </c>
      <c r="G2442" s="0" t="inlineStr">
        <is>
          <t>MENS</t>
        </is>
      </c>
      <c r="H2442" s="0" t="inlineStr">
        <is>
          <t>XL</t>
        </is>
      </c>
      <c r="I2442" s="0">
        <v>64.99</v>
      </c>
      <c r="J2442" s="0">
        <v>33</v>
      </c>
    </row>
    <row r="2443" spans="1:10" customHeight="0">
      <c r="A2443" s="0">
        <f>HYPERLINK("https://dl.dropboxusercontent.com/scl/fi/cyr64wpwtdpft9wj3hsqx/range-139808-f.jpg?rlkey=f6540jq514xfwu991xczm7qq9&amp;dl=0","Click to download Image")</f>
      </c>
      <c r="B2443" s="0">
        <f>HYPERLINK("https://dl.dropboxusercontent.com/scl/fi/wiij4hi7fdlj9kelmdfcb/mens-t-shirt-size-chartsrange-ls.jpg?rlkey=x2owjslf7igcreia6mz8cd72d&amp;dl=0","Click to download SizeChart")</f>
      </c>
      <c r="C2443" s="0" t="inlineStr">
        <is>
          <t>Range Men's Tactical Long Sleeve T-Shirt</t>
        </is>
      </c>
      <c r="D2443" s="0" t="inlineStr">
        <is>
          <t>139808</t>
        </is>
      </c>
      <c r="E2443" s="0" t="inlineStr">
        <is>
          <t>AB RANGLS M NY:139808E-2XL</t>
        </is>
      </c>
      <c r="F2443" s="0" t="inlineStr">
        <is>
          <t>898139808082</t>
        </is>
      </c>
      <c r="G2443" s="0" t="inlineStr">
        <is>
          <t>MENS</t>
        </is>
      </c>
      <c r="H2443" s="0" t="inlineStr">
        <is>
          <t>2XL</t>
        </is>
      </c>
      <c r="I2443" s="0">
        <v>64.99</v>
      </c>
      <c r="J2443" s="0">
        <v>42</v>
      </c>
    </row>
    <row r="2444" spans="1:10" customHeight="0">
      <c r="A2444" s="0">
        <f>HYPERLINK("https://dl.dropboxusercontent.com/scl/fi/cyr64wpwtdpft9wj3hsqx/range-139808-f.jpg?rlkey=f6540jq514xfwu991xczm7qq9&amp;dl=0","Click to download Image")</f>
      </c>
      <c r="B2444" s="0">
        <f>HYPERLINK("https://dl.dropboxusercontent.com/scl/fi/wiij4hi7fdlj9kelmdfcb/mens-t-shirt-size-chartsrange-ls.jpg?rlkey=x2owjslf7igcreia6mz8cd72d&amp;dl=0","Click to download SizeChart")</f>
      </c>
      <c r="C2444" s="0" t="inlineStr">
        <is>
          <t>Range Men's Tactical Long Sleeve T-Shirt</t>
        </is>
      </c>
      <c r="D2444" s="0" t="inlineStr">
        <is>
          <t>139808</t>
        </is>
      </c>
      <c r="E2444" s="0" t="inlineStr">
        <is>
          <t>AB RANGLS M NY:139808F-3XL</t>
        </is>
      </c>
      <c r="F2444" s="0" t="inlineStr">
        <is>
          <t>898139808099</t>
        </is>
      </c>
      <c r="G2444" s="0" t="inlineStr">
        <is>
          <t>MENS</t>
        </is>
      </c>
      <c r="H2444" s="0" t="inlineStr">
        <is>
          <t>3XL</t>
        </is>
      </c>
      <c r="I2444" s="0">
        <v>64.99</v>
      </c>
      <c r="J2444" s="0">
        <v>21</v>
      </c>
    </row>
    <row r="2445" spans="1:10" customHeight="0">
      <c r="A2445" s="0">
        <f>HYPERLINK("https://dl.dropboxusercontent.com/scl/fi/meecp2xoyg1yg5v0toud0/range-139805-f.jpg?rlkey=4hnzf64miv0cs84uvd7dvhywq&amp;dl=0","Click to download Image")</f>
      </c>
      <c r="B2445" s="0">
        <f>HYPERLINK("https://dl.dropboxusercontent.com/scl/fi/wiij4hi7fdlj9kelmdfcb/mens-t-shirt-size-chartsrange-ls.jpg?rlkey=x2owjslf7igcreia6mz8cd72d&amp;dl=0","Click to download SizeChart")</f>
      </c>
      <c r="C2445" s="0" t="inlineStr">
        <is>
          <t>Range Men's Tactical Long Sleeve T-Shirt</t>
        </is>
      </c>
      <c r="D2445" s="0" t="inlineStr">
        <is>
          <t>139805</t>
        </is>
      </c>
      <c r="E2445" s="0" t="inlineStr">
        <is>
          <t>AB RANGLS M OE:139805A-S</t>
        </is>
      </c>
      <c r="F2445" s="0" t="inlineStr">
        <is>
          <t>898139805043</t>
        </is>
      </c>
      <c r="G2445" s="0" t="inlineStr">
        <is>
          <t>MENS</t>
        </is>
      </c>
      <c r="H2445" s="0" t="inlineStr">
        <is>
          <t>S</t>
        </is>
      </c>
      <c r="I2445" s="0">
        <v>64.99</v>
      </c>
      <c r="J2445" s="0">
        <v>21</v>
      </c>
    </row>
    <row r="2446" spans="1:10" customHeight="0">
      <c r="A2446" s="0">
        <f>HYPERLINK("https://dl.dropboxusercontent.com/scl/fi/meecp2xoyg1yg5v0toud0/range-139805-f.jpg?rlkey=4hnzf64miv0cs84uvd7dvhywq&amp;dl=0","Click to download Image")</f>
      </c>
      <c r="B2446" s="0">
        <f>HYPERLINK("https://dl.dropboxusercontent.com/scl/fi/wiij4hi7fdlj9kelmdfcb/mens-t-shirt-size-chartsrange-ls.jpg?rlkey=x2owjslf7igcreia6mz8cd72d&amp;dl=0","Click to download SizeChart")</f>
      </c>
      <c r="C2446" s="0" t="inlineStr">
        <is>
          <t>Range Men's Tactical Long Sleeve T-Shirt</t>
        </is>
      </c>
      <c r="D2446" s="0" t="inlineStr">
        <is>
          <t>139805</t>
        </is>
      </c>
      <c r="E2446" s="0" t="inlineStr">
        <is>
          <t>AB RANGLS M OE:139805B-M</t>
        </is>
      </c>
      <c r="F2446" s="0" t="inlineStr">
        <is>
          <t>898139805050</t>
        </is>
      </c>
      <c r="G2446" s="0" t="inlineStr">
        <is>
          <t>MENS</t>
        </is>
      </c>
      <c r="H2446" s="0" t="inlineStr">
        <is>
          <t>M</t>
        </is>
      </c>
      <c r="I2446" s="0">
        <v>64.99</v>
      </c>
      <c r="J2446" s="0">
        <v>42</v>
      </c>
    </row>
    <row r="2447" spans="1:10" customHeight="0">
      <c r="A2447" s="0">
        <f>HYPERLINK("https://dl.dropboxusercontent.com/scl/fi/meecp2xoyg1yg5v0toud0/range-139805-f.jpg?rlkey=4hnzf64miv0cs84uvd7dvhywq&amp;dl=0","Click to download Image")</f>
      </c>
      <c r="B2447" s="0">
        <f>HYPERLINK("https://dl.dropboxusercontent.com/scl/fi/wiij4hi7fdlj9kelmdfcb/mens-t-shirt-size-chartsrange-ls.jpg?rlkey=x2owjslf7igcreia6mz8cd72d&amp;dl=0","Click to download SizeChart")</f>
      </c>
      <c r="C2447" s="0" t="inlineStr">
        <is>
          <t>Range Men's Tactical Long Sleeve T-Shirt</t>
        </is>
      </c>
      <c r="D2447" s="0" t="inlineStr">
        <is>
          <t>139805</t>
        </is>
      </c>
      <c r="E2447" s="0" t="inlineStr">
        <is>
          <t>AB RANGLS M OE:139805C-L</t>
        </is>
      </c>
      <c r="F2447" s="0" t="inlineStr">
        <is>
          <t>898139805067</t>
        </is>
      </c>
      <c r="G2447" s="0" t="inlineStr">
        <is>
          <t>MENS</t>
        </is>
      </c>
      <c r="H2447" s="0" t="inlineStr">
        <is>
          <t>L</t>
        </is>
      </c>
      <c r="I2447" s="0">
        <v>64.99</v>
      </c>
      <c r="J2447" s="0">
        <v>55</v>
      </c>
    </row>
    <row r="2448" spans="1:10" customHeight="0">
      <c r="A2448" s="0">
        <f>HYPERLINK("https://dl.dropboxusercontent.com/scl/fi/meecp2xoyg1yg5v0toud0/range-139805-f.jpg?rlkey=4hnzf64miv0cs84uvd7dvhywq&amp;dl=0","Click to download Image")</f>
      </c>
      <c r="B2448" s="0">
        <f>HYPERLINK("https://dl.dropboxusercontent.com/scl/fi/wiij4hi7fdlj9kelmdfcb/mens-t-shirt-size-chartsrange-ls.jpg?rlkey=x2owjslf7igcreia6mz8cd72d&amp;dl=0","Click to download SizeChart")</f>
      </c>
      <c r="C2448" s="0" t="inlineStr">
        <is>
          <t>Range Men's Tactical Long Sleeve T-Shirt</t>
        </is>
      </c>
      <c r="D2448" s="0" t="inlineStr">
        <is>
          <t>139805</t>
        </is>
      </c>
      <c r="E2448" s="0" t="inlineStr">
        <is>
          <t>AB RANGLS M OE:139805D-XL</t>
        </is>
      </c>
      <c r="F2448" s="0" t="inlineStr">
        <is>
          <t>898139805074</t>
        </is>
      </c>
      <c r="G2448" s="0" t="inlineStr">
        <is>
          <t>MENS</t>
        </is>
      </c>
      <c r="H2448" s="0" t="inlineStr">
        <is>
          <t>XL</t>
        </is>
      </c>
      <c r="I2448" s="0">
        <v>64.99</v>
      </c>
      <c r="J2448" s="0">
        <v>56</v>
      </c>
    </row>
    <row r="2449" spans="1:10" customHeight="0">
      <c r="A2449" s="0">
        <f>HYPERLINK("https://dl.dropboxusercontent.com/scl/fi/meecp2xoyg1yg5v0toud0/range-139805-f.jpg?rlkey=4hnzf64miv0cs84uvd7dvhywq&amp;dl=0","Click to download Image")</f>
      </c>
      <c r="B2449" s="0">
        <f>HYPERLINK("https://dl.dropboxusercontent.com/scl/fi/wiij4hi7fdlj9kelmdfcb/mens-t-shirt-size-chartsrange-ls.jpg?rlkey=x2owjslf7igcreia6mz8cd72d&amp;dl=0","Click to download SizeChart")</f>
      </c>
      <c r="C2449" s="0" t="inlineStr">
        <is>
          <t>Range Men's Tactical Long Sleeve T-Shirt</t>
        </is>
      </c>
      <c r="D2449" s="0" t="inlineStr">
        <is>
          <t>139805</t>
        </is>
      </c>
      <c r="E2449" s="0" t="inlineStr">
        <is>
          <t>AB RANGLS M OE:139805E-2XL</t>
        </is>
      </c>
      <c r="F2449" s="0" t="inlineStr">
        <is>
          <t>898139805081</t>
        </is>
      </c>
      <c r="G2449" s="0" t="inlineStr">
        <is>
          <t>MENS</t>
        </is>
      </c>
      <c r="H2449" s="0" t="inlineStr">
        <is>
          <t>2XL</t>
        </is>
      </c>
      <c r="I2449" s="0">
        <v>64.99</v>
      </c>
      <c r="J2449" s="0">
        <v>42</v>
      </c>
    </row>
    <row r="2450" spans="1:10" customHeight="0">
      <c r="A2450" s="0">
        <f>HYPERLINK("https://dl.dropboxusercontent.com/scl/fi/meecp2xoyg1yg5v0toud0/range-139805-f.jpg?rlkey=4hnzf64miv0cs84uvd7dvhywq&amp;dl=0","Click to download Image")</f>
      </c>
      <c r="B2450" s="0">
        <f>HYPERLINK("https://dl.dropboxusercontent.com/scl/fi/wiij4hi7fdlj9kelmdfcb/mens-t-shirt-size-chartsrange-ls.jpg?rlkey=x2owjslf7igcreia6mz8cd72d&amp;dl=0","Click to download SizeChart")</f>
      </c>
      <c r="C2450" s="0" t="inlineStr">
        <is>
          <t>Range Men's Tactical Long Sleeve T-Shirt</t>
        </is>
      </c>
      <c r="D2450" s="0" t="inlineStr">
        <is>
          <t>139805</t>
        </is>
      </c>
      <c r="E2450" s="0" t="inlineStr">
        <is>
          <t>AB RANGLS M OE:139805F-3XL</t>
        </is>
      </c>
      <c r="F2450" s="0" t="inlineStr">
        <is>
          <t>898139805098</t>
        </is>
      </c>
      <c r="G2450" s="0" t="inlineStr">
        <is>
          <t>MENS</t>
        </is>
      </c>
      <c r="H2450" s="0" t="inlineStr">
        <is>
          <t>3XL</t>
        </is>
      </c>
      <c r="I2450" s="0">
        <v>64.99</v>
      </c>
      <c r="J2450" s="0">
        <v>21</v>
      </c>
    </row>
    <row r="2451" spans="1:10" customHeight="0">
      <c r="A2451" s="0">
        <f>HYPERLINK("https://dl.dropboxusercontent.com/scl/fi/7cdft9306ljxuhna0h3e5/range-139806-f.jpg?rlkey=an4fqgtxw1yvcoklyoa2zew8p&amp;dl=0","Click to download Image")</f>
      </c>
      <c r="B2451" s="0">
        <f>HYPERLINK("https://dl.dropboxusercontent.com/scl/fi/wiij4hi7fdlj9kelmdfcb/mens-t-shirt-size-chartsrange-ls.jpg?rlkey=x2owjslf7igcreia6mz8cd72d&amp;dl=0","Click to download SizeChart")</f>
      </c>
      <c r="C2451" s="0" t="inlineStr">
        <is>
          <t>Range Men's Tactical Long Sleeve T-Shirt</t>
        </is>
      </c>
      <c r="D2451" s="0" t="inlineStr">
        <is>
          <t>139806</t>
        </is>
      </c>
      <c r="E2451" s="0" t="inlineStr">
        <is>
          <t>AB RANGLS M KI:139806A-S</t>
        </is>
      </c>
      <c r="F2451" s="0" t="inlineStr">
        <is>
          <t>898139806040</t>
        </is>
      </c>
      <c r="G2451" s="0" t="inlineStr">
        <is>
          <t>MENS</t>
        </is>
      </c>
      <c r="H2451" s="0" t="inlineStr">
        <is>
          <t>S</t>
        </is>
      </c>
      <c r="I2451" s="0">
        <v>64.99</v>
      </c>
      <c r="J2451" s="0">
        <v>2</v>
      </c>
    </row>
    <row r="2452" spans="1:10" customHeight="0">
      <c r="A2452" s="0">
        <f>HYPERLINK("https://dl.dropboxusercontent.com/scl/fi/7cdft9306ljxuhna0h3e5/range-139806-f.jpg?rlkey=an4fqgtxw1yvcoklyoa2zew8p&amp;dl=0","Click to download Image")</f>
      </c>
      <c r="B2452" s="0">
        <f>HYPERLINK("https://dl.dropboxusercontent.com/scl/fi/wiij4hi7fdlj9kelmdfcb/mens-t-shirt-size-chartsrange-ls.jpg?rlkey=x2owjslf7igcreia6mz8cd72d&amp;dl=0","Click to download SizeChart")</f>
      </c>
      <c r="C2452" s="0" t="inlineStr">
        <is>
          <t>Range Men's Tactical Long Sleeve T-Shirt</t>
        </is>
      </c>
      <c r="D2452" s="0" t="inlineStr">
        <is>
          <t>139806</t>
        </is>
      </c>
      <c r="E2452" s="0" t="inlineStr">
        <is>
          <t>AB RANGLS M KI:139806B-M</t>
        </is>
      </c>
      <c r="F2452" s="0" t="inlineStr">
        <is>
          <t>898139806057</t>
        </is>
      </c>
      <c r="G2452" s="0" t="inlineStr">
        <is>
          <t>MENS</t>
        </is>
      </c>
      <c r="H2452" s="0" t="inlineStr">
        <is>
          <t>M</t>
        </is>
      </c>
      <c r="I2452" s="0">
        <v>64.99</v>
      </c>
      <c r="J2452" s="0">
        <v>4</v>
      </c>
    </row>
    <row r="2453" spans="1:10" customHeight="0">
      <c r="A2453" s="0">
        <f>HYPERLINK("https://dl.dropboxusercontent.com/scl/fi/7cdft9306ljxuhna0h3e5/range-139806-f.jpg?rlkey=an4fqgtxw1yvcoklyoa2zew8p&amp;dl=0","Click to download Image")</f>
      </c>
      <c r="B2453" s="0">
        <f>HYPERLINK("https://dl.dropboxusercontent.com/scl/fi/wiij4hi7fdlj9kelmdfcb/mens-t-shirt-size-chartsrange-ls.jpg?rlkey=x2owjslf7igcreia6mz8cd72d&amp;dl=0","Click to download SizeChart")</f>
      </c>
      <c r="C2453" s="0" t="inlineStr">
        <is>
          <t>Range Men's Tactical Long Sleeve T-Shirt</t>
        </is>
      </c>
      <c r="D2453" s="0" t="inlineStr">
        <is>
          <t>139806</t>
        </is>
      </c>
      <c r="E2453" s="0" t="inlineStr">
        <is>
          <t>AB RANGLS M KI:139806C-L</t>
        </is>
      </c>
      <c r="F2453" s="0" t="inlineStr">
        <is>
          <t>898139806064</t>
        </is>
      </c>
      <c r="G2453" s="0" t="inlineStr">
        <is>
          <t>MENS</t>
        </is>
      </c>
      <c r="H2453" s="0" t="inlineStr">
        <is>
          <t>L</t>
        </is>
      </c>
      <c r="I2453" s="0">
        <v>64.99</v>
      </c>
      <c r="J2453" s="0">
        <v>34</v>
      </c>
    </row>
    <row r="2454" spans="1:10" customHeight="0">
      <c r="A2454" s="0">
        <f>HYPERLINK("https://dl.dropboxusercontent.com/scl/fi/7cdft9306ljxuhna0h3e5/range-139806-f.jpg?rlkey=an4fqgtxw1yvcoklyoa2zew8p&amp;dl=0","Click to download Image")</f>
      </c>
      <c r="B2454" s="0">
        <f>HYPERLINK("https://dl.dropboxusercontent.com/scl/fi/wiij4hi7fdlj9kelmdfcb/mens-t-shirt-size-chartsrange-ls.jpg?rlkey=x2owjslf7igcreia6mz8cd72d&amp;dl=0","Click to download SizeChart")</f>
      </c>
      <c r="C2454" s="0" t="inlineStr">
        <is>
          <t>Range Men's Tactical Long Sleeve T-Shirt</t>
        </is>
      </c>
      <c r="D2454" s="0" t="inlineStr">
        <is>
          <t>139806</t>
        </is>
      </c>
      <c r="E2454" s="0" t="inlineStr">
        <is>
          <t>AB RANGLS M KI:139806D-XL</t>
        </is>
      </c>
      <c r="F2454" s="0" t="inlineStr">
        <is>
          <t>898139806071</t>
        </is>
      </c>
      <c r="G2454" s="0" t="inlineStr">
        <is>
          <t>MENS</t>
        </is>
      </c>
      <c r="H2454" s="0" t="inlineStr">
        <is>
          <t>XL</t>
        </is>
      </c>
      <c r="I2454" s="0">
        <v>64.99</v>
      </c>
      <c r="J2454" s="0">
        <v>36</v>
      </c>
    </row>
    <row r="2455" spans="1:10" customHeight="0">
      <c r="A2455" s="0">
        <f>HYPERLINK("https://dl.dropboxusercontent.com/scl/fi/7cdft9306ljxuhna0h3e5/range-139806-f.jpg?rlkey=an4fqgtxw1yvcoklyoa2zew8p&amp;dl=0","Click to download Image")</f>
      </c>
      <c r="B2455" s="0">
        <f>HYPERLINK("https://dl.dropboxusercontent.com/scl/fi/wiij4hi7fdlj9kelmdfcb/mens-t-shirt-size-chartsrange-ls.jpg?rlkey=x2owjslf7igcreia6mz8cd72d&amp;dl=0","Click to download SizeChart")</f>
      </c>
      <c r="C2455" s="0" t="inlineStr">
        <is>
          <t>Range Men's Tactical Long Sleeve T-Shirt</t>
        </is>
      </c>
      <c r="D2455" s="0" t="inlineStr">
        <is>
          <t>139806</t>
        </is>
      </c>
      <c r="E2455" s="0" t="inlineStr">
        <is>
          <t>AB RANGLS M KI:139806E-2XL</t>
        </is>
      </c>
      <c r="F2455" s="0" t="inlineStr">
        <is>
          <t>898139806088</t>
        </is>
      </c>
      <c r="G2455" s="0" t="inlineStr">
        <is>
          <t>MENS</t>
        </is>
      </c>
      <c r="H2455" s="0" t="inlineStr">
        <is>
          <t>2XL</t>
        </is>
      </c>
      <c r="I2455" s="0">
        <v>64.99</v>
      </c>
      <c r="J2455" s="0">
        <v>2</v>
      </c>
    </row>
    <row r="2456" spans="1:10" customHeight="0">
      <c r="A2456" s="0">
        <f>HYPERLINK("https://dl.dropboxusercontent.com/scl/fi/7cdft9306ljxuhna0h3e5/range-139806-f.jpg?rlkey=an4fqgtxw1yvcoklyoa2zew8p&amp;dl=0","Click to download Image")</f>
      </c>
      <c r="B2456" s="0">
        <f>HYPERLINK("https://dl.dropboxusercontent.com/scl/fi/wiij4hi7fdlj9kelmdfcb/mens-t-shirt-size-chartsrange-ls.jpg?rlkey=x2owjslf7igcreia6mz8cd72d&amp;dl=0","Click to download SizeChart")</f>
      </c>
      <c r="C2456" s="0" t="inlineStr">
        <is>
          <t>Range Men's Tactical Long Sleeve T-Shirt</t>
        </is>
      </c>
      <c r="D2456" s="0" t="inlineStr">
        <is>
          <t>139806</t>
        </is>
      </c>
      <c r="E2456" s="0" t="inlineStr">
        <is>
          <t>AB RANGLS M KI:139806F-3XL</t>
        </is>
      </c>
      <c r="F2456" s="0" t="inlineStr">
        <is>
          <t>898139806095</t>
        </is>
      </c>
      <c r="G2456" s="0" t="inlineStr">
        <is>
          <t>MENS</t>
        </is>
      </c>
      <c r="H2456" s="0" t="inlineStr">
        <is>
          <t>3XL</t>
        </is>
      </c>
      <c r="I2456" s="0">
        <v>64.99</v>
      </c>
      <c r="J2456" s="0">
        <v>3</v>
      </c>
    </row>
    <row r="2457" spans="1:10" customHeight="0">
      <c r="A2457" s="0">
        <f>HYPERLINK("https://dl.dropboxusercontent.com/scl/fi/1miw1jaf5ua55vw78h6ur/range-139807-f.jpg?rlkey=p7rb16sogx5hvuol736l7f79v&amp;dl=0","Click to download Image")</f>
      </c>
      <c r="B2457" s="0">
        <f>HYPERLINK("https://dl.dropboxusercontent.com/scl/fi/wiij4hi7fdlj9kelmdfcb/mens-t-shirt-size-chartsrange-ls.jpg?rlkey=x2owjslf7igcreia6mz8cd72d&amp;dl=0","Click to download SizeChart")</f>
      </c>
      <c r="C2457" s="0" t="inlineStr">
        <is>
          <t>Range Men's Tactical Long Sleeve T-Shirt</t>
        </is>
      </c>
      <c r="D2457" s="0" t="inlineStr">
        <is>
          <t>139807</t>
        </is>
      </c>
      <c r="E2457" s="0" t="inlineStr">
        <is>
          <t>AB RANGLS M OD:139807A-S</t>
        </is>
      </c>
      <c r="F2457" s="0" t="inlineStr">
        <is>
          <t>898139807047</t>
        </is>
      </c>
      <c r="G2457" s="0" t="inlineStr">
        <is>
          <t>MENS</t>
        </is>
      </c>
      <c r="H2457" s="0" t="inlineStr">
        <is>
          <t>S</t>
        </is>
      </c>
      <c r="I2457" s="0">
        <v>64.99</v>
      </c>
      <c r="J2457" s="0">
        <v>2</v>
      </c>
    </row>
    <row r="2458" spans="1:10" customHeight="0">
      <c r="A2458" s="0">
        <f>HYPERLINK("https://dl.dropboxusercontent.com/scl/fi/1miw1jaf5ua55vw78h6ur/range-139807-f.jpg?rlkey=p7rb16sogx5hvuol736l7f79v&amp;dl=0","Click to download Image")</f>
      </c>
      <c r="B2458" s="0">
        <f>HYPERLINK("https://dl.dropboxusercontent.com/scl/fi/wiij4hi7fdlj9kelmdfcb/mens-t-shirt-size-chartsrange-ls.jpg?rlkey=x2owjslf7igcreia6mz8cd72d&amp;dl=0","Click to download SizeChart")</f>
      </c>
      <c r="C2458" s="0" t="inlineStr">
        <is>
          <t>Range Men's Tactical Long Sleeve T-Shirt</t>
        </is>
      </c>
      <c r="D2458" s="0" t="inlineStr">
        <is>
          <t>139807</t>
        </is>
      </c>
      <c r="E2458" s="0" t="inlineStr">
        <is>
          <t>AB RANGLS M OD:139807B-M</t>
        </is>
      </c>
      <c r="F2458" s="0" t="inlineStr">
        <is>
          <t>898139807054</t>
        </is>
      </c>
      <c r="G2458" s="0" t="inlineStr">
        <is>
          <t>MENS</t>
        </is>
      </c>
      <c r="H2458" s="0" t="inlineStr">
        <is>
          <t>M</t>
        </is>
      </c>
      <c r="I2458" s="0">
        <v>64.99</v>
      </c>
      <c r="J2458" s="0">
        <v>34</v>
      </c>
    </row>
    <row r="2459" spans="1:10" customHeight="0">
      <c r="A2459" s="0">
        <f>HYPERLINK("https://dl.dropboxusercontent.com/scl/fi/1miw1jaf5ua55vw78h6ur/range-139807-f.jpg?rlkey=p7rb16sogx5hvuol736l7f79v&amp;dl=0","Click to download Image")</f>
      </c>
      <c r="B2459" s="0">
        <f>HYPERLINK("https://dl.dropboxusercontent.com/scl/fi/wiij4hi7fdlj9kelmdfcb/mens-t-shirt-size-chartsrange-ls.jpg?rlkey=x2owjslf7igcreia6mz8cd72d&amp;dl=0","Click to download SizeChart")</f>
      </c>
      <c r="C2459" s="0" t="inlineStr">
        <is>
          <t>Range Men's Tactical Long Sleeve T-Shirt</t>
        </is>
      </c>
      <c r="D2459" s="0" t="inlineStr">
        <is>
          <t>139807</t>
        </is>
      </c>
      <c r="E2459" s="0" t="inlineStr">
        <is>
          <t>AB RANGLS M OD:139807C-L</t>
        </is>
      </c>
      <c r="F2459" s="0" t="inlineStr">
        <is>
          <t>898139807061</t>
        </is>
      </c>
      <c r="G2459" s="0" t="inlineStr">
        <is>
          <t>MENS</t>
        </is>
      </c>
      <c r="H2459" s="0" t="inlineStr">
        <is>
          <t>L</t>
        </is>
      </c>
      <c r="I2459" s="0">
        <v>64.99</v>
      </c>
      <c r="J2459" s="0">
        <v>65</v>
      </c>
    </row>
    <row r="2460" spans="1:10" customHeight="0">
      <c r="A2460" s="0">
        <f>HYPERLINK("https://dl.dropboxusercontent.com/scl/fi/1miw1jaf5ua55vw78h6ur/range-139807-f.jpg?rlkey=p7rb16sogx5hvuol736l7f79v&amp;dl=0","Click to download Image")</f>
      </c>
      <c r="B2460" s="0">
        <f>HYPERLINK("https://dl.dropboxusercontent.com/scl/fi/wiij4hi7fdlj9kelmdfcb/mens-t-shirt-size-chartsrange-ls.jpg?rlkey=x2owjslf7igcreia6mz8cd72d&amp;dl=0","Click to download SizeChart")</f>
      </c>
      <c r="C2460" s="0" t="inlineStr">
        <is>
          <t>Range Men's Tactical Long Sleeve T-Shirt</t>
        </is>
      </c>
      <c r="D2460" s="0" t="inlineStr">
        <is>
          <t>139807</t>
        </is>
      </c>
      <c r="E2460" s="0" t="inlineStr">
        <is>
          <t>AB RANGLS M OD:139807D-XL</t>
        </is>
      </c>
      <c r="F2460" s="0" t="inlineStr">
        <is>
          <t>898139807078</t>
        </is>
      </c>
      <c r="G2460" s="0" t="inlineStr">
        <is>
          <t>MENS</t>
        </is>
      </c>
      <c r="H2460" s="0" t="inlineStr">
        <is>
          <t>XL</t>
        </is>
      </c>
      <c r="I2460" s="0">
        <v>64.99</v>
      </c>
      <c r="J2460" s="0">
        <v>65</v>
      </c>
    </row>
    <row r="2461" spans="1:10" customHeight="0">
      <c r="A2461" s="0">
        <f>HYPERLINK("https://dl.dropboxusercontent.com/scl/fi/1miw1jaf5ua55vw78h6ur/range-139807-f.jpg?rlkey=p7rb16sogx5hvuol736l7f79v&amp;dl=0","Click to download Image")</f>
      </c>
      <c r="B2461" s="0">
        <f>HYPERLINK("https://dl.dropboxusercontent.com/scl/fi/wiij4hi7fdlj9kelmdfcb/mens-t-shirt-size-chartsrange-ls.jpg?rlkey=x2owjslf7igcreia6mz8cd72d&amp;dl=0","Click to download SizeChart")</f>
      </c>
      <c r="C2461" s="0" t="inlineStr">
        <is>
          <t>Range Men's Tactical Long Sleeve T-Shirt</t>
        </is>
      </c>
      <c r="D2461" s="0" t="inlineStr">
        <is>
          <t>139807</t>
        </is>
      </c>
      <c r="E2461" s="0" t="inlineStr">
        <is>
          <t>AB RANGLS M OD:139807E-2XL</t>
        </is>
      </c>
      <c r="F2461" s="0" t="inlineStr">
        <is>
          <t>898139807085</t>
        </is>
      </c>
      <c r="G2461" s="0" t="inlineStr">
        <is>
          <t>MENS</t>
        </is>
      </c>
      <c r="H2461" s="0" t="inlineStr">
        <is>
          <t>2XL</t>
        </is>
      </c>
      <c r="I2461" s="0">
        <v>64.99</v>
      </c>
      <c r="J2461" s="0">
        <v>44</v>
      </c>
    </row>
    <row r="2462" spans="1:10" customHeight="0">
      <c r="A2462" s="0">
        <f>HYPERLINK("https://dl.dropboxusercontent.com/scl/fi/1miw1jaf5ua55vw78h6ur/range-139807-f.jpg?rlkey=p7rb16sogx5hvuol736l7f79v&amp;dl=0","Click to download Image")</f>
      </c>
      <c r="B2462" s="0">
        <f>HYPERLINK("https://dl.dropboxusercontent.com/scl/fi/wiij4hi7fdlj9kelmdfcb/mens-t-shirt-size-chartsrange-ls.jpg?rlkey=x2owjslf7igcreia6mz8cd72d&amp;dl=0","Click to download SizeChart")</f>
      </c>
      <c r="C2462" s="0" t="inlineStr">
        <is>
          <t>Range Men's Tactical Long Sleeve T-Shirt</t>
        </is>
      </c>
      <c r="D2462" s="0" t="inlineStr">
        <is>
          <t>139807</t>
        </is>
      </c>
      <c r="E2462" s="0" t="inlineStr">
        <is>
          <t>AB RANGLS M OD:139807F-3XL</t>
        </is>
      </c>
      <c r="F2462" s="0" t="inlineStr">
        <is>
          <t>898139807092</t>
        </is>
      </c>
      <c r="G2462" s="0" t="inlineStr">
        <is>
          <t>MENS</t>
        </is>
      </c>
      <c r="H2462" s="0" t="inlineStr">
        <is>
          <t>3XL</t>
        </is>
      </c>
      <c r="I2462" s="0">
        <v>64.99</v>
      </c>
      <c r="J2462" s="0">
        <v>22</v>
      </c>
    </row>
    <row r="2463" spans="1:10" customHeight="0">
      <c r="A2463" s="0">
        <f>HYPERLINK("https://dl.dropboxusercontent.com/scl/fi/wip7y27qrmh3f4g8f2fnw/104242-f.jpg?rlkey=90hb55g78lt93h06fhw64g3y6&amp;dl=0","Click to download Image")</f>
      </c>
      <c r="B2463" s="0">
        <f>HYPERLINK("https://dl.dropboxusercontent.com/scl/fi/25y7drkee9ap34rm2mngj/mens-pullover-size-chartsjeffery.jpg?rlkey=vkdgfmucqsad01o5hnrzoqhuu&amp;dl=0","Click to download SizeChart")</f>
      </c>
      <c r="C2463" s="0" t="inlineStr">
        <is>
          <t>Jeffery Men's Pullover</t>
        </is>
      </c>
      <c r="D2463" s="0" t="inlineStr">
        <is>
          <t>104242</t>
        </is>
      </c>
      <c r="E2463" s="0" t="inlineStr">
        <is>
          <t>JEFFERY:104242A-S</t>
        </is>
      </c>
      <c r="G2463" s="0" t="inlineStr">
        <is>
          <t>MENS</t>
        </is>
      </c>
      <c r="H2463" s="0" t="inlineStr">
        <is>
          <t>S</t>
        </is>
      </c>
      <c r="I2463" s="0">
        <v>39.99</v>
      </c>
      <c r="J2463" s="0">
        <v>33</v>
      </c>
    </row>
    <row r="2464" spans="1:10" customHeight="0">
      <c r="A2464" s="0">
        <f>HYPERLINK("https://dl.dropboxusercontent.com/scl/fi/wip7y27qrmh3f4g8f2fnw/104242-f.jpg?rlkey=90hb55g78lt93h06fhw64g3y6&amp;dl=0","Click to download Image")</f>
      </c>
      <c r="B2464" s="0">
        <f>HYPERLINK("https://dl.dropboxusercontent.com/scl/fi/25y7drkee9ap34rm2mngj/mens-pullover-size-chartsjeffery.jpg?rlkey=vkdgfmucqsad01o5hnrzoqhuu&amp;dl=0","Click to download SizeChart")</f>
      </c>
      <c r="C2464" s="0" t="inlineStr">
        <is>
          <t>Jeffery Men's Pullover</t>
        </is>
      </c>
      <c r="D2464" s="0" t="inlineStr">
        <is>
          <t>104242</t>
        </is>
      </c>
      <c r="E2464" s="0" t="inlineStr">
        <is>
          <t>JEFFERY:104242B-M</t>
        </is>
      </c>
      <c r="G2464" s="0" t="inlineStr">
        <is>
          <t>MENS</t>
        </is>
      </c>
      <c r="H2464" s="0" t="inlineStr">
        <is>
          <t>M</t>
        </is>
      </c>
      <c r="I2464" s="0">
        <v>39.99</v>
      </c>
      <c r="J2464" s="0">
        <v>36</v>
      </c>
    </row>
    <row r="2465" spans="1:10" customHeight="0">
      <c r="A2465" s="0">
        <f>HYPERLINK("https://dl.dropboxusercontent.com/scl/fi/wip7y27qrmh3f4g8f2fnw/104242-f.jpg?rlkey=90hb55g78lt93h06fhw64g3y6&amp;dl=0","Click to download Image")</f>
      </c>
      <c r="B2465" s="0">
        <f>HYPERLINK("https://dl.dropboxusercontent.com/scl/fi/25y7drkee9ap34rm2mngj/mens-pullover-size-chartsjeffery.jpg?rlkey=vkdgfmucqsad01o5hnrzoqhuu&amp;dl=0","Click to download SizeChart")</f>
      </c>
      <c r="C2465" s="0" t="inlineStr">
        <is>
          <t>Jeffery Men's Pullover</t>
        </is>
      </c>
      <c r="D2465" s="0" t="inlineStr">
        <is>
          <t>104242</t>
        </is>
      </c>
      <c r="E2465" s="0" t="inlineStr">
        <is>
          <t>JEFFERY:104242C-L</t>
        </is>
      </c>
      <c r="G2465" s="0" t="inlineStr">
        <is>
          <t>MENS</t>
        </is>
      </c>
      <c r="H2465" s="0" t="inlineStr">
        <is>
          <t>L</t>
        </is>
      </c>
      <c r="I2465" s="0">
        <v>39.99</v>
      </c>
      <c r="J2465" s="0">
        <v>51</v>
      </c>
    </row>
    <row r="2466" spans="1:10" customHeight="0">
      <c r="A2466" s="0">
        <f>HYPERLINK("https://dl.dropboxusercontent.com/scl/fi/wip7y27qrmh3f4g8f2fnw/104242-f.jpg?rlkey=90hb55g78lt93h06fhw64g3y6&amp;dl=0","Click to download Image")</f>
      </c>
      <c r="B2466" s="0">
        <f>HYPERLINK("https://dl.dropboxusercontent.com/scl/fi/25y7drkee9ap34rm2mngj/mens-pullover-size-chartsjeffery.jpg?rlkey=vkdgfmucqsad01o5hnrzoqhuu&amp;dl=0","Click to download SizeChart")</f>
      </c>
      <c r="C2466" s="0" t="inlineStr">
        <is>
          <t>Jeffery Men's Pullover</t>
        </is>
      </c>
      <c r="D2466" s="0" t="inlineStr">
        <is>
          <t>104242</t>
        </is>
      </c>
      <c r="E2466" s="0" t="inlineStr">
        <is>
          <t>JEFFERY:104242D-XL</t>
        </is>
      </c>
      <c r="G2466" s="0" t="inlineStr">
        <is>
          <t>MENS</t>
        </is>
      </c>
      <c r="H2466" s="0" t="inlineStr">
        <is>
          <t>XL</t>
        </is>
      </c>
      <c r="I2466" s="0">
        <v>39.99</v>
      </c>
      <c r="J2466" s="0">
        <v>54</v>
      </c>
    </row>
    <row r="2467" spans="1:10" customHeight="0">
      <c r="A2467" s="0">
        <f>HYPERLINK("https://dl.dropboxusercontent.com/scl/fi/wip7y27qrmh3f4g8f2fnw/104242-f.jpg?rlkey=90hb55g78lt93h06fhw64g3y6&amp;dl=0","Click to download Image")</f>
      </c>
      <c r="B2467" s="0">
        <f>HYPERLINK("https://dl.dropboxusercontent.com/scl/fi/25y7drkee9ap34rm2mngj/mens-pullover-size-chartsjeffery.jpg?rlkey=vkdgfmucqsad01o5hnrzoqhuu&amp;dl=0","Click to download SizeChart")</f>
      </c>
      <c r="C2467" s="0" t="inlineStr">
        <is>
          <t>Jeffery Men's Pullover</t>
        </is>
      </c>
      <c r="D2467" s="0" t="inlineStr">
        <is>
          <t>104242</t>
        </is>
      </c>
      <c r="E2467" s="0" t="inlineStr">
        <is>
          <t>JEFFERY:104242E-2XL</t>
        </is>
      </c>
      <c r="G2467" s="0" t="inlineStr">
        <is>
          <t>MENS</t>
        </is>
      </c>
      <c r="H2467" s="0" t="inlineStr">
        <is>
          <t>2XL</t>
        </is>
      </c>
      <c r="I2467" s="0">
        <v>39.99</v>
      </c>
      <c r="J2467" s="0">
        <v>34</v>
      </c>
    </row>
    <row r="2468" spans="1:10" customHeight="0">
      <c r="A2468" s="0">
        <f>HYPERLINK("https://dl.dropboxusercontent.com/scl/fi/wip7y27qrmh3f4g8f2fnw/104242-f.jpg?rlkey=90hb55g78lt93h06fhw64g3y6&amp;dl=0","Click to download Image")</f>
      </c>
      <c r="B2468" s="0">
        <f>HYPERLINK("https://dl.dropboxusercontent.com/scl/fi/25y7drkee9ap34rm2mngj/mens-pullover-size-chartsjeffery.jpg?rlkey=vkdgfmucqsad01o5hnrzoqhuu&amp;dl=0","Click to download SizeChart")</f>
      </c>
      <c r="C2468" s="0" t="inlineStr">
        <is>
          <t>Jeffery Men's Pullover</t>
        </is>
      </c>
      <c r="D2468" s="0" t="inlineStr">
        <is>
          <t>104242</t>
        </is>
      </c>
      <c r="E2468" s="0" t="inlineStr">
        <is>
          <t>JEFFERY:104242F-3XL</t>
        </is>
      </c>
      <c r="G2468" s="0" t="inlineStr">
        <is>
          <t>MENS</t>
        </is>
      </c>
      <c r="H2468" s="0" t="inlineStr">
        <is>
          <t>3XL</t>
        </is>
      </c>
      <c r="I2468" s="0">
        <v>39.99</v>
      </c>
      <c r="J2468" s="0">
        <v>27</v>
      </c>
    </row>
    <row r="2469" spans="1:10" customHeight="0">
      <c r="A2469" s="0">
        <f>HYPERLINK("https://dl.dropboxusercontent.com/scl/fi/ghzq1rogannatl8g3trn5/125996-f.jpg?rlkey=k9hb3jqr725mabecwd3avh36u&amp;dl=0","Click to download Image")</f>
      </c>
      <c r="B2469" s="0">
        <f>HYPERLINK("https://dl.dropboxusercontent.com/scl/fi/i32w49udzebmuhbug1io9/mens-button-down-size-chartsdelta-golf-bt.jpg?rlkey=6xexbzhiffcvgmdenfvf37hng&amp;dl=0","Click to download SizeChart")</f>
      </c>
      <c r="C2469" s="0" t="inlineStr">
        <is>
          <t>Golf Men's Button Down</t>
        </is>
      </c>
      <c r="D2469" s="0" t="inlineStr">
        <is>
          <t>125996</t>
        </is>
      </c>
      <c r="E2469" s="0" t="inlineStr">
        <is>
          <t>BLANK GOLF M BK:125996A-S</t>
        </is>
      </c>
      <c r="F2469" s="0" t="inlineStr">
        <is>
          <t>899125996042</t>
        </is>
      </c>
      <c r="G2469" s="0" t="inlineStr">
        <is>
          <t>MENS</t>
        </is>
      </c>
      <c r="H2469" s="0" t="inlineStr">
        <is>
          <t>S</t>
        </is>
      </c>
      <c r="I2469" s="0">
        <v>69.99</v>
      </c>
      <c r="J2469" s="0">
        <v>17</v>
      </c>
    </row>
    <row r="2470" spans="1:10" customHeight="0">
      <c r="A2470" s="0">
        <f>HYPERLINK("https://dl.dropboxusercontent.com/scl/fi/ghzq1rogannatl8g3trn5/125996-f.jpg?rlkey=k9hb3jqr725mabecwd3avh36u&amp;dl=0","Click to download Image")</f>
      </c>
      <c r="B2470" s="0">
        <f>HYPERLINK("https://dl.dropboxusercontent.com/scl/fi/i32w49udzebmuhbug1io9/mens-button-down-size-chartsdelta-golf-bt.jpg?rlkey=6xexbzhiffcvgmdenfvf37hng&amp;dl=0","Click to download SizeChart")</f>
      </c>
      <c r="C2470" s="0" t="inlineStr">
        <is>
          <t>Golf Men's Button Down</t>
        </is>
      </c>
      <c r="D2470" s="0" t="inlineStr">
        <is>
          <t>125996</t>
        </is>
      </c>
      <c r="E2470" s="0" t="inlineStr">
        <is>
          <t>BLANK GOLF M BK:125996B-M</t>
        </is>
      </c>
      <c r="F2470" s="0" t="inlineStr">
        <is>
          <t>899125996059</t>
        </is>
      </c>
      <c r="G2470" s="0" t="inlineStr">
        <is>
          <t>MENS</t>
        </is>
      </c>
      <c r="H2470" s="0" t="inlineStr">
        <is>
          <t>M</t>
        </is>
      </c>
      <c r="I2470" s="0">
        <v>69.99</v>
      </c>
      <c r="J2470" s="0">
        <v>11</v>
      </c>
    </row>
    <row r="2471" spans="1:10" customHeight="0">
      <c r="A2471" s="0">
        <f>HYPERLINK("https://dl.dropboxusercontent.com/scl/fi/ghzq1rogannatl8g3trn5/125996-f.jpg?rlkey=k9hb3jqr725mabecwd3avh36u&amp;dl=0","Click to download Image")</f>
      </c>
      <c r="B2471" s="0">
        <f>HYPERLINK("https://dl.dropboxusercontent.com/scl/fi/i32w49udzebmuhbug1io9/mens-button-down-size-chartsdelta-golf-bt.jpg?rlkey=6xexbzhiffcvgmdenfvf37hng&amp;dl=0","Click to download SizeChart")</f>
      </c>
      <c r="C2471" s="0" t="inlineStr">
        <is>
          <t>Golf Men's Button Down</t>
        </is>
      </c>
      <c r="D2471" s="0" t="inlineStr">
        <is>
          <t>125996</t>
        </is>
      </c>
      <c r="E2471" s="0" t="inlineStr">
        <is>
          <t>BLANK GOLF M BK:125996C-L</t>
        </is>
      </c>
      <c r="F2471" s="0" t="inlineStr">
        <is>
          <t>899125996066</t>
        </is>
      </c>
      <c r="G2471" s="0" t="inlineStr">
        <is>
          <t>MENS</t>
        </is>
      </c>
      <c r="H2471" s="0" t="inlineStr">
        <is>
          <t>L</t>
        </is>
      </c>
      <c r="I2471" s="0">
        <v>69.99</v>
      </c>
      <c r="J2471" s="0">
        <v>15</v>
      </c>
    </row>
    <row r="2472" spans="1:10" customHeight="0">
      <c r="A2472" s="0">
        <f>HYPERLINK("https://dl.dropboxusercontent.com/scl/fi/ghzq1rogannatl8g3trn5/125996-f.jpg?rlkey=k9hb3jqr725mabecwd3avh36u&amp;dl=0","Click to download Image")</f>
      </c>
      <c r="B2472" s="0">
        <f>HYPERLINK("https://dl.dropboxusercontent.com/scl/fi/i32w49udzebmuhbug1io9/mens-button-down-size-chartsdelta-golf-bt.jpg?rlkey=6xexbzhiffcvgmdenfvf37hng&amp;dl=0","Click to download SizeChart")</f>
      </c>
      <c r="C2472" s="0" t="inlineStr">
        <is>
          <t>Golf Men's Button Down</t>
        </is>
      </c>
      <c r="D2472" s="0" t="inlineStr">
        <is>
          <t>125996</t>
        </is>
      </c>
      <c r="E2472" s="0" t="inlineStr">
        <is>
          <t>BLANK GOLF M BK:125996CT-L TALL</t>
        </is>
      </c>
      <c r="F2472" s="0" t="inlineStr">
        <is>
          <t>899125996165</t>
        </is>
      </c>
      <c r="G2472" s="0" t="inlineStr">
        <is>
          <t>MENS</t>
        </is>
      </c>
      <c r="H2472" s="0" t="inlineStr">
        <is>
          <t>L TALL</t>
        </is>
      </c>
      <c r="I2472" s="0">
        <v>69.99</v>
      </c>
      <c r="J2472" s="0">
        <v>13</v>
      </c>
    </row>
    <row r="2473" spans="1:10" customHeight="0">
      <c r="A2473" s="0">
        <f>HYPERLINK("https://dl.dropboxusercontent.com/scl/fi/ghzq1rogannatl8g3trn5/125996-f.jpg?rlkey=k9hb3jqr725mabecwd3avh36u&amp;dl=0","Click to download Image")</f>
      </c>
      <c r="B2473" s="0">
        <f>HYPERLINK("https://dl.dropboxusercontent.com/scl/fi/i32w49udzebmuhbug1io9/mens-button-down-size-chartsdelta-golf-bt.jpg?rlkey=6xexbzhiffcvgmdenfvf37hng&amp;dl=0","Click to download SizeChart")</f>
      </c>
      <c r="C2473" s="0" t="inlineStr">
        <is>
          <t>Golf Men's Button Down</t>
        </is>
      </c>
      <c r="D2473" s="0" t="inlineStr">
        <is>
          <t>125996</t>
        </is>
      </c>
      <c r="E2473" s="0" t="inlineStr">
        <is>
          <t>BLANK GOLF M BK:125996D-XL</t>
        </is>
      </c>
      <c r="F2473" s="0" t="inlineStr">
        <is>
          <t>899125996073</t>
        </is>
      </c>
      <c r="G2473" s="0" t="inlineStr">
        <is>
          <t>MENS</t>
        </is>
      </c>
      <c r="H2473" s="0" t="inlineStr">
        <is>
          <t>XL</t>
        </is>
      </c>
      <c r="I2473" s="0">
        <v>69.99</v>
      </c>
      <c r="J2473" s="0">
        <v>12</v>
      </c>
    </row>
    <row r="2474" spans="1:10" customHeight="0">
      <c r="A2474" s="0">
        <f>HYPERLINK("https://dl.dropboxusercontent.com/scl/fi/ghzq1rogannatl8g3trn5/125996-f.jpg?rlkey=k9hb3jqr725mabecwd3avh36u&amp;dl=0","Click to download Image")</f>
      </c>
      <c r="B2474" s="0">
        <f>HYPERLINK("https://dl.dropboxusercontent.com/scl/fi/i32w49udzebmuhbug1io9/mens-button-down-size-chartsdelta-golf-bt.jpg?rlkey=6xexbzhiffcvgmdenfvf37hng&amp;dl=0","Click to download SizeChart")</f>
      </c>
      <c r="C2474" s="0" t="inlineStr">
        <is>
          <t>Golf Men's Button Down</t>
        </is>
      </c>
      <c r="D2474" s="0" t="inlineStr">
        <is>
          <t>125996</t>
        </is>
      </c>
      <c r="E2474" s="0" t="inlineStr">
        <is>
          <t>BLANK GOLF M BK:125996DT-XL TALL</t>
        </is>
      </c>
      <c r="F2474" s="0" t="inlineStr">
        <is>
          <t>899125996172</t>
        </is>
      </c>
      <c r="G2474" s="0" t="inlineStr">
        <is>
          <t>MENS</t>
        </is>
      </c>
      <c r="H2474" s="0" t="inlineStr">
        <is>
          <t>XL TALL</t>
        </is>
      </c>
      <c r="I2474" s="0">
        <v>69.99</v>
      </c>
      <c r="J2474" s="0">
        <v>9</v>
      </c>
    </row>
    <row r="2475" spans="1:10" customHeight="0">
      <c r="A2475" s="0">
        <f>HYPERLINK("https://dl.dropboxusercontent.com/scl/fi/ghzq1rogannatl8g3trn5/125996-f.jpg?rlkey=k9hb3jqr725mabecwd3avh36u&amp;dl=0","Click to download Image")</f>
      </c>
      <c r="B2475" s="0">
        <f>HYPERLINK("https://dl.dropboxusercontent.com/scl/fi/i32w49udzebmuhbug1io9/mens-button-down-size-chartsdelta-golf-bt.jpg?rlkey=6xexbzhiffcvgmdenfvf37hng&amp;dl=0","Click to download SizeChart")</f>
      </c>
      <c r="C2475" s="0" t="inlineStr">
        <is>
          <t>Golf Men's Button Down</t>
        </is>
      </c>
      <c r="D2475" s="0" t="inlineStr">
        <is>
          <t>125996</t>
        </is>
      </c>
      <c r="E2475" s="0" t="inlineStr">
        <is>
          <t>BLANK GOLF M BK:125996E-2XL</t>
        </is>
      </c>
      <c r="F2475" s="0" t="inlineStr">
        <is>
          <t>899125996080</t>
        </is>
      </c>
      <c r="G2475" s="0" t="inlineStr">
        <is>
          <t>MENS</t>
        </is>
      </c>
      <c r="H2475" s="0" t="inlineStr">
        <is>
          <t>2XL</t>
        </is>
      </c>
      <c r="I2475" s="0">
        <v>69.99</v>
      </c>
      <c r="J2475" s="0">
        <v>17</v>
      </c>
    </row>
    <row r="2476" spans="1:10" customHeight="0">
      <c r="A2476" s="0">
        <f>HYPERLINK("https://dl.dropboxusercontent.com/scl/fi/ghzq1rogannatl8g3trn5/125996-f.jpg?rlkey=k9hb3jqr725mabecwd3avh36u&amp;dl=0","Click to download Image")</f>
      </c>
      <c r="B2476" s="0">
        <f>HYPERLINK("https://dl.dropboxusercontent.com/scl/fi/i32w49udzebmuhbug1io9/mens-button-down-size-chartsdelta-golf-bt.jpg?rlkey=6xexbzhiffcvgmdenfvf37hng&amp;dl=0","Click to download SizeChart")</f>
      </c>
      <c r="C2476" s="0" t="inlineStr">
        <is>
          <t>Golf Men's Button Down</t>
        </is>
      </c>
      <c r="D2476" s="0" t="inlineStr">
        <is>
          <t>125996</t>
        </is>
      </c>
      <c r="E2476" s="0" t="inlineStr">
        <is>
          <t>BLANK GOLF M BK:125996EB-2XL BIG</t>
        </is>
      </c>
      <c r="F2476" s="0" t="inlineStr">
        <is>
          <t>899125996455</t>
        </is>
      </c>
      <c r="G2476" s="0" t="inlineStr">
        <is>
          <t>MENS</t>
        </is>
      </c>
      <c r="H2476" s="0" t="inlineStr">
        <is>
          <t>2XL BIG</t>
        </is>
      </c>
      <c r="I2476" s="0">
        <v>69.99</v>
      </c>
      <c r="J2476" s="0">
        <v>17</v>
      </c>
    </row>
    <row r="2477" spans="1:10" customHeight="0">
      <c r="A2477" s="0">
        <f>HYPERLINK("https://dl.dropboxusercontent.com/scl/fi/ghzq1rogannatl8g3trn5/125996-f.jpg?rlkey=k9hb3jqr725mabecwd3avh36u&amp;dl=0","Click to download Image")</f>
      </c>
      <c r="B2477" s="0">
        <f>HYPERLINK("https://dl.dropboxusercontent.com/scl/fi/i32w49udzebmuhbug1io9/mens-button-down-size-chartsdelta-golf-bt.jpg?rlkey=6xexbzhiffcvgmdenfvf37hng&amp;dl=0","Click to download SizeChart")</f>
      </c>
      <c r="C2477" s="0" t="inlineStr">
        <is>
          <t>Golf Men's Button Down</t>
        </is>
      </c>
      <c r="D2477" s="0" t="inlineStr">
        <is>
          <t>125996</t>
        </is>
      </c>
      <c r="E2477" s="0" t="inlineStr">
        <is>
          <t>BLANK GOLF M BK:125996ET-2XL TALL</t>
        </is>
      </c>
      <c r="F2477" s="0" t="inlineStr">
        <is>
          <t>899125996189</t>
        </is>
      </c>
      <c r="G2477" s="0" t="inlineStr">
        <is>
          <t>MENS</t>
        </is>
      </c>
      <c r="H2477" s="0" t="inlineStr">
        <is>
          <t>2XL TALL</t>
        </is>
      </c>
      <c r="I2477" s="0">
        <v>69.99</v>
      </c>
      <c r="J2477" s="0">
        <v>12</v>
      </c>
    </row>
    <row r="2478" spans="1:10" customHeight="0">
      <c r="A2478" s="0">
        <f>HYPERLINK("https://dl.dropboxusercontent.com/scl/fi/ghzq1rogannatl8g3trn5/125996-f.jpg?rlkey=k9hb3jqr725mabecwd3avh36u&amp;dl=0","Click to download Image")</f>
      </c>
      <c r="B2478" s="0">
        <f>HYPERLINK("https://dl.dropboxusercontent.com/scl/fi/i32w49udzebmuhbug1io9/mens-button-down-size-chartsdelta-golf-bt.jpg?rlkey=6xexbzhiffcvgmdenfvf37hng&amp;dl=0","Click to download SizeChart")</f>
      </c>
      <c r="C2478" s="0" t="inlineStr">
        <is>
          <t>Golf Men's Button Down</t>
        </is>
      </c>
      <c r="D2478" s="0" t="inlineStr">
        <is>
          <t>125996</t>
        </is>
      </c>
      <c r="E2478" s="0" t="inlineStr">
        <is>
          <t>BLANK GOLF M BK:125996FB-3XL BIG</t>
        </is>
      </c>
      <c r="F2478" s="0" t="inlineStr">
        <is>
          <t>899125996271</t>
        </is>
      </c>
      <c r="G2478" s="0" t="inlineStr">
        <is>
          <t>MENS</t>
        </is>
      </c>
      <c r="H2478" s="0" t="inlineStr">
        <is>
          <t>3XL BIG</t>
        </is>
      </c>
      <c r="I2478" s="0">
        <v>69.99</v>
      </c>
      <c r="J2478" s="0">
        <v>14</v>
      </c>
    </row>
    <row r="2479" spans="1:10" customHeight="0">
      <c r="A2479" s="0">
        <f>HYPERLINK("https://dl.dropboxusercontent.com/scl/fi/ghzq1rogannatl8g3trn5/125996-f.jpg?rlkey=k9hb3jqr725mabecwd3avh36u&amp;dl=0","Click to download Image")</f>
      </c>
      <c r="B2479" s="0">
        <f>HYPERLINK("https://dl.dropboxusercontent.com/scl/fi/i32w49udzebmuhbug1io9/mens-button-down-size-chartsdelta-golf-bt.jpg?rlkey=6xexbzhiffcvgmdenfvf37hng&amp;dl=0","Click to download SizeChart")</f>
      </c>
      <c r="C2479" s="0" t="inlineStr">
        <is>
          <t>Golf Men's Button Down</t>
        </is>
      </c>
      <c r="D2479" s="0" t="inlineStr">
        <is>
          <t>125996</t>
        </is>
      </c>
      <c r="E2479" s="0" t="inlineStr">
        <is>
          <t>BLANK GOLF M BK:125996FT-3XL TALL</t>
        </is>
      </c>
      <c r="F2479" s="0" t="inlineStr">
        <is>
          <t>899125996196</t>
        </is>
      </c>
      <c r="G2479" s="0" t="inlineStr">
        <is>
          <t>MENS</t>
        </is>
      </c>
      <c r="H2479" s="0" t="inlineStr">
        <is>
          <t>3XL TALL</t>
        </is>
      </c>
      <c r="I2479" s="0">
        <v>69.99</v>
      </c>
      <c r="J2479" s="0">
        <v>7</v>
      </c>
    </row>
    <row r="2480" spans="1:10" customHeight="0">
      <c r="A2480" s="0">
        <f>HYPERLINK("https://dl.dropboxusercontent.com/scl/fi/ghzq1rogannatl8g3trn5/125996-f.jpg?rlkey=k9hb3jqr725mabecwd3avh36u&amp;dl=0","Click to download Image")</f>
      </c>
      <c r="B2480" s="0">
        <f>HYPERLINK("https://dl.dropboxusercontent.com/scl/fi/i32w49udzebmuhbug1io9/mens-button-down-size-chartsdelta-golf-bt.jpg?rlkey=6xexbzhiffcvgmdenfvf37hng&amp;dl=0","Click to download SizeChart")</f>
      </c>
      <c r="C2480" s="0" t="inlineStr">
        <is>
          <t>Golf Men's Button Down</t>
        </is>
      </c>
      <c r="D2480" s="0" t="inlineStr">
        <is>
          <t>125996</t>
        </is>
      </c>
      <c r="E2480" s="0" t="inlineStr">
        <is>
          <t>BLANK GOLF M BK:125996GB-4XL BIG</t>
        </is>
      </c>
      <c r="F2480" s="0" t="inlineStr">
        <is>
          <t>899125996288</t>
        </is>
      </c>
      <c r="G2480" s="0" t="inlineStr">
        <is>
          <t>MENS</t>
        </is>
      </c>
      <c r="H2480" s="0" t="inlineStr">
        <is>
          <t>4XL BIG</t>
        </is>
      </c>
      <c r="I2480" s="0">
        <v>69.99</v>
      </c>
      <c r="J2480" s="0">
        <v>15</v>
      </c>
    </row>
    <row r="2481" spans="1:10" customHeight="0">
      <c r="A2481" s="0">
        <f>HYPERLINK("https://dl.dropboxusercontent.com/scl/fi/ghzq1rogannatl8g3trn5/125996-f.jpg?rlkey=k9hb3jqr725mabecwd3avh36u&amp;dl=0","Click to download Image")</f>
      </c>
      <c r="B2481" s="0">
        <f>HYPERLINK("https://dl.dropboxusercontent.com/scl/fi/i32w49udzebmuhbug1io9/mens-button-down-size-chartsdelta-golf-bt.jpg?rlkey=6xexbzhiffcvgmdenfvf37hng&amp;dl=0","Click to download SizeChart")</f>
      </c>
      <c r="C2481" s="0" t="inlineStr">
        <is>
          <t>Golf Men's Button Down</t>
        </is>
      </c>
      <c r="D2481" s="0" t="inlineStr">
        <is>
          <t>125996</t>
        </is>
      </c>
      <c r="E2481" s="0" t="inlineStr">
        <is>
          <t>BLANK GOLF M BK:125996GT-4XL TALL</t>
        </is>
      </c>
      <c r="F2481" s="0" t="inlineStr">
        <is>
          <t>899125996202</t>
        </is>
      </c>
      <c r="G2481" s="0" t="inlineStr">
        <is>
          <t>MENS</t>
        </is>
      </c>
      <c r="H2481" s="0" t="inlineStr">
        <is>
          <t>4XL TALL</t>
        </is>
      </c>
      <c r="I2481" s="0">
        <v>69.99</v>
      </c>
      <c r="J2481" s="0">
        <v>12</v>
      </c>
    </row>
    <row r="2482" spans="1:10" customHeight="0">
      <c r="A2482" s="0">
        <f>HYPERLINK("https://dl.dropboxusercontent.com/scl/fi/ghzq1rogannatl8g3trn5/125996-f.jpg?rlkey=k9hb3jqr725mabecwd3avh36u&amp;dl=0","Click to download Image")</f>
      </c>
      <c r="B2482" s="0">
        <f>HYPERLINK("https://dl.dropboxusercontent.com/scl/fi/i32w49udzebmuhbug1io9/mens-button-down-size-chartsdelta-golf-bt.jpg?rlkey=6xexbzhiffcvgmdenfvf37hng&amp;dl=0","Click to download SizeChart")</f>
      </c>
      <c r="C2482" s="0" t="inlineStr">
        <is>
          <t>Golf Men's Button Down</t>
        </is>
      </c>
      <c r="D2482" s="0" t="inlineStr">
        <is>
          <t>125996</t>
        </is>
      </c>
      <c r="E2482" s="0" t="inlineStr">
        <is>
          <t>BLANK GOLF M BK:125996HB-5XL BIG</t>
        </is>
      </c>
      <c r="F2482" s="0" t="inlineStr">
        <is>
          <t>899125996295</t>
        </is>
      </c>
      <c r="G2482" s="0" t="inlineStr">
        <is>
          <t>MENS</t>
        </is>
      </c>
      <c r="H2482" s="0" t="inlineStr">
        <is>
          <t>5XL BIG</t>
        </is>
      </c>
      <c r="I2482" s="0">
        <v>69.99</v>
      </c>
      <c r="J2482" s="0">
        <v>9</v>
      </c>
    </row>
    <row r="2483" spans="1:10" customHeight="0">
      <c r="A2483" s="0">
        <f>HYPERLINK("https://dl.dropboxusercontent.com/scl/fi/ghzq1rogannatl8g3trn5/125996-f.jpg?rlkey=k9hb3jqr725mabecwd3avh36u&amp;dl=0","Click to download Image")</f>
      </c>
      <c r="B2483" s="0">
        <f>HYPERLINK("https://dl.dropboxusercontent.com/scl/fi/i32w49udzebmuhbug1io9/mens-button-down-size-chartsdelta-golf-bt.jpg?rlkey=6xexbzhiffcvgmdenfvf37hng&amp;dl=0","Click to download SizeChart")</f>
      </c>
      <c r="C2483" s="0" t="inlineStr">
        <is>
          <t>Golf Men's Button Down</t>
        </is>
      </c>
      <c r="D2483" s="0" t="inlineStr">
        <is>
          <t>125996</t>
        </is>
      </c>
      <c r="E2483" s="0" t="inlineStr">
        <is>
          <t>BLANK GOLF M BK:125996HT-5XL TALL</t>
        </is>
      </c>
      <c r="F2483" s="0" t="inlineStr">
        <is>
          <t>899125996219</t>
        </is>
      </c>
      <c r="G2483" s="0" t="inlineStr">
        <is>
          <t>MENS</t>
        </is>
      </c>
      <c r="H2483" s="0" t="inlineStr">
        <is>
          <t>5XL TALL</t>
        </is>
      </c>
      <c r="I2483" s="0">
        <v>69.99</v>
      </c>
      <c r="J2483" s="0">
        <v>14</v>
      </c>
    </row>
    <row r="2484" spans="1:10" customHeight="0">
      <c r="A2484" s="0">
        <f>HYPERLINK("https://dl.dropboxusercontent.com/scl/fi/jhwqmuyqryl5wuufejvxw/131141-f.jpg?rlkey=e0pvm3fksqyxm97xosyfst5p5&amp;dl=0","Click to download Image")</f>
      </c>
      <c r="B2484" s="0">
        <f>HYPERLINK("https://dl.dropboxusercontent.com/scl/fi/i32w49udzebmuhbug1io9/mens-button-down-size-chartsdelta-golf-bt.jpg?rlkey=6xexbzhiffcvgmdenfvf37hng&amp;dl=0","Click to download SizeChart")</f>
      </c>
      <c r="C2484" s="0" t="inlineStr">
        <is>
          <t>Golf Men's Button Down</t>
        </is>
      </c>
      <c r="D2484" s="0" t="inlineStr">
        <is>
          <t>131141</t>
        </is>
      </c>
      <c r="E2484" s="0" t="inlineStr">
        <is>
          <t>BLANK GOLF M GY:131141A-S</t>
        </is>
      </c>
      <c r="F2484" s="0" t="inlineStr">
        <is>
          <t>899131141047</t>
        </is>
      </c>
      <c r="G2484" s="0" t="inlineStr">
        <is>
          <t>MENS</t>
        </is>
      </c>
      <c r="H2484" s="0" t="inlineStr">
        <is>
          <t>S</t>
        </is>
      </c>
      <c r="I2484" s="0">
        <v>69.99</v>
      </c>
      <c r="J2484" s="0">
        <v>8</v>
      </c>
    </row>
    <row r="2485" spans="1:10" customHeight="0">
      <c r="A2485" s="0">
        <f>HYPERLINK("https://dl.dropboxusercontent.com/scl/fi/jhwqmuyqryl5wuufejvxw/131141-f.jpg?rlkey=e0pvm3fksqyxm97xosyfst5p5&amp;dl=0","Click to download Image")</f>
      </c>
      <c r="B2485" s="0">
        <f>HYPERLINK("https://dl.dropboxusercontent.com/scl/fi/i32w49udzebmuhbug1io9/mens-button-down-size-chartsdelta-golf-bt.jpg?rlkey=6xexbzhiffcvgmdenfvf37hng&amp;dl=0","Click to download SizeChart")</f>
      </c>
      <c r="C2485" s="0" t="inlineStr">
        <is>
          <t>Golf Men's Button Down</t>
        </is>
      </c>
      <c r="D2485" s="0" t="inlineStr">
        <is>
          <t>131141</t>
        </is>
      </c>
      <c r="E2485" s="0" t="inlineStr">
        <is>
          <t>BLANK GOLF M GY:131141B-M</t>
        </is>
      </c>
      <c r="F2485" s="0" t="inlineStr">
        <is>
          <t>899131141054</t>
        </is>
      </c>
      <c r="G2485" s="0" t="inlineStr">
        <is>
          <t>MENS</t>
        </is>
      </c>
      <c r="H2485" s="0" t="inlineStr">
        <is>
          <t>M</t>
        </is>
      </c>
      <c r="I2485" s="0">
        <v>69.99</v>
      </c>
      <c r="J2485" s="0">
        <v>21</v>
      </c>
    </row>
    <row r="2486" spans="1:10" customHeight="0">
      <c r="A2486" s="0">
        <f>HYPERLINK("https://dl.dropboxusercontent.com/scl/fi/jhwqmuyqryl5wuufejvxw/131141-f.jpg?rlkey=e0pvm3fksqyxm97xosyfst5p5&amp;dl=0","Click to download Image")</f>
      </c>
      <c r="B2486" s="0">
        <f>HYPERLINK("https://dl.dropboxusercontent.com/scl/fi/i32w49udzebmuhbug1io9/mens-button-down-size-chartsdelta-golf-bt.jpg?rlkey=6xexbzhiffcvgmdenfvf37hng&amp;dl=0","Click to download SizeChart")</f>
      </c>
      <c r="C2486" s="0" t="inlineStr">
        <is>
          <t>Golf Men's Button Down</t>
        </is>
      </c>
      <c r="D2486" s="0" t="inlineStr">
        <is>
          <t>131141</t>
        </is>
      </c>
      <c r="E2486" s="0" t="inlineStr">
        <is>
          <t>BLANK GOLF M GY:131141C-L</t>
        </is>
      </c>
      <c r="F2486" s="0" t="inlineStr">
        <is>
          <t>899131141061</t>
        </is>
      </c>
      <c r="G2486" s="0" t="inlineStr">
        <is>
          <t>MENS</t>
        </is>
      </c>
      <c r="H2486" s="0" t="inlineStr">
        <is>
          <t>L</t>
        </is>
      </c>
      <c r="I2486" s="0">
        <v>69.99</v>
      </c>
      <c r="J2486" s="0">
        <v>25</v>
      </c>
    </row>
    <row r="2487" spans="1:10" customHeight="0">
      <c r="A2487" s="0">
        <f>HYPERLINK("https://dl.dropboxusercontent.com/scl/fi/jhwqmuyqryl5wuufejvxw/131141-f.jpg?rlkey=e0pvm3fksqyxm97xosyfst5p5&amp;dl=0","Click to download Image")</f>
      </c>
      <c r="B2487" s="0">
        <f>HYPERLINK("https://dl.dropboxusercontent.com/scl/fi/i32w49udzebmuhbug1io9/mens-button-down-size-chartsdelta-golf-bt.jpg?rlkey=6xexbzhiffcvgmdenfvf37hng&amp;dl=0","Click to download SizeChart")</f>
      </c>
      <c r="C2487" s="0" t="inlineStr">
        <is>
          <t>Golf Men's Button Down</t>
        </is>
      </c>
      <c r="D2487" s="0" t="inlineStr">
        <is>
          <t>131141</t>
        </is>
      </c>
      <c r="E2487" s="0" t="inlineStr">
        <is>
          <t>BLANK GOLF M GY:131141D-XL</t>
        </is>
      </c>
      <c r="F2487" s="0" t="inlineStr">
        <is>
          <t>899131141078</t>
        </is>
      </c>
      <c r="G2487" s="0" t="inlineStr">
        <is>
          <t>MENS</t>
        </is>
      </c>
      <c r="H2487" s="0" t="inlineStr">
        <is>
          <t>XL</t>
        </is>
      </c>
      <c r="I2487" s="0">
        <v>69.99</v>
      </c>
      <c r="J2487" s="0">
        <v>20</v>
      </c>
    </row>
    <row r="2488" spans="1:10" customHeight="0">
      <c r="A2488" s="0">
        <f>HYPERLINK("https://dl.dropboxusercontent.com/scl/fi/jhwqmuyqryl5wuufejvxw/131141-f.jpg?rlkey=e0pvm3fksqyxm97xosyfst5p5&amp;dl=0","Click to download Image")</f>
      </c>
      <c r="B2488" s="0">
        <f>HYPERLINK("https://dl.dropboxusercontent.com/scl/fi/i32w49udzebmuhbug1io9/mens-button-down-size-chartsdelta-golf-bt.jpg?rlkey=6xexbzhiffcvgmdenfvf37hng&amp;dl=0","Click to download SizeChart")</f>
      </c>
      <c r="C2488" s="0" t="inlineStr">
        <is>
          <t>Golf Men's Button Down</t>
        </is>
      </c>
      <c r="D2488" s="0" t="inlineStr">
        <is>
          <t>131141</t>
        </is>
      </c>
      <c r="E2488" s="0" t="inlineStr">
        <is>
          <t>BLANK GOLF M GY:131141E-2XL</t>
        </is>
      </c>
      <c r="F2488" s="0" t="inlineStr">
        <is>
          <t>899131141085</t>
        </is>
      </c>
      <c r="G2488" s="0" t="inlineStr">
        <is>
          <t>MENS</t>
        </is>
      </c>
      <c r="H2488" s="0" t="inlineStr">
        <is>
          <t>2XL</t>
        </is>
      </c>
      <c r="I2488" s="0">
        <v>69.99</v>
      </c>
      <c r="J2488" s="0">
        <v>14</v>
      </c>
    </row>
    <row r="2489" spans="1:10" customHeight="0">
      <c r="A2489" s="0">
        <f>HYPERLINK("https://dl.dropboxusercontent.com/scl/fi/jhwqmuyqryl5wuufejvxw/131141-f.jpg?rlkey=e0pvm3fksqyxm97xosyfst5p5&amp;dl=0","Click to download Image")</f>
      </c>
      <c r="B2489" s="0">
        <f>HYPERLINK("https://dl.dropboxusercontent.com/scl/fi/i32w49udzebmuhbug1io9/mens-button-down-size-chartsdelta-golf-bt.jpg?rlkey=6xexbzhiffcvgmdenfvf37hng&amp;dl=0","Click to download SizeChart")</f>
      </c>
      <c r="C2489" s="0" t="inlineStr">
        <is>
          <t>Golf Men's Button Down</t>
        </is>
      </c>
      <c r="D2489" s="0" t="inlineStr">
        <is>
          <t>131141</t>
        </is>
      </c>
      <c r="E2489" s="0" t="inlineStr">
        <is>
          <t>BLANK GOLF M GY:131141F-3XL</t>
        </is>
      </c>
      <c r="F2489" s="0" t="inlineStr">
        <is>
          <t>899131141092</t>
        </is>
      </c>
      <c r="G2489" s="0" t="inlineStr">
        <is>
          <t>MENS</t>
        </is>
      </c>
      <c r="H2489" s="0" t="inlineStr">
        <is>
          <t>3XL</t>
        </is>
      </c>
      <c r="I2489" s="0">
        <v>69.99</v>
      </c>
      <c r="J2489" s="0">
        <v>9</v>
      </c>
    </row>
    <row r="2490" spans="1:10" customHeight="0">
      <c r="A2490" s="0">
        <f>HYPERLINK("https://dl.dropboxusercontent.com/scl/fi/zd16nxgb1keq7zanpp9ud/131142-f2.jpg?rlkey=lb7280aspxrjwxn7at0dqa3h8&amp;dl=0","Click to download Image")</f>
      </c>
      <c r="B2490" s="0">
        <f>HYPERLINK("https://dl.dropboxusercontent.com/scl/fi/i32w49udzebmuhbug1io9/mens-button-down-size-chartsdelta-golf-bt.jpg?rlkey=6xexbzhiffcvgmdenfvf37hng&amp;dl=0","Click to download SizeChart")</f>
      </c>
      <c r="C2490" s="0" t="inlineStr">
        <is>
          <t>Golf Men's Button Down</t>
        </is>
      </c>
      <c r="D2490" s="0" t="inlineStr">
        <is>
          <t>131142</t>
        </is>
      </c>
      <c r="E2490" s="0" t="inlineStr">
        <is>
          <t>BLANK GOLF M NY:131142A-S</t>
        </is>
      </c>
      <c r="F2490" s="0" t="inlineStr">
        <is>
          <t>899131142044</t>
        </is>
      </c>
      <c r="G2490" s="0" t="inlineStr">
        <is>
          <t>MENS</t>
        </is>
      </c>
      <c r="H2490" s="0" t="inlineStr">
        <is>
          <t>S</t>
        </is>
      </c>
      <c r="I2490" s="0">
        <v>69.99</v>
      </c>
      <c r="J2490" s="0">
        <v>8</v>
      </c>
    </row>
    <row r="2491" spans="1:10" customHeight="0">
      <c r="A2491" s="0">
        <f>HYPERLINK("https://dl.dropboxusercontent.com/scl/fi/zd16nxgb1keq7zanpp9ud/131142-f2.jpg?rlkey=lb7280aspxrjwxn7at0dqa3h8&amp;dl=0","Click to download Image")</f>
      </c>
      <c r="B2491" s="0">
        <f>HYPERLINK("https://dl.dropboxusercontent.com/scl/fi/i32w49udzebmuhbug1io9/mens-button-down-size-chartsdelta-golf-bt.jpg?rlkey=6xexbzhiffcvgmdenfvf37hng&amp;dl=0","Click to download SizeChart")</f>
      </c>
      <c r="C2491" s="0" t="inlineStr">
        <is>
          <t>Golf Men's Button Down</t>
        </is>
      </c>
      <c r="D2491" s="0" t="inlineStr">
        <is>
          <t>131142</t>
        </is>
      </c>
      <c r="E2491" s="0" t="inlineStr">
        <is>
          <t>BLANK GOLF M NY:131142B-M</t>
        </is>
      </c>
      <c r="F2491" s="0" t="inlineStr">
        <is>
          <t>899131142051</t>
        </is>
      </c>
      <c r="G2491" s="0" t="inlineStr">
        <is>
          <t>MENS</t>
        </is>
      </c>
      <c r="H2491" s="0" t="inlineStr">
        <is>
          <t>M</t>
        </is>
      </c>
      <c r="I2491" s="0">
        <v>69.99</v>
      </c>
      <c r="J2491" s="0">
        <v>21</v>
      </c>
    </row>
    <row r="2492" spans="1:10" customHeight="0">
      <c r="A2492" s="0">
        <f>HYPERLINK("https://dl.dropboxusercontent.com/scl/fi/zd16nxgb1keq7zanpp9ud/131142-f2.jpg?rlkey=lb7280aspxrjwxn7at0dqa3h8&amp;dl=0","Click to download Image")</f>
      </c>
      <c r="B2492" s="0">
        <f>HYPERLINK("https://dl.dropboxusercontent.com/scl/fi/i32w49udzebmuhbug1io9/mens-button-down-size-chartsdelta-golf-bt.jpg?rlkey=6xexbzhiffcvgmdenfvf37hng&amp;dl=0","Click to download SizeChart")</f>
      </c>
      <c r="C2492" s="0" t="inlineStr">
        <is>
          <t>Golf Men's Button Down</t>
        </is>
      </c>
      <c r="D2492" s="0" t="inlineStr">
        <is>
          <t>131142</t>
        </is>
      </c>
      <c r="E2492" s="0" t="inlineStr">
        <is>
          <t>BLANK GOLF M NY:131142C-L</t>
        </is>
      </c>
      <c r="F2492" s="0" t="inlineStr">
        <is>
          <t>899131142068</t>
        </is>
      </c>
      <c r="G2492" s="0" t="inlineStr">
        <is>
          <t>MENS</t>
        </is>
      </c>
      <c r="H2492" s="0" t="inlineStr">
        <is>
          <t>L</t>
        </is>
      </c>
      <c r="I2492" s="0">
        <v>69.99</v>
      </c>
      <c r="J2492" s="0">
        <v>25</v>
      </c>
    </row>
    <row r="2493" spans="1:10" customHeight="0">
      <c r="A2493" s="0">
        <f>HYPERLINK("https://dl.dropboxusercontent.com/scl/fi/zd16nxgb1keq7zanpp9ud/131142-f2.jpg?rlkey=lb7280aspxrjwxn7at0dqa3h8&amp;dl=0","Click to download Image")</f>
      </c>
      <c r="B2493" s="0">
        <f>HYPERLINK("https://dl.dropboxusercontent.com/scl/fi/i32w49udzebmuhbug1io9/mens-button-down-size-chartsdelta-golf-bt.jpg?rlkey=6xexbzhiffcvgmdenfvf37hng&amp;dl=0","Click to download SizeChart")</f>
      </c>
      <c r="C2493" s="0" t="inlineStr">
        <is>
          <t>Golf Men's Button Down</t>
        </is>
      </c>
      <c r="D2493" s="0" t="inlineStr">
        <is>
          <t>131142</t>
        </is>
      </c>
      <c r="E2493" s="0" t="inlineStr">
        <is>
          <t>BLANK GOLF M NY:131142D-XL</t>
        </is>
      </c>
      <c r="F2493" s="0" t="inlineStr">
        <is>
          <t>899131142075</t>
        </is>
      </c>
      <c r="G2493" s="0" t="inlineStr">
        <is>
          <t>MENS</t>
        </is>
      </c>
      <c r="H2493" s="0" t="inlineStr">
        <is>
          <t>XL</t>
        </is>
      </c>
      <c r="I2493" s="0">
        <v>69.99</v>
      </c>
      <c r="J2493" s="0">
        <v>24</v>
      </c>
    </row>
    <row r="2494" spans="1:10" customHeight="0">
      <c r="A2494" s="0">
        <f>HYPERLINK("https://dl.dropboxusercontent.com/scl/fi/zd16nxgb1keq7zanpp9ud/131142-f2.jpg?rlkey=lb7280aspxrjwxn7at0dqa3h8&amp;dl=0","Click to download Image")</f>
      </c>
      <c r="B2494" s="0">
        <f>HYPERLINK("https://dl.dropboxusercontent.com/scl/fi/i32w49udzebmuhbug1io9/mens-button-down-size-chartsdelta-golf-bt.jpg?rlkey=6xexbzhiffcvgmdenfvf37hng&amp;dl=0","Click to download SizeChart")</f>
      </c>
      <c r="C2494" s="0" t="inlineStr">
        <is>
          <t>Golf Men's Button Down</t>
        </is>
      </c>
      <c r="D2494" s="0" t="inlineStr">
        <is>
          <t>131142</t>
        </is>
      </c>
      <c r="E2494" s="0" t="inlineStr">
        <is>
          <t>BLANK GOLF M NY:131142E-2XL</t>
        </is>
      </c>
      <c r="F2494" s="0" t="inlineStr">
        <is>
          <t>899131142082</t>
        </is>
      </c>
      <c r="G2494" s="0" t="inlineStr">
        <is>
          <t>MENS</t>
        </is>
      </c>
      <c r="H2494" s="0" t="inlineStr">
        <is>
          <t>2XL</t>
        </is>
      </c>
      <c r="I2494" s="0">
        <v>69.99</v>
      </c>
      <c r="J2494" s="0">
        <v>20</v>
      </c>
    </row>
    <row r="2495" spans="1:10" customHeight="0">
      <c r="A2495" s="0">
        <f>HYPERLINK("https://dl.dropboxusercontent.com/scl/fi/zd16nxgb1keq7zanpp9ud/131142-f2.jpg?rlkey=lb7280aspxrjwxn7at0dqa3h8&amp;dl=0","Click to download Image")</f>
      </c>
      <c r="B2495" s="0">
        <f>HYPERLINK("https://dl.dropboxusercontent.com/scl/fi/i32w49udzebmuhbug1io9/mens-button-down-size-chartsdelta-golf-bt.jpg?rlkey=6xexbzhiffcvgmdenfvf37hng&amp;dl=0","Click to download SizeChart")</f>
      </c>
      <c r="C2495" s="0" t="inlineStr">
        <is>
          <t>Golf Men's Button Down</t>
        </is>
      </c>
      <c r="D2495" s="0" t="inlineStr">
        <is>
          <t>131142</t>
        </is>
      </c>
      <c r="E2495" s="0" t="inlineStr">
        <is>
          <t>BLANK GOLF M NY:131142F-3XL</t>
        </is>
      </c>
      <c r="F2495" s="0" t="inlineStr">
        <is>
          <t>899131142099</t>
        </is>
      </c>
      <c r="G2495" s="0" t="inlineStr">
        <is>
          <t>MENS</t>
        </is>
      </c>
      <c r="H2495" s="0" t="inlineStr">
        <is>
          <t>3XL</t>
        </is>
      </c>
      <c r="I2495" s="0">
        <v>69.99</v>
      </c>
      <c r="J2495" s="0">
        <v>11</v>
      </c>
    </row>
    <row r="2496" spans="1:10" customHeight="0">
      <c r="A2496" s="0">
        <f>HYPERLINK("https://dl.dropboxusercontent.com/scl/fi/icifnkcbbb4xstqvfs9to/editdsc0196-blank.jpg?rlkey=42dzmw5lr6ekng8m1en9bv1yu&amp;dl=0","Click to download Image")</f>
      </c>
      <c r="B2496" s="0">
        <f>HYPERLINK("https://dl.dropboxusercontent.com/scl/fi/md3pgzkm7qnxc9wcvf7yl/mens-button-down-size-chartsdelta-golf.jpg?rlkey=acow63xg8hdphtx1nurb6cwbh&amp;dl=0","Click to download SizeChart")</f>
      </c>
      <c r="C2496" s="0" t="inlineStr">
        <is>
          <t>Golf Men's Button Down 2.0</t>
        </is>
      </c>
      <c r="D2496" s="0" t="inlineStr">
        <is>
          <t>125996</t>
        </is>
      </c>
      <c r="E2496" s="0" t="inlineStr">
        <is>
          <t>BNK GOLF2.0 M BK:125996A-S</t>
        </is>
      </c>
      <c r="F2496" s="0" t="inlineStr">
        <is>
          <t>899125996042</t>
        </is>
      </c>
      <c r="G2496" s="0" t="inlineStr">
        <is>
          <t>MENS</t>
        </is>
      </c>
      <c r="H2496" s="0" t="inlineStr">
        <is>
          <t>S</t>
        </is>
      </c>
      <c r="I2496" s="0">
        <v>69.99</v>
      </c>
      <c r="J2496" s="0">
        <v>6</v>
      </c>
    </row>
    <row r="2497" spans="1:10" customHeight="0">
      <c r="A2497" s="0">
        <f>HYPERLINK("https://dl.dropboxusercontent.com/scl/fi/icifnkcbbb4xstqvfs9to/editdsc0196-blank.jpg?rlkey=42dzmw5lr6ekng8m1en9bv1yu&amp;dl=0","Click to download Image")</f>
      </c>
      <c r="B2497" s="0">
        <f>HYPERLINK("https://dl.dropboxusercontent.com/scl/fi/md3pgzkm7qnxc9wcvf7yl/mens-button-down-size-chartsdelta-golf.jpg?rlkey=acow63xg8hdphtx1nurb6cwbh&amp;dl=0","Click to download SizeChart")</f>
      </c>
      <c r="C2497" s="0" t="inlineStr">
        <is>
          <t>Golf Men's Button Down 2.0</t>
        </is>
      </c>
      <c r="D2497" s="0" t="inlineStr">
        <is>
          <t>125996</t>
        </is>
      </c>
      <c r="E2497" s="0" t="inlineStr">
        <is>
          <t>BNK GOLF2.0 M BK:125996B-M</t>
        </is>
      </c>
      <c r="F2497" s="0" t="inlineStr">
        <is>
          <t>899125996059</t>
        </is>
      </c>
      <c r="G2497" s="0" t="inlineStr">
        <is>
          <t>MENS</t>
        </is>
      </c>
      <c r="H2497" s="0" t="inlineStr">
        <is>
          <t>M</t>
        </is>
      </c>
      <c r="I2497" s="0">
        <v>69.99</v>
      </c>
      <c r="J2497" s="0">
        <v>12</v>
      </c>
    </row>
    <row r="2498" spans="1:10" customHeight="0">
      <c r="A2498" s="0">
        <f>HYPERLINK("https://dl.dropboxusercontent.com/scl/fi/icifnkcbbb4xstqvfs9to/editdsc0196-blank.jpg?rlkey=42dzmw5lr6ekng8m1en9bv1yu&amp;dl=0","Click to download Image")</f>
      </c>
      <c r="B2498" s="0">
        <f>HYPERLINK("https://dl.dropboxusercontent.com/scl/fi/md3pgzkm7qnxc9wcvf7yl/mens-button-down-size-chartsdelta-golf.jpg?rlkey=acow63xg8hdphtx1nurb6cwbh&amp;dl=0","Click to download SizeChart")</f>
      </c>
      <c r="C2498" s="0" t="inlineStr">
        <is>
          <t>Golf Men's Button Down 2.0</t>
        </is>
      </c>
      <c r="D2498" s="0" t="inlineStr">
        <is>
          <t>125996</t>
        </is>
      </c>
      <c r="E2498" s="0" t="inlineStr">
        <is>
          <t>BNK GOLF2.0 M BK:125996C-L</t>
        </is>
      </c>
      <c r="F2498" s="0" t="inlineStr">
        <is>
          <t>899125996066</t>
        </is>
      </c>
      <c r="G2498" s="0" t="inlineStr">
        <is>
          <t>MENS</t>
        </is>
      </c>
      <c r="H2498" s="0" t="inlineStr">
        <is>
          <t>L</t>
        </is>
      </c>
      <c r="I2498" s="0">
        <v>69.99</v>
      </c>
      <c r="J2498" s="0">
        <v>19</v>
      </c>
    </row>
    <row r="2499" spans="1:10" customHeight="0">
      <c r="A2499" s="0">
        <f>HYPERLINK("https://dl.dropboxusercontent.com/scl/fi/icifnkcbbb4xstqvfs9to/editdsc0196-blank.jpg?rlkey=42dzmw5lr6ekng8m1en9bv1yu&amp;dl=0","Click to download Image")</f>
      </c>
      <c r="B2499" s="0">
        <f>HYPERLINK("https://dl.dropboxusercontent.com/scl/fi/md3pgzkm7qnxc9wcvf7yl/mens-button-down-size-chartsdelta-golf.jpg?rlkey=acow63xg8hdphtx1nurb6cwbh&amp;dl=0","Click to download SizeChart")</f>
      </c>
      <c r="C2499" s="0" t="inlineStr">
        <is>
          <t>Golf Men's Button Down 2.0</t>
        </is>
      </c>
      <c r="D2499" s="0" t="inlineStr">
        <is>
          <t>125996</t>
        </is>
      </c>
      <c r="E2499" s="0" t="inlineStr">
        <is>
          <t>BNK GOLF2.0 M BK:125996D-XL</t>
        </is>
      </c>
      <c r="F2499" s="0" t="inlineStr">
        <is>
          <t>899125996073</t>
        </is>
      </c>
      <c r="G2499" s="0" t="inlineStr">
        <is>
          <t>MENS</t>
        </is>
      </c>
      <c r="H2499" s="0" t="inlineStr">
        <is>
          <t>XL</t>
        </is>
      </c>
      <c r="I2499" s="0">
        <v>69.99</v>
      </c>
      <c r="J2499" s="0">
        <v>17</v>
      </c>
    </row>
    <row r="2500" spans="1:10" customHeight="0">
      <c r="A2500" s="0">
        <f>HYPERLINK("https://dl.dropboxusercontent.com/scl/fi/icifnkcbbb4xstqvfs9to/editdsc0196-blank.jpg?rlkey=42dzmw5lr6ekng8m1en9bv1yu&amp;dl=0","Click to download Image")</f>
      </c>
      <c r="B2500" s="0">
        <f>HYPERLINK("https://dl.dropboxusercontent.com/scl/fi/md3pgzkm7qnxc9wcvf7yl/mens-button-down-size-chartsdelta-golf.jpg?rlkey=acow63xg8hdphtx1nurb6cwbh&amp;dl=0","Click to download SizeChart")</f>
      </c>
      <c r="C2500" s="0" t="inlineStr">
        <is>
          <t>Golf Men's Button Down 2.0</t>
        </is>
      </c>
      <c r="D2500" s="0" t="inlineStr">
        <is>
          <t>125996</t>
        </is>
      </c>
      <c r="E2500" s="0" t="inlineStr">
        <is>
          <t>BNK GOLF2.0 M BK:125996E-2XL</t>
        </is>
      </c>
      <c r="F2500" s="0" t="inlineStr">
        <is>
          <t>899125996080</t>
        </is>
      </c>
      <c r="G2500" s="0" t="inlineStr">
        <is>
          <t>MENS</t>
        </is>
      </c>
      <c r="H2500" s="0" t="inlineStr">
        <is>
          <t>2XL</t>
        </is>
      </c>
      <c r="I2500" s="0">
        <v>69.99</v>
      </c>
      <c r="J2500" s="0">
        <v>12</v>
      </c>
    </row>
    <row r="2501" spans="1:10" customHeight="0">
      <c r="A2501" s="0">
        <f>HYPERLINK("https://dl.dropboxusercontent.com/scl/fi/icifnkcbbb4xstqvfs9to/editdsc0196-blank.jpg?rlkey=42dzmw5lr6ekng8m1en9bv1yu&amp;dl=0","Click to download Image")</f>
      </c>
      <c r="B2501" s="0">
        <f>HYPERLINK("https://dl.dropboxusercontent.com/scl/fi/md3pgzkm7qnxc9wcvf7yl/mens-button-down-size-chartsdelta-golf.jpg?rlkey=acow63xg8hdphtx1nurb6cwbh&amp;dl=0","Click to download SizeChart")</f>
      </c>
      <c r="C2501" s="0" t="inlineStr">
        <is>
          <t>Golf Men's Button Down 2.0</t>
        </is>
      </c>
      <c r="D2501" s="0" t="inlineStr">
        <is>
          <t>125996</t>
        </is>
      </c>
      <c r="E2501" s="0" t="inlineStr">
        <is>
          <t>BNK GOLF2.0 M BK:125996F-3XL</t>
        </is>
      </c>
      <c r="F2501" s="0" t="inlineStr">
        <is>
          <t>899125996097</t>
        </is>
      </c>
      <c r="G2501" s="0" t="inlineStr">
        <is>
          <t>MENS</t>
        </is>
      </c>
      <c r="H2501" s="0" t="inlineStr">
        <is>
          <t>3XL</t>
        </is>
      </c>
      <c r="I2501" s="0">
        <v>69.99</v>
      </c>
      <c r="J2501" s="0">
        <v>6</v>
      </c>
    </row>
    <row r="2502" spans="1:10" customHeight="0">
      <c r="A2502" s="0">
        <f>HYPERLINK("https://dl.dropboxusercontent.com/scl/fi/6tx5wv4zl2nsmxpla4174/131141-f.jpg?rlkey=9gxcs6ukj6h3m44fg37dbn35u&amp;dl=0","Click to download Image")</f>
      </c>
      <c r="B2502" s="0">
        <f>HYPERLINK("https://dl.dropboxusercontent.com/scl/fi/md3pgzkm7qnxc9wcvf7yl/mens-button-down-size-chartsdelta-golf.jpg?rlkey=acow63xg8hdphtx1nurb6cwbh&amp;dl=0","Click to download SizeChart")</f>
      </c>
      <c r="C2502" s="0" t="inlineStr">
        <is>
          <t>Golf Men's Button Down 2.0</t>
        </is>
      </c>
      <c r="D2502" s="0" t="inlineStr">
        <is>
          <t>131141</t>
        </is>
      </c>
      <c r="E2502" s="0" t="inlineStr">
        <is>
          <t>BNK GOLF2.0 M GY:131141A-S</t>
        </is>
      </c>
      <c r="F2502" s="0" t="inlineStr">
        <is>
          <t>899131141047</t>
        </is>
      </c>
      <c r="G2502" s="0" t="inlineStr">
        <is>
          <t>MENS</t>
        </is>
      </c>
      <c r="H2502" s="0" t="inlineStr">
        <is>
          <t>S</t>
        </is>
      </c>
      <c r="I2502" s="0">
        <v>69.99</v>
      </c>
      <c r="J2502" s="0">
        <v>12</v>
      </c>
    </row>
    <row r="2503" spans="1:10" customHeight="0">
      <c r="A2503" s="0">
        <f>HYPERLINK("https://dl.dropboxusercontent.com/scl/fi/6tx5wv4zl2nsmxpla4174/131141-f.jpg?rlkey=9gxcs6ukj6h3m44fg37dbn35u&amp;dl=0","Click to download Image")</f>
      </c>
      <c r="B2503" s="0">
        <f>HYPERLINK("https://dl.dropboxusercontent.com/scl/fi/md3pgzkm7qnxc9wcvf7yl/mens-button-down-size-chartsdelta-golf.jpg?rlkey=acow63xg8hdphtx1nurb6cwbh&amp;dl=0","Click to download SizeChart")</f>
      </c>
      <c r="C2503" s="0" t="inlineStr">
        <is>
          <t>Golf Men's Button Down 2.0</t>
        </is>
      </c>
      <c r="D2503" s="0" t="inlineStr">
        <is>
          <t>131141</t>
        </is>
      </c>
      <c r="E2503" s="0" t="inlineStr">
        <is>
          <t>BNK GOLF2.0 M GY:131141B-M</t>
        </is>
      </c>
      <c r="F2503" s="0" t="inlineStr">
        <is>
          <t>899131141054</t>
        </is>
      </c>
      <c r="G2503" s="0" t="inlineStr">
        <is>
          <t>MENS</t>
        </is>
      </c>
      <c r="H2503" s="0" t="inlineStr">
        <is>
          <t>M</t>
        </is>
      </c>
      <c r="I2503" s="0">
        <v>69.99</v>
      </c>
      <c r="J2503" s="0">
        <v>24</v>
      </c>
    </row>
    <row r="2504" spans="1:10" customHeight="0">
      <c r="A2504" s="0">
        <f>HYPERLINK("https://dl.dropboxusercontent.com/scl/fi/6tx5wv4zl2nsmxpla4174/131141-f.jpg?rlkey=9gxcs6ukj6h3m44fg37dbn35u&amp;dl=0","Click to download Image")</f>
      </c>
      <c r="B2504" s="0">
        <f>HYPERLINK("https://dl.dropboxusercontent.com/scl/fi/md3pgzkm7qnxc9wcvf7yl/mens-button-down-size-chartsdelta-golf.jpg?rlkey=acow63xg8hdphtx1nurb6cwbh&amp;dl=0","Click to download SizeChart")</f>
      </c>
      <c r="C2504" s="0" t="inlineStr">
        <is>
          <t>Golf Men's Button Down 2.0</t>
        </is>
      </c>
      <c r="D2504" s="0" t="inlineStr">
        <is>
          <t>131141</t>
        </is>
      </c>
      <c r="E2504" s="0" t="inlineStr">
        <is>
          <t>BNK GOLF2.0 M GY:131141C-L</t>
        </is>
      </c>
      <c r="F2504" s="0" t="inlineStr">
        <is>
          <t>899131141061</t>
        </is>
      </c>
      <c r="G2504" s="0" t="inlineStr">
        <is>
          <t>MENS</t>
        </is>
      </c>
      <c r="H2504" s="0" t="inlineStr">
        <is>
          <t>L</t>
        </is>
      </c>
      <c r="I2504" s="0">
        <v>69.99</v>
      </c>
      <c r="J2504" s="0">
        <v>38</v>
      </c>
    </row>
    <row r="2505" spans="1:10" customHeight="0">
      <c r="A2505" s="0">
        <f>HYPERLINK("https://dl.dropboxusercontent.com/scl/fi/6tx5wv4zl2nsmxpla4174/131141-f.jpg?rlkey=9gxcs6ukj6h3m44fg37dbn35u&amp;dl=0","Click to download Image")</f>
      </c>
      <c r="B2505" s="0">
        <f>HYPERLINK("https://dl.dropboxusercontent.com/scl/fi/md3pgzkm7qnxc9wcvf7yl/mens-button-down-size-chartsdelta-golf.jpg?rlkey=acow63xg8hdphtx1nurb6cwbh&amp;dl=0","Click to download SizeChart")</f>
      </c>
      <c r="C2505" s="0" t="inlineStr">
        <is>
          <t>Golf Men's Button Down 2.0</t>
        </is>
      </c>
      <c r="D2505" s="0" t="inlineStr">
        <is>
          <t>131141</t>
        </is>
      </c>
      <c r="E2505" s="0" t="inlineStr">
        <is>
          <t>BNK GOLF2.0 M GY:131141D-XL</t>
        </is>
      </c>
      <c r="F2505" s="0" t="inlineStr">
        <is>
          <t>899131141078</t>
        </is>
      </c>
      <c r="G2505" s="0" t="inlineStr">
        <is>
          <t>MENS</t>
        </is>
      </c>
      <c r="H2505" s="0" t="inlineStr">
        <is>
          <t>XL</t>
        </is>
      </c>
      <c r="I2505" s="0">
        <v>69.99</v>
      </c>
      <c r="J2505" s="0">
        <v>36</v>
      </c>
    </row>
    <row r="2506" spans="1:10" customHeight="0">
      <c r="A2506" s="0">
        <f>HYPERLINK("https://dl.dropboxusercontent.com/scl/fi/6tx5wv4zl2nsmxpla4174/131141-f.jpg?rlkey=9gxcs6ukj6h3m44fg37dbn35u&amp;dl=0","Click to download Image")</f>
      </c>
      <c r="B2506" s="0">
        <f>HYPERLINK("https://dl.dropboxusercontent.com/scl/fi/md3pgzkm7qnxc9wcvf7yl/mens-button-down-size-chartsdelta-golf.jpg?rlkey=acow63xg8hdphtx1nurb6cwbh&amp;dl=0","Click to download SizeChart")</f>
      </c>
      <c r="C2506" s="0" t="inlineStr">
        <is>
          <t>Golf Men's Button Down 2.0</t>
        </is>
      </c>
      <c r="D2506" s="0" t="inlineStr">
        <is>
          <t>131141</t>
        </is>
      </c>
      <c r="E2506" s="0" t="inlineStr">
        <is>
          <t>BNK GOLF2.0 M GY:131141E-2XL</t>
        </is>
      </c>
      <c r="F2506" s="0" t="inlineStr">
        <is>
          <t>899131141085</t>
        </is>
      </c>
      <c r="G2506" s="0" t="inlineStr">
        <is>
          <t>MENS</t>
        </is>
      </c>
      <c r="H2506" s="0" t="inlineStr">
        <is>
          <t>2XL</t>
        </is>
      </c>
      <c r="I2506" s="0">
        <v>69.99</v>
      </c>
      <c r="J2506" s="0">
        <v>24</v>
      </c>
    </row>
    <row r="2507" spans="1:10" customHeight="0">
      <c r="A2507" s="0">
        <f>HYPERLINK("https://dl.dropboxusercontent.com/scl/fi/6tx5wv4zl2nsmxpla4174/131141-f.jpg?rlkey=9gxcs6ukj6h3m44fg37dbn35u&amp;dl=0","Click to download Image")</f>
      </c>
      <c r="B2507" s="0">
        <f>HYPERLINK("https://dl.dropboxusercontent.com/scl/fi/md3pgzkm7qnxc9wcvf7yl/mens-button-down-size-chartsdelta-golf.jpg?rlkey=acow63xg8hdphtx1nurb6cwbh&amp;dl=0","Click to download SizeChart")</f>
      </c>
      <c r="C2507" s="0" t="inlineStr">
        <is>
          <t>Golf Men's Button Down 2.0</t>
        </is>
      </c>
      <c r="D2507" s="0" t="inlineStr">
        <is>
          <t>131141</t>
        </is>
      </c>
      <c r="E2507" s="0" t="inlineStr">
        <is>
          <t>BNK GOLF2.0 M GY:131141F-3XL</t>
        </is>
      </c>
      <c r="F2507" s="0" t="inlineStr">
        <is>
          <t>899131141092</t>
        </is>
      </c>
      <c r="G2507" s="0" t="inlineStr">
        <is>
          <t>MENS</t>
        </is>
      </c>
      <c r="H2507" s="0" t="inlineStr">
        <is>
          <t>3XL</t>
        </is>
      </c>
      <c r="I2507" s="0">
        <v>69.99</v>
      </c>
      <c r="J2507" s="0">
        <v>12</v>
      </c>
    </row>
    <row r="2508" spans="1:10" customHeight="0">
      <c r="A2508" s="0">
        <f>HYPERLINK("https://dl.dropboxusercontent.com/scl/fi/s5qun042a5652kq2kkwtc/editdsc0114-ny.jpg?rlkey=eu74u1d555xbe3wiga5oy4be0&amp;dl=0","Click to download Image")</f>
      </c>
      <c r="B2508" s="0">
        <f>HYPERLINK("https://dl.dropboxusercontent.com/scl/fi/md3pgzkm7qnxc9wcvf7yl/mens-button-down-size-chartsdelta-golf.jpg?rlkey=acow63xg8hdphtx1nurb6cwbh&amp;dl=0","Click to download SizeChart")</f>
      </c>
      <c r="C2508" s="0" t="inlineStr">
        <is>
          <t>Golf Men's Button Down 2.0</t>
        </is>
      </c>
      <c r="D2508" s="0" t="inlineStr">
        <is>
          <t>131142</t>
        </is>
      </c>
      <c r="E2508" s="0" t="inlineStr">
        <is>
          <t>BNK GOLF2.0 M NY:131142A-S</t>
        </is>
      </c>
      <c r="F2508" s="0" t="inlineStr">
        <is>
          <t>899131142044</t>
        </is>
      </c>
      <c r="G2508" s="0" t="inlineStr">
        <is>
          <t>MENS</t>
        </is>
      </c>
      <c r="H2508" s="0" t="inlineStr">
        <is>
          <t>S</t>
        </is>
      </c>
      <c r="I2508" s="0">
        <v>69.99</v>
      </c>
      <c r="J2508" s="0">
        <v>13</v>
      </c>
    </row>
    <row r="2509" spans="1:10" customHeight="0">
      <c r="A2509" s="0">
        <f>HYPERLINK("https://dl.dropboxusercontent.com/scl/fi/s5qun042a5652kq2kkwtc/editdsc0114-ny.jpg?rlkey=eu74u1d555xbe3wiga5oy4be0&amp;dl=0","Click to download Image")</f>
      </c>
      <c r="B2509" s="0">
        <f>HYPERLINK("https://dl.dropboxusercontent.com/scl/fi/md3pgzkm7qnxc9wcvf7yl/mens-button-down-size-chartsdelta-golf.jpg?rlkey=acow63xg8hdphtx1nurb6cwbh&amp;dl=0","Click to download SizeChart")</f>
      </c>
      <c r="C2509" s="0" t="inlineStr">
        <is>
          <t>Golf Men's Button Down 2.0</t>
        </is>
      </c>
      <c r="D2509" s="0" t="inlineStr">
        <is>
          <t>131142</t>
        </is>
      </c>
      <c r="E2509" s="0" t="inlineStr">
        <is>
          <t>BNK GOLF2.0 M NY:131142B-M</t>
        </is>
      </c>
      <c r="F2509" s="0" t="inlineStr">
        <is>
          <t>899131142051</t>
        </is>
      </c>
      <c r="G2509" s="0" t="inlineStr">
        <is>
          <t>MENS</t>
        </is>
      </c>
      <c r="H2509" s="0" t="inlineStr">
        <is>
          <t>M</t>
        </is>
      </c>
      <c r="I2509" s="0">
        <v>69.99</v>
      </c>
      <c r="J2509" s="0">
        <v>26</v>
      </c>
    </row>
    <row r="2510" spans="1:10" customHeight="0">
      <c r="A2510" s="0">
        <f>HYPERLINK("https://dl.dropboxusercontent.com/scl/fi/s5qun042a5652kq2kkwtc/editdsc0114-ny.jpg?rlkey=eu74u1d555xbe3wiga5oy4be0&amp;dl=0","Click to download Image")</f>
      </c>
      <c r="B2510" s="0">
        <f>HYPERLINK("https://dl.dropboxusercontent.com/scl/fi/md3pgzkm7qnxc9wcvf7yl/mens-button-down-size-chartsdelta-golf.jpg?rlkey=acow63xg8hdphtx1nurb6cwbh&amp;dl=0","Click to download SizeChart")</f>
      </c>
      <c r="C2510" s="0" t="inlineStr">
        <is>
          <t>Golf Men's Button Down 2.0</t>
        </is>
      </c>
      <c r="D2510" s="0" t="inlineStr">
        <is>
          <t>131142</t>
        </is>
      </c>
      <c r="E2510" s="0" t="inlineStr">
        <is>
          <t>BNK GOLF2.0 M NY:131142C-L</t>
        </is>
      </c>
      <c r="F2510" s="0" t="inlineStr">
        <is>
          <t>899131142068</t>
        </is>
      </c>
      <c r="G2510" s="0" t="inlineStr">
        <is>
          <t>MENS</t>
        </is>
      </c>
      <c r="H2510" s="0" t="inlineStr">
        <is>
          <t>L</t>
        </is>
      </c>
      <c r="I2510" s="0">
        <v>69.99</v>
      </c>
      <c r="J2510" s="0">
        <v>39</v>
      </c>
    </row>
    <row r="2511" spans="1:10" customHeight="0">
      <c r="A2511" s="0">
        <f>HYPERLINK("https://dl.dropboxusercontent.com/scl/fi/s5qun042a5652kq2kkwtc/editdsc0114-ny.jpg?rlkey=eu74u1d555xbe3wiga5oy4be0&amp;dl=0","Click to download Image")</f>
      </c>
      <c r="B2511" s="0">
        <f>HYPERLINK("https://dl.dropboxusercontent.com/scl/fi/md3pgzkm7qnxc9wcvf7yl/mens-button-down-size-chartsdelta-golf.jpg?rlkey=acow63xg8hdphtx1nurb6cwbh&amp;dl=0","Click to download SizeChart")</f>
      </c>
      <c r="C2511" s="0" t="inlineStr">
        <is>
          <t>Golf Men's Button Down 2.0</t>
        </is>
      </c>
      <c r="D2511" s="0" t="inlineStr">
        <is>
          <t>131142</t>
        </is>
      </c>
      <c r="E2511" s="0" t="inlineStr">
        <is>
          <t>BNK GOLF2.0 M NY:131142D-XL</t>
        </is>
      </c>
      <c r="F2511" s="0" t="inlineStr">
        <is>
          <t>899131142075</t>
        </is>
      </c>
      <c r="G2511" s="0" t="inlineStr">
        <is>
          <t>MENS</t>
        </is>
      </c>
      <c r="H2511" s="0" t="inlineStr">
        <is>
          <t>XL</t>
        </is>
      </c>
      <c r="I2511" s="0">
        <v>69.99</v>
      </c>
      <c r="J2511" s="0">
        <v>39</v>
      </c>
    </row>
    <row r="2512" spans="1:10" customHeight="0">
      <c r="A2512" s="0">
        <f>HYPERLINK("https://dl.dropboxusercontent.com/scl/fi/s5qun042a5652kq2kkwtc/editdsc0114-ny.jpg?rlkey=eu74u1d555xbe3wiga5oy4be0&amp;dl=0","Click to download Image")</f>
      </c>
      <c r="B2512" s="0">
        <f>HYPERLINK("https://dl.dropboxusercontent.com/scl/fi/md3pgzkm7qnxc9wcvf7yl/mens-button-down-size-chartsdelta-golf.jpg?rlkey=acow63xg8hdphtx1nurb6cwbh&amp;dl=0","Click to download SizeChart")</f>
      </c>
      <c r="C2512" s="0" t="inlineStr">
        <is>
          <t>Golf Men's Button Down 2.0</t>
        </is>
      </c>
      <c r="D2512" s="0" t="inlineStr">
        <is>
          <t>131142</t>
        </is>
      </c>
      <c r="E2512" s="0" t="inlineStr">
        <is>
          <t>BNK GOLF2.0 M NY:131142E-2XL</t>
        </is>
      </c>
      <c r="F2512" s="0" t="inlineStr">
        <is>
          <t>899131142082</t>
        </is>
      </c>
      <c r="G2512" s="0" t="inlineStr">
        <is>
          <t>MENS</t>
        </is>
      </c>
      <c r="H2512" s="0" t="inlineStr">
        <is>
          <t>2XL</t>
        </is>
      </c>
      <c r="I2512" s="0">
        <v>69.99</v>
      </c>
      <c r="J2512" s="0">
        <v>33</v>
      </c>
    </row>
    <row r="2513" spans="1:10" customHeight="0">
      <c r="A2513" s="0">
        <f>HYPERLINK("https://dl.dropboxusercontent.com/scl/fi/s5qun042a5652kq2kkwtc/editdsc0114-ny.jpg?rlkey=eu74u1d555xbe3wiga5oy4be0&amp;dl=0","Click to download Image")</f>
      </c>
      <c r="B2513" s="0">
        <f>HYPERLINK("https://dl.dropboxusercontent.com/scl/fi/md3pgzkm7qnxc9wcvf7yl/mens-button-down-size-chartsdelta-golf.jpg?rlkey=acow63xg8hdphtx1nurb6cwbh&amp;dl=0","Click to download SizeChart")</f>
      </c>
      <c r="C2513" s="0" t="inlineStr">
        <is>
          <t>Golf Men's Button Down 2.0</t>
        </is>
      </c>
      <c r="D2513" s="0" t="inlineStr">
        <is>
          <t>131142</t>
        </is>
      </c>
      <c r="E2513" s="0" t="inlineStr">
        <is>
          <t>BNK GOLF2.0 M NY:131142F-3XL</t>
        </is>
      </c>
      <c r="F2513" s="0" t="inlineStr">
        <is>
          <t>899131142099</t>
        </is>
      </c>
      <c r="G2513" s="0" t="inlineStr">
        <is>
          <t>MENS</t>
        </is>
      </c>
      <c r="H2513" s="0" t="inlineStr">
        <is>
          <t>3XL</t>
        </is>
      </c>
      <c r="I2513" s="0">
        <v>69.99</v>
      </c>
      <c r="J2513" s="0">
        <v>18</v>
      </c>
    </row>
    <row r="2514" spans="1:10" customHeight="0">
      <c r="A2514" s="0">
        <f>HYPERLINK("https://dl.dropboxusercontent.com/scl/fi/vtm2a5jzahnxg1uuft83t/editdsc0213.jpg?rlkey=64v2l6rjdahm92tg5on9kbd88&amp;dl=0","Click to download Image")</f>
      </c>
      <c r="B2514" s="0">
        <f>HYPERLINK("https://dl.dropboxusercontent.com/scl/fi/t5q30g74kpgnf3lb4hhk8/mens-button-down-size-chartsdelta-golf.jpg?rlkey=h24gu5guvb3ljfjbnr0ydbt6d&amp;dl=0","Click to download SizeChart")</f>
      </c>
      <c r="C2514" s="0" t="inlineStr">
        <is>
          <t>Delta Men's Button Down</t>
        </is>
      </c>
      <c r="D2514" s="0" t="inlineStr">
        <is>
          <t>131115</t>
        </is>
      </c>
      <c r="E2514" s="0" t="inlineStr">
        <is>
          <t>BLANK DELTA M BK:131115A-S</t>
        </is>
      </c>
      <c r="F2514" s="0" t="inlineStr">
        <is>
          <t>899131115048</t>
        </is>
      </c>
      <c r="G2514" s="0" t="inlineStr">
        <is>
          <t>MENS</t>
        </is>
      </c>
      <c r="H2514" s="0" t="inlineStr">
        <is>
          <t>S</t>
        </is>
      </c>
      <c r="I2514" s="0">
        <v>69.99</v>
      </c>
      <c r="J2514" s="0">
        <v>9</v>
      </c>
    </row>
    <row r="2515" spans="1:10" customHeight="0">
      <c r="A2515" s="0">
        <f>HYPERLINK("https://dl.dropboxusercontent.com/scl/fi/vtm2a5jzahnxg1uuft83t/editdsc0213.jpg?rlkey=64v2l6rjdahm92tg5on9kbd88&amp;dl=0","Click to download Image")</f>
      </c>
      <c r="B2515" s="0">
        <f>HYPERLINK("https://dl.dropboxusercontent.com/scl/fi/t5q30g74kpgnf3lb4hhk8/mens-button-down-size-chartsdelta-golf.jpg?rlkey=h24gu5guvb3ljfjbnr0ydbt6d&amp;dl=0","Click to download SizeChart")</f>
      </c>
      <c r="C2515" s="0" t="inlineStr">
        <is>
          <t>Delta Men's Button Down</t>
        </is>
      </c>
      <c r="D2515" s="0" t="inlineStr">
        <is>
          <t>131115</t>
        </is>
      </c>
      <c r="E2515" s="0" t="inlineStr">
        <is>
          <t>BLANK DELTA M BK:131115B-M</t>
        </is>
      </c>
      <c r="F2515" s="0" t="inlineStr">
        <is>
          <t>899131115055</t>
        </is>
      </c>
      <c r="G2515" s="0" t="inlineStr">
        <is>
          <t>MENS</t>
        </is>
      </c>
      <c r="H2515" s="0" t="inlineStr">
        <is>
          <t>M</t>
        </is>
      </c>
      <c r="I2515" s="0">
        <v>69.99</v>
      </c>
      <c r="J2515" s="0">
        <v>22</v>
      </c>
    </row>
    <row r="2516" spans="1:10" customHeight="0">
      <c r="A2516" s="0">
        <f>HYPERLINK("https://dl.dropboxusercontent.com/scl/fi/vtm2a5jzahnxg1uuft83t/editdsc0213.jpg?rlkey=64v2l6rjdahm92tg5on9kbd88&amp;dl=0","Click to download Image")</f>
      </c>
      <c r="B2516" s="0">
        <f>HYPERLINK("https://dl.dropboxusercontent.com/scl/fi/t5q30g74kpgnf3lb4hhk8/mens-button-down-size-chartsdelta-golf.jpg?rlkey=h24gu5guvb3ljfjbnr0ydbt6d&amp;dl=0","Click to download SizeChart")</f>
      </c>
      <c r="C2516" s="0" t="inlineStr">
        <is>
          <t>Delta Men's Button Down</t>
        </is>
      </c>
      <c r="D2516" s="0" t="inlineStr">
        <is>
          <t>131115</t>
        </is>
      </c>
      <c r="E2516" s="0" t="inlineStr">
        <is>
          <t>BLANK DELTA M BK:131115C-L</t>
        </is>
      </c>
      <c r="F2516" s="0" t="inlineStr">
        <is>
          <t>899131115062</t>
        </is>
      </c>
      <c r="G2516" s="0" t="inlineStr">
        <is>
          <t>MENS</t>
        </is>
      </c>
      <c r="H2516" s="0" t="inlineStr">
        <is>
          <t>L</t>
        </is>
      </c>
      <c r="I2516" s="0">
        <v>69.99</v>
      </c>
      <c r="J2516" s="0">
        <v>29</v>
      </c>
    </row>
    <row r="2517" spans="1:10" customHeight="0">
      <c r="A2517" s="0">
        <f>HYPERLINK("https://dl.dropboxusercontent.com/scl/fi/vtm2a5jzahnxg1uuft83t/editdsc0213.jpg?rlkey=64v2l6rjdahm92tg5on9kbd88&amp;dl=0","Click to download Image")</f>
      </c>
      <c r="B2517" s="0">
        <f>HYPERLINK("https://dl.dropboxusercontent.com/scl/fi/t5q30g74kpgnf3lb4hhk8/mens-button-down-size-chartsdelta-golf.jpg?rlkey=h24gu5guvb3ljfjbnr0ydbt6d&amp;dl=0","Click to download SizeChart")</f>
      </c>
      <c r="C2517" s="0" t="inlineStr">
        <is>
          <t>Delta Men's Button Down</t>
        </is>
      </c>
      <c r="D2517" s="0" t="inlineStr">
        <is>
          <t>131115</t>
        </is>
      </c>
      <c r="E2517" s="0" t="inlineStr">
        <is>
          <t>BLANK DELTA M BK:131115D-XL</t>
        </is>
      </c>
      <c r="F2517" s="0" t="inlineStr">
        <is>
          <t>899131115079</t>
        </is>
      </c>
      <c r="G2517" s="0" t="inlineStr">
        <is>
          <t>MENS</t>
        </is>
      </c>
      <c r="H2517" s="0" t="inlineStr">
        <is>
          <t>XL</t>
        </is>
      </c>
      <c r="I2517" s="0">
        <v>69.99</v>
      </c>
      <c r="J2517" s="0">
        <v>30</v>
      </c>
    </row>
    <row r="2518" spans="1:10" customHeight="0">
      <c r="A2518" s="0">
        <f>HYPERLINK("https://dl.dropboxusercontent.com/scl/fi/vtm2a5jzahnxg1uuft83t/editdsc0213.jpg?rlkey=64v2l6rjdahm92tg5on9kbd88&amp;dl=0","Click to download Image")</f>
      </c>
      <c r="B2518" s="0">
        <f>HYPERLINK("https://dl.dropboxusercontent.com/scl/fi/t5q30g74kpgnf3lb4hhk8/mens-button-down-size-chartsdelta-golf.jpg?rlkey=h24gu5guvb3ljfjbnr0ydbt6d&amp;dl=0","Click to download SizeChart")</f>
      </c>
      <c r="C2518" s="0" t="inlineStr">
        <is>
          <t>Delta Men's Button Down</t>
        </is>
      </c>
      <c r="D2518" s="0" t="inlineStr">
        <is>
          <t>131115</t>
        </is>
      </c>
      <c r="E2518" s="0" t="inlineStr">
        <is>
          <t>BLANK DELTA M BK:131115E-2XL</t>
        </is>
      </c>
      <c r="F2518" s="0" t="inlineStr">
        <is>
          <t>899131115086</t>
        </is>
      </c>
      <c r="G2518" s="0" t="inlineStr">
        <is>
          <t>MENS</t>
        </is>
      </c>
      <c r="H2518" s="0" t="inlineStr">
        <is>
          <t>2XL</t>
        </is>
      </c>
      <c r="I2518" s="0">
        <v>69.99</v>
      </c>
      <c r="J2518" s="0">
        <v>18</v>
      </c>
    </row>
    <row r="2519" spans="1:10" customHeight="0">
      <c r="A2519" s="0">
        <f>HYPERLINK("https://dl.dropboxusercontent.com/scl/fi/vtm2a5jzahnxg1uuft83t/editdsc0213.jpg?rlkey=64v2l6rjdahm92tg5on9kbd88&amp;dl=0","Click to download Image")</f>
      </c>
      <c r="B2519" s="0">
        <f>HYPERLINK("https://dl.dropboxusercontent.com/scl/fi/t5q30g74kpgnf3lb4hhk8/mens-button-down-size-chartsdelta-golf.jpg?rlkey=h24gu5guvb3ljfjbnr0ydbt6d&amp;dl=0","Click to download SizeChart")</f>
      </c>
      <c r="C2519" s="0" t="inlineStr">
        <is>
          <t>Delta Men's Button Down</t>
        </is>
      </c>
      <c r="D2519" s="0" t="inlineStr">
        <is>
          <t>131115</t>
        </is>
      </c>
      <c r="E2519" s="0" t="inlineStr">
        <is>
          <t>BLANK DELTA M BK:131115F-3XL</t>
        </is>
      </c>
      <c r="F2519" s="0" t="inlineStr">
        <is>
          <t>899131115093</t>
        </is>
      </c>
      <c r="G2519" s="0" t="inlineStr">
        <is>
          <t>MENS</t>
        </is>
      </c>
      <c r="H2519" s="0" t="inlineStr">
        <is>
          <t>3XL</t>
        </is>
      </c>
      <c r="I2519" s="0">
        <v>69.99</v>
      </c>
      <c r="J2519" s="0">
        <v>10</v>
      </c>
    </row>
    <row r="2520" spans="1:10" customHeight="0">
      <c r="A2520" s="0">
        <f>HYPERLINK("https://dl.dropboxusercontent.com/scl/fi/ck3018f3j8s4v9gocox2l/editdsc0184.jpg?rlkey=8327iyxslteergku7psyh4e5t&amp;dl=0","Click to download Image")</f>
      </c>
      <c r="B2520" s="0">
        <f>HYPERLINK("https://dl.dropboxusercontent.com/scl/fi/t5q30g74kpgnf3lb4hhk8/mens-button-down-size-chartsdelta-golf.jpg?rlkey=h24gu5guvb3ljfjbnr0ydbt6d&amp;dl=0","Click to download SizeChart")</f>
      </c>
      <c r="C2520" s="0" t="inlineStr">
        <is>
          <t>Delta Men's Button Down</t>
        </is>
      </c>
      <c r="D2520" s="0" t="inlineStr">
        <is>
          <t>131123</t>
        </is>
      </c>
      <c r="E2520" s="0" t="inlineStr">
        <is>
          <t>BLANK DELTA M RL:131123A-S</t>
        </is>
      </c>
      <c r="F2520" s="0" t="inlineStr">
        <is>
          <t>899131123043</t>
        </is>
      </c>
      <c r="G2520" s="0" t="inlineStr">
        <is>
          <t>MENS</t>
        </is>
      </c>
      <c r="H2520" s="0" t="inlineStr">
        <is>
          <t>S</t>
        </is>
      </c>
      <c r="I2520" s="0">
        <v>69.99</v>
      </c>
      <c r="J2520" s="0">
        <v>8</v>
      </c>
    </row>
    <row r="2521" spans="1:10" customHeight="0">
      <c r="A2521" s="0">
        <f>HYPERLINK("https://dl.dropboxusercontent.com/scl/fi/ck3018f3j8s4v9gocox2l/editdsc0184.jpg?rlkey=8327iyxslteergku7psyh4e5t&amp;dl=0","Click to download Image")</f>
      </c>
      <c r="B2521" s="0">
        <f>HYPERLINK("https://dl.dropboxusercontent.com/scl/fi/t5q30g74kpgnf3lb4hhk8/mens-button-down-size-chartsdelta-golf.jpg?rlkey=h24gu5guvb3ljfjbnr0ydbt6d&amp;dl=0","Click to download SizeChart")</f>
      </c>
      <c r="C2521" s="0" t="inlineStr">
        <is>
          <t>Delta Men's Button Down</t>
        </is>
      </c>
      <c r="D2521" s="0" t="inlineStr">
        <is>
          <t>131123</t>
        </is>
      </c>
      <c r="E2521" s="0" t="inlineStr">
        <is>
          <t>BLANK DELTA M RL:131123B-M</t>
        </is>
      </c>
      <c r="F2521" s="0" t="inlineStr">
        <is>
          <t>899131123050</t>
        </is>
      </c>
      <c r="G2521" s="0" t="inlineStr">
        <is>
          <t>MENS</t>
        </is>
      </c>
      <c r="H2521" s="0" t="inlineStr">
        <is>
          <t>M</t>
        </is>
      </c>
      <c r="I2521" s="0">
        <v>69.99</v>
      </c>
      <c r="J2521" s="0">
        <v>21</v>
      </c>
    </row>
    <row r="2522" spans="1:10" customHeight="0">
      <c r="A2522" s="0">
        <f>HYPERLINK("https://dl.dropboxusercontent.com/scl/fi/ck3018f3j8s4v9gocox2l/editdsc0184.jpg?rlkey=8327iyxslteergku7psyh4e5t&amp;dl=0","Click to download Image")</f>
      </c>
      <c r="B2522" s="0">
        <f>HYPERLINK("https://dl.dropboxusercontent.com/scl/fi/t5q30g74kpgnf3lb4hhk8/mens-button-down-size-chartsdelta-golf.jpg?rlkey=h24gu5guvb3ljfjbnr0ydbt6d&amp;dl=0","Click to download SizeChart")</f>
      </c>
      <c r="C2522" s="0" t="inlineStr">
        <is>
          <t>Delta Men's Button Down</t>
        </is>
      </c>
      <c r="D2522" s="0" t="inlineStr">
        <is>
          <t>131123</t>
        </is>
      </c>
      <c r="E2522" s="0" t="inlineStr">
        <is>
          <t>BLANK DELTA M RL:131123C-L</t>
        </is>
      </c>
      <c r="F2522" s="0" t="inlineStr">
        <is>
          <t>899131123067</t>
        </is>
      </c>
      <c r="G2522" s="0" t="inlineStr">
        <is>
          <t>MENS</t>
        </is>
      </c>
      <c r="H2522" s="0" t="inlineStr">
        <is>
          <t>L</t>
        </is>
      </c>
      <c r="I2522" s="0">
        <v>69.99</v>
      </c>
      <c r="J2522" s="0">
        <v>31</v>
      </c>
    </row>
    <row r="2523" spans="1:10" customHeight="0">
      <c r="A2523" s="0">
        <f>HYPERLINK("https://dl.dropboxusercontent.com/scl/fi/ck3018f3j8s4v9gocox2l/editdsc0184.jpg?rlkey=8327iyxslteergku7psyh4e5t&amp;dl=0","Click to download Image")</f>
      </c>
      <c r="B2523" s="0">
        <f>HYPERLINK("https://dl.dropboxusercontent.com/scl/fi/t5q30g74kpgnf3lb4hhk8/mens-button-down-size-chartsdelta-golf.jpg?rlkey=h24gu5guvb3ljfjbnr0ydbt6d&amp;dl=0","Click to download SizeChart")</f>
      </c>
      <c r="C2523" s="0" t="inlineStr">
        <is>
          <t>Delta Men's Button Down</t>
        </is>
      </c>
      <c r="D2523" s="0" t="inlineStr">
        <is>
          <t>131123</t>
        </is>
      </c>
      <c r="E2523" s="0" t="inlineStr">
        <is>
          <t>BLANK DELTA M RL:131123D-XL</t>
        </is>
      </c>
      <c r="F2523" s="0" t="inlineStr">
        <is>
          <t>899131123074</t>
        </is>
      </c>
      <c r="G2523" s="0" t="inlineStr">
        <is>
          <t>MENS</t>
        </is>
      </c>
      <c r="H2523" s="0" t="inlineStr">
        <is>
          <t>XL</t>
        </is>
      </c>
      <c r="I2523" s="0">
        <v>69.99</v>
      </c>
      <c r="J2523" s="0">
        <v>29</v>
      </c>
    </row>
    <row r="2524" spans="1:10" customHeight="0">
      <c r="A2524" s="0">
        <f>HYPERLINK("https://dl.dropboxusercontent.com/scl/fi/ck3018f3j8s4v9gocox2l/editdsc0184.jpg?rlkey=8327iyxslteergku7psyh4e5t&amp;dl=0","Click to download Image")</f>
      </c>
      <c r="B2524" s="0">
        <f>HYPERLINK("https://dl.dropboxusercontent.com/scl/fi/t5q30g74kpgnf3lb4hhk8/mens-button-down-size-chartsdelta-golf.jpg?rlkey=h24gu5guvb3ljfjbnr0ydbt6d&amp;dl=0","Click to download SizeChart")</f>
      </c>
      <c r="C2524" s="0" t="inlineStr">
        <is>
          <t>Delta Men's Button Down</t>
        </is>
      </c>
      <c r="D2524" s="0" t="inlineStr">
        <is>
          <t>131123</t>
        </is>
      </c>
      <c r="E2524" s="0" t="inlineStr">
        <is>
          <t>BLANK DELTA M RL:131123E-2XL</t>
        </is>
      </c>
      <c r="F2524" s="0" t="inlineStr">
        <is>
          <t>899131123081</t>
        </is>
      </c>
      <c r="G2524" s="0" t="inlineStr">
        <is>
          <t>MENS</t>
        </is>
      </c>
      <c r="H2524" s="0" t="inlineStr">
        <is>
          <t>2XL</t>
        </is>
      </c>
      <c r="I2524" s="0">
        <v>69.99</v>
      </c>
      <c r="J2524" s="0">
        <v>18</v>
      </c>
    </row>
    <row r="2525" spans="1:10" customHeight="0">
      <c r="A2525" s="0">
        <f>HYPERLINK("https://dl.dropboxusercontent.com/scl/fi/ck3018f3j8s4v9gocox2l/editdsc0184.jpg?rlkey=8327iyxslteergku7psyh4e5t&amp;dl=0","Click to download Image")</f>
      </c>
      <c r="B2525" s="0">
        <f>HYPERLINK("https://dl.dropboxusercontent.com/scl/fi/t5q30g74kpgnf3lb4hhk8/mens-button-down-size-chartsdelta-golf.jpg?rlkey=h24gu5guvb3ljfjbnr0ydbt6d&amp;dl=0","Click to download SizeChart")</f>
      </c>
      <c r="C2525" s="0" t="inlineStr">
        <is>
          <t>Delta Men's Button Down</t>
        </is>
      </c>
      <c r="D2525" s="0" t="inlineStr">
        <is>
          <t>131123</t>
        </is>
      </c>
      <c r="E2525" s="0" t="inlineStr">
        <is>
          <t>BLANK DELTA M RL:131123F-3XL</t>
        </is>
      </c>
      <c r="F2525" s="0" t="inlineStr">
        <is>
          <t>899131123098</t>
        </is>
      </c>
      <c r="G2525" s="0" t="inlineStr">
        <is>
          <t>MENS</t>
        </is>
      </c>
      <c r="H2525" s="0" t="inlineStr">
        <is>
          <t>3XL</t>
        </is>
      </c>
      <c r="I2525" s="0">
        <v>69.99</v>
      </c>
      <c r="J2525" s="0">
        <v>9</v>
      </c>
    </row>
    <row r="2526" spans="1:10" customHeight="0">
      <c r="A2526" s="0">
        <f>HYPERLINK("https://dl.dropboxusercontent.com/scl/fi/23tm958in0p37hrkgjc5l/editdsc0216.jpg?rlkey=hef62f5ifm7g4z2tsm7pjefyq&amp;dl=0","Click to download Image")</f>
      </c>
      <c r="B2526" s="0">
        <f>HYPERLINK("https://dl.dropboxusercontent.com/scl/fi/000fq6ndzniv2nzl2w2l9/mens-button-down-size-chartsdelta-golf.jpg?rlkey=i8ffy2pi8abrskf0t2atgli4a&amp;dl=0","Click to download SizeChart")</f>
      </c>
      <c r="C2526" s="0" t="inlineStr">
        <is>
          <t>Delta Men's Button Down 2.0</t>
        </is>
      </c>
      <c r="D2526" s="0" t="inlineStr">
        <is>
          <t>131115</t>
        </is>
      </c>
      <c r="E2526" s="0" t="inlineStr">
        <is>
          <t>BNK DELTA2.O DELTA M BK:131115A-S</t>
        </is>
      </c>
      <c r="F2526" s="0" t="inlineStr">
        <is>
          <t>899131115048</t>
        </is>
      </c>
      <c r="G2526" s="0" t="inlineStr">
        <is>
          <t>MENS</t>
        </is>
      </c>
      <c r="H2526" s="0" t="inlineStr">
        <is>
          <t>S</t>
        </is>
      </c>
      <c r="I2526" s="0">
        <v>69.99</v>
      </c>
      <c r="J2526" s="0">
        <v>8</v>
      </c>
    </row>
    <row r="2527" spans="1:10" customHeight="0">
      <c r="A2527" s="0">
        <f>HYPERLINK("https://dl.dropboxusercontent.com/scl/fi/23tm958in0p37hrkgjc5l/editdsc0216.jpg?rlkey=hef62f5ifm7g4z2tsm7pjefyq&amp;dl=0","Click to download Image")</f>
      </c>
      <c r="B2527" s="0">
        <f>HYPERLINK("https://dl.dropboxusercontent.com/scl/fi/000fq6ndzniv2nzl2w2l9/mens-button-down-size-chartsdelta-golf.jpg?rlkey=i8ffy2pi8abrskf0t2atgli4a&amp;dl=0","Click to download SizeChart")</f>
      </c>
      <c r="C2527" s="0" t="inlineStr">
        <is>
          <t>Delta Men's Button Down 2.0</t>
        </is>
      </c>
      <c r="D2527" s="0" t="inlineStr">
        <is>
          <t>131115</t>
        </is>
      </c>
      <c r="E2527" s="0" t="inlineStr">
        <is>
          <t>BNK DELTA2.O DELTA M BK:131115B-M</t>
        </is>
      </c>
      <c r="F2527" s="0" t="inlineStr">
        <is>
          <t>899131115055</t>
        </is>
      </c>
      <c r="G2527" s="0" t="inlineStr">
        <is>
          <t>MENS</t>
        </is>
      </c>
      <c r="H2527" s="0" t="inlineStr">
        <is>
          <t>M</t>
        </is>
      </c>
      <c r="I2527" s="0">
        <v>69.99</v>
      </c>
      <c r="J2527" s="0">
        <v>18</v>
      </c>
    </row>
    <row r="2528" spans="1:10" customHeight="0">
      <c r="A2528" s="0">
        <f>HYPERLINK("https://dl.dropboxusercontent.com/scl/fi/23tm958in0p37hrkgjc5l/editdsc0216.jpg?rlkey=hef62f5ifm7g4z2tsm7pjefyq&amp;dl=0","Click to download Image")</f>
      </c>
      <c r="B2528" s="0">
        <f>HYPERLINK("https://dl.dropboxusercontent.com/scl/fi/000fq6ndzniv2nzl2w2l9/mens-button-down-size-chartsdelta-golf.jpg?rlkey=i8ffy2pi8abrskf0t2atgli4a&amp;dl=0","Click to download SizeChart")</f>
      </c>
      <c r="C2528" s="0" t="inlineStr">
        <is>
          <t>Delta Men's Button Down 2.0</t>
        </is>
      </c>
      <c r="D2528" s="0" t="inlineStr">
        <is>
          <t>131115</t>
        </is>
      </c>
      <c r="E2528" s="0" t="inlineStr">
        <is>
          <t>BNK DELTA2.O DELTA M BK:131115C-L</t>
        </is>
      </c>
      <c r="F2528" s="0" t="inlineStr">
        <is>
          <t>899131115062</t>
        </is>
      </c>
      <c r="G2528" s="0" t="inlineStr">
        <is>
          <t>MENS</t>
        </is>
      </c>
      <c r="H2528" s="0" t="inlineStr">
        <is>
          <t>L</t>
        </is>
      </c>
      <c r="I2528" s="0">
        <v>69.99</v>
      </c>
      <c r="J2528" s="0">
        <v>15</v>
      </c>
    </row>
    <row r="2529" spans="1:10" customHeight="0">
      <c r="A2529" s="0">
        <f>HYPERLINK("https://dl.dropboxusercontent.com/scl/fi/23tm958in0p37hrkgjc5l/editdsc0216.jpg?rlkey=hef62f5ifm7g4z2tsm7pjefyq&amp;dl=0","Click to download Image")</f>
      </c>
      <c r="B2529" s="0">
        <f>HYPERLINK("https://dl.dropboxusercontent.com/scl/fi/000fq6ndzniv2nzl2w2l9/mens-button-down-size-chartsdelta-golf.jpg?rlkey=i8ffy2pi8abrskf0t2atgli4a&amp;dl=0","Click to download SizeChart")</f>
      </c>
      <c r="C2529" s="0" t="inlineStr">
        <is>
          <t>Delta Men's Button Down 2.0</t>
        </is>
      </c>
      <c r="D2529" s="0" t="inlineStr">
        <is>
          <t>131115</t>
        </is>
      </c>
      <c r="E2529" s="0" t="inlineStr">
        <is>
          <t>BNK DELTA2.O DELTA M BK:131115D-XL</t>
        </is>
      </c>
      <c r="F2529" s="0" t="inlineStr">
        <is>
          <t>899131115079</t>
        </is>
      </c>
      <c r="G2529" s="0" t="inlineStr">
        <is>
          <t>MENS</t>
        </is>
      </c>
      <c r="H2529" s="0" t="inlineStr">
        <is>
          <t>XL</t>
        </is>
      </c>
      <c r="I2529" s="0">
        <v>69.99</v>
      </c>
      <c r="J2529" s="0">
        <v>17</v>
      </c>
    </row>
    <row r="2530" spans="1:10" customHeight="0">
      <c r="A2530" s="0">
        <f>HYPERLINK("https://dl.dropboxusercontent.com/scl/fi/23tm958in0p37hrkgjc5l/editdsc0216.jpg?rlkey=hef62f5ifm7g4z2tsm7pjefyq&amp;dl=0","Click to download Image")</f>
      </c>
      <c r="B2530" s="0">
        <f>HYPERLINK("https://dl.dropboxusercontent.com/scl/fi/000fq6ndzniv2nzl2w2l9/mens-button-down-size-chartsdelta-golf.jpg?rlkey=i8ffy2pi8abrskf0t2atgli4a&amp;dl=0","Click to download SizeChart")</f>
      </c>
      <c r="C2530" s="0" t="inlineStr">
        <is>
          <t>Delta Men's Button Down 2.0</t>
        </is>
      </c>
      <c r="D2530" s="0" t="inlineStr">
        <is>
          <t>131115</t>
        </is>
      </c>
      <c r="E2530" s="0" t="inlineStr">
        <is>
          <t>BNK DELTA2.O DELTA M BK:131115E-2XL</t>
        </is>
      </c>
      <c r="F2530" s="0" t="inlineStr">
        <is>
          <t>899131115086</t>
        </is>
      </c>
      <c r="G2530" s="0" t="inlineStr">
        <is>
          <t>MENS</t>
        </is>
      </c>
      <c r="H2530" s="0" t="inlineStr">
        <is>
          <t>2XL</t>
        </is>
      </c>
      <c r="I2530" s="0">
        <v>69.99</v>
      </c>
      <c r="J2530" s="0">
        <v>14</v>
      </c>
    </row>
    <row r="2531" spans="1:10" customHeight="0">
      <c r="A2531" s="0">
        <f>HYPERLINK("https://dl.dropboxusercontent.com/scl/fi/23tm958in0p37hrkgjc5l/editdsc0216.jpg?rlkey=hef62f5ifm7g4z2tsm7pjefyq&amp;dl=0","Click to download Image")</f>
      </c>
      <c r="B2531" s="0">
        <f>HYPERLINK("https://dl.dropboxusercontent.com/scl/fi/000fq6ndzniv2nzl2w2l9/mens-button-down-size-chartsdelta-golf.jpg?rlkey=i8ffy2pi8abrskf0t2atgli4a&amp;dl=0","Click to download SizeChart")</f>
      </c>
      <c r="C2531" s="0" t="inlineStr">
        <is>
          <t>Delta Men's Button Down 2.0</t>
        </is>
      </c>
      <c r="D2531" s="0" t="inlineStr">
        <is>
          <t>131115</t>
        </is>
      </c>
      <c r="E2531" s="0" t="inlineStr">
        <is>
          <t>BNK DELTA2.O DELTA M BK:131115F-3XL</t>
        </is>
      </c>
      <c r="F2531" s="0" t="inlineStr">
        <is>
          <t>899131115093</t>
        </is>
      </c>
      <c r="G2531" s="0" t="inlineStr">
        <is>
          <t>MENS</t>
        </is>
      </c>
      <c r="H2531" s="0" t="inlineStr">
        <is>
          <t>3XL</t>
        </is>
      </c>
      <c r="I2531" s="0">
        <v>69.99</v>
      </c>
      <c r="J2531" s="0">
        <v>8</v>
      </c>
    </row>
    <row r="2532" spans="1:10" customHeight="0">
      <c r="A2532" s="0">
        <f>HYPERLINK("https://dl.dropboxusercontent.com/scl/fi/64vlplk9tasp2n6mf0cyy/editdsc0120.jpg?rlkey=693rcthzrm73inohbxdg8xw7i&amp;dl=0","Click to download Image")</f>
      </c>
      <c r="B2532" s="0">
        <f>HYPERLINK("https://dl.dropboxusercontent.com/scl/fi/000fq6ndzniv2nzl2w2l9/mens-button-down-size-chartsdelta-golf.jpg?rlkey=i8ffy2pi8abrskf0t2atgli4a&amp;dl=0","Click to download SizeChart")</f>
      </c>
      <c r="C2532" s="0" t="inlineStr">
        <is>
          <t>Delta Men's Button Down 2.0</t>
        </is>
      </c>
      <c r="D2532" s="0" t="inlineStr">
        <is>
          <t>134805</t>
        </is>
      </c>
      <c r="E2532" s="0" t="inlineStr">
        <is>
          <t>BLANK DELTA M GY:134805A-S</t>
        </is>
      </c>
      <c r="F2532" s="0" t="inlineStr">
        <is>
          <t>899134805045</t>
        </is>
      </c>
      <c r="G2532" s="0" t="inlineStr">
        <is>
          <t>MENS</t>
        </is>
      </c>
      <c r="H2532" s="0" t="inlineStr">
        <is>
          <t>S</t>
        </is>
      </c>
      <c r="I2532" s="0">
        <v>69.99</v>
      </c>
      <c r="J2532" s="0">
        <v>10</v>
      </c>
    </row>
    <row r="2533" spans="1:10" customHeight="0">
      <c r="A2533" s="0">
        <f>HYPERLINK("https://dl.dropboxusercontent.com/scl/fi/64vlplk9tasp2n6mf0cyy/editdsc0120.jpg?rlkey=693rcthzrm73inohbxdg8xw7i&amp;dl=0","Click to download Image")</f>
      </c>
      <c r="B2533" s="0">
        <f>HYPERLINK("https://dl.dropboxusercontent.com/scl/fi/000fq6ndzniv2nzl2w2l9/mens-button-down-size-chartsdelta-golf.jpg?rlkey=i8ffy2pi8abrskf0t2atgli4a&amp;dl=0","Click to download SizeChart")</f>
      </c>
      <c r="C2533" s="0" t="inlineStr">
        <is>
          <t>Delta Men's Button Down 2.0</t>
        </is>
      </c>
      <c r="D2533" s="0" t="inlineStr">
        <is>
          <t>134805</t>
        </is>
      </c>
      <c r="E2533" s="0" t="inlineStr">
        <is>
          <t>BLANK DELTA M GY:134805B-M</t>
        </is>
      </c>
      <c r="F2533" s="0" t="inlineStr">
        <is>
          <t>899134805052</t>
        </is>
      </c>
      <c r="G2533" s="0" t="inlineStr">
        <is>
          <t>MENS</t>
        </is>
      </c>
      <c r="H2533" s="0" t="inlineStr">
        <is>
          <t>M</t>
        </is>
      </c>
      <c r="I2533" s="0">
        <v>69.99</v>
      </c>
      <c r="J2533" s="0">
        <v>17</v>
      </c>
    </row>
    <row r="2534" spans="1:10" customHeight="0">
      <c r="A2534" s="0">
        <f>HYPERLINK("https://dl.dropboxusercontent.com/scl/fi/64vlplk9tasp2n6mf0cyy/editdsc0120.jpg?rlkey=693rcthzrm73inohbxdg8xw7i&amp;dl=0","Click to download Image")</f>
      </c>
      <c r="B2534" s="0">
        <f>HYPERLINK("https://dl.dropboxusercontent.com/scl/fi/000fq6ndzniv2nzl2w2l9/mens-button-down-size-chartsdelta-golf.jpg?rlkey=i8ffy2pi8abrskf0t2atgli4a&amp;dl=0","Click to download SizeChart")</f>
      </c>
      <c r="C2534" s="0" t="inlineStr">
        <is>
          <t>Delta Men's Button Down 2.0</t>
        </is>
      </c>
      <c r="D2534" s="0" t="inlineStr">
        <is>
          <t>134805</t>
        </is>
      </c>
      <c r="E2534" s="0" t="inlineStr">
        <is>
          <t>BLANK DELTA M GY:134805C-L</t>
        </is>
      </c>
      <c r="F2534" s="0" t="inlineStr">
        <is>
          <t>899134805069</t>
        </is>
      </c>
      <c r="G2534" s="0" t="inlineStr">
        <is>
          <t>MENS</t>
        </is>
      </c>
      <c r="H2534" s="0" t="inlineStr">
        <is>
          <t>L</t>
        </is>
      </c>
      <c r="I2534" s="0">
        <v>69.99</v>
      </c>
      <c r="J2534" s="0">
        <v>22</v>
      </c>
    </row>
    <row r="2535" spans="1:10" customHeight="0">
      <c r="A2535" s="0">
        <f>HYPERLINK("https://dl.dropboxusercontent.com/scl/fi/64vlplk9tasp2n6mf0cyy/editdsc0120.jpg?rlkey=693rcthzrm73inohbxdg8xw7i&amp;dl=0","Click to download Image")</f>
      </c>
      <c r="B2535" s="0">
        <f>HYPERLINK("https://dl.dropboxusercontent.com/scl/fi/000fq6ndzniv2nzl2w2l9/mens-button-down-size-chartsdelta-golf.jpg?rlkey=i8ffy2pi8abrskf0t2atgli4a&amp;dl=0","Click to download SizeChart")</f>
      </c>
      <c r="C2535" s="0" t="inlineStr">
        <is>
          <t>Delta Men's Button Down 2.0</t>
        </is>
      </c>
      <c r="D2535" s="0" t="inlineStr">
        <is>
          <t>134805</t>
        </is>
      </c>
      <c r="E2535" s="0" t="inlineStr">
        <is>
          <t>BLANK DELTA M GY:134805D-XL</t>
        </is>
      </c>
      <c r="F2535" s="0" t="inlineStr">
        <is>
          <t>899134805076</t>
        </is>
      </c>
      <c r="G2535" s="0" t="inlineStr">
        <is>
          <t>MENS</t>
        </is>
      </c>
      <c r="H2535" s="0" t="inlineStr">
        <is>
          <t>XL</t>
        </is>
      </c>
      <c r="I2535" s="0">
        <v>69.99</v>
      </c>
      <c r="J2535" s="0">
        <v>16</v>
      </c>
    </row>
    <row r="2536" spans="1:10" customHeight="0">
      <c r="A2536" s="0">
        <f>HYPERLINK("https://dl.dropboxusercontent.com/scl/fi/64vlplk9tasp2n6mf0cyy/editdsc0120.jpg?rlkey=693rcthzrm73inohbxdg8xw7i&amp;dl=0","Click to download Image")</f>
      </c>
      <c r="B2536" s="0">
        <f>HYPERLINK("https://dl.dropboxusercontent.com/scl/fi/000fq6ndzniv2nzl2w2l9/mens-button-down-size-chartsdelta-golf.jpg?rlkey=i8ffy2pi8abrskf0t2atgli4a&amp;dl=0","Click to download SizeChart")</f>
      </c>
      <c r="C2536" s="0" t="inlineStr">
        <is>
          <t>Delta Men's Button Down 2.0</t>
        </is>
      </c>
      <c r="D2536" s="0" t="inlineStr">
        <is>
          <t>134805</t>
        </is>
      </c>
      <c r="E2536" s="0" t="inlineStr">
        <is>
          <t>BLANK DELTA M GY:134805E-2XL</t>
        </is>
      </c>
      <c r="F2536" s="0" t="inlineStr">
        <is>
          <t>899134805083</t>
        </is>
      </c>
      <c r="G2536" s="0" t="inlineStr">
        <is>
          <t>MENS</t>
        </is>
      </c>
      <c r="H2536" s="0" t="inlineStr">
        <is>
          <t>2XL</t>
        </is>
      </c>
      <c r="I2536" s="0">
        <v>69.99</v>
      </c>
      <c r="J2536" s="0">
        <v>5</v>
      </c>
    </row>
    <row r="2537" spans="1:10" customHeight="0">
      <c r="A2537" s="0">
        <f>HYPERLINK("https://dl.dropboxusercontent.com/scl/fi/64vlplk9tasp2n6mf0cyy/editdsc0120.jpg?rlkey=693rcthzrm73inohbxdg8xw7i&amp;dl=0","Click to download Image")</f>
      </c>
      <c r="B2537" s="0">
        <f>HYPERLINK("https://dl.dropboxusercontent.com/scl/fi/000fq6ndzniv2nzl2w2l9/mens-button-down-size-chartsdelta-golf.jpg?rlkey=i8ffy2pi8abrskf0t2atgli4a&amp;dl=0","Click to download SizeChart")</f>
      </c>
      <c r="C2537" s="0" t="inlineStr">
        <is>
          <t>Delta Men's Button Down 2.0</t>
        </is>
      </c>
      <c r="D2537" s="0" t="inlineStr">
        <is>
          <t>134805</t>
        </is>
      </c>
      <c r="E2537" s="0" t="inlineStr">
        <is>
          <t>BLANK DELTA M GY:134805F-3XL</t>
        </is>
      </c>
      <c r="F2537" s="0" t="inlineStr">
        <is>
          <t>899134805090</t>
        </is>
      </c>
      <c r="G2537" s="0" t="inlineStr">
        <is>
          <t>MENS</t>
        </is>
      </c>
      <c r="H2537" s="0" t="inlineStr">
        <is>
          <t>3XL</t>
        </is>
      </c>
      <c r="I2537" s="0">
        <v>69.99</v>
      </c>
      <c r="J2537" s="0">
        <v>1</v>
      </c>
    </row>
    <row r="2538" spans="1:10" customHeight="0">
      <c r="A2538" s="0">
        <f>HYPERLINK("https://dl.dropboxusercontent.com/scl/fi/fmhpzmhs1us8jqken3whk/editdsc0142-1.jpg?rlkey=xe2pqwl3epzr8s9lcenrlap35&amp;dl=0","Click to download Image")</f>
      </c>
      <c r="B2538" s="0">
        <f>HYPERLINK("https://dl.dropboxusercontent.com/scl/fi/000fq6ndzniv2nzl2w2l9/mens-button-down-size-chartsdelta-golf.jpg?rlkey=i8ffy2pi8abrskf0t2atgli4a&amp;dl=0","Click to download SizeChart")</f>
      </c>
      <c r="C2538" s="0" t="inlineStr">
        <is>
          <t>Delta Men's Button Down 2.0</t>
        </is>
      </c>
      <c r="D2538" s="0" t="inlineStr">
        <is>
          <t>134803</t>
        </is>
      </c>
      <c r="E2538" s="0" t="inlineStr">
        <is>
          <t>BLANK DELTA M CL:134803A-S</t>
        </is>
      </c>
      <c r="F2538" s="0" t="inlineStr">
        <is>
          <t>899134803041</t>
        </is>
      </c>
      <c r="G2538" s="0" t="inlineStr">
        <is>
          <t>MENS</t>
        </is>
      </c>
      <c r="H2538" s="0" t="inlineStr">
        <is>
          <t>S</t>
        </is>
      </c>
      <c r="I2538" s="0">
        <v>69.99</v>
      </c>
      <c r="J2538" s="0">
        <v>8</v>
      </c>
    </row>
    <row r="2539" spans="1:10" customHeight="0">
      <c r="A2539" s="0">
        <f>HYPERLINK("https://dl.dropboxusercontent.com/scl/fi/fmhpzmhs1us8jqken3whk/editdsc0142-1.jpg?rlkey=xe2pqwl3epzr8s9lcenrlap35&amp;dl=0","Click to download Image")</f>
      </c>
      <c r="B2539" s="0">
        <f>HYPERLINK("https://dl.dropboxusercontent.com/scl/fi/000fq6ndzniv2nzl2w2l9/mens-button-down-size-chartsdelta-golf.jpg?rlkey=i8ffy2pi8abrskf0t2atgli4a&amp;dl=0","Click to download SizeChart")</f>
      </c>
      <c r="C2539" s="0" t="inlineStr">
        <is>
          <t>Delta Men's Button Down 2.0</t>
        </is>
      </c>
      <c r="D2539" s="0" t="inlineStr">
        <is>
          <t>134803</t>
        </is>
      </c>
      <c r="E2539" s="0" t="inlineStr">
        <is>
          <t>BLANK DELTA M CL:134803B-M</t>
        </is>
      </c>
      <c r="F2539" s="0" t="inlineStr">
        <is>
          <t>899134803058</t>
        </is>
      </c>
      <c r="G2539" s="0" t="inlineStr">
        <is>
          <t>MENS</t>
        </is>
      </c>
      <c r="H2539" s="0" t="inlineStr">
        <is>
          <t>M</t>
        </is>
      </c>
      <c r="I2539" s="0">
        <v>69.99</v>
      </c>
      <c r="J2539" s="0">
        <v>21</v>
      </c>
    </row>
    <row r="2540" spans="1:10" customHeight="0">
      <c r="A2540" s="0">
        <f>HYPERLINK("https://dl.dropboxusercontent.com/scl/fi/fmhpzmhs1us8jqken3whk/editdsc0142-1.jpg?rlkey=xe2pqwl3epzr8s9lcenrlap35&amp;dl=0","Click to download Image")</f>
      </c>
      <c r="B2540" s="0">
        <f>HYPERLINK("https://dl.dropboxusercontent.com/scl/fi/000fq6ndzniv2nzl2w2l9/mens-button-down-size-chartsdelta-golf.jpg?rlkey=i8ffy2pi8abrskf0t2atgli4a&amp;dl=0","Click to download SizeChart")</f>
      </c>
      <c r="C2540" s="0" t="inlineStr">
        <is>
          <t>Delta Men's Button Down 2.0</t>
        </is>
      </c>
      <c r="D2540" s="0" t="inlineStr">
        <is>
          <t>134803</t>
        </is>
      </c>
      <c r="E2540" s="0" t="inlineStr">
        <is>
          <t>BLANK DELTA M CL:134803C-L</t>
        </is>
      </c>
      <c r="F2540" s="0" t="inlineStr">
        <is>
          <t>899134803065</t>
        </is>
      </c>
      <c r="G2540" s="0" t="inlineStr">
        <is>
          <t>MENS</t>
        </is>
      </c>
      <c r="H2540" s="0" t="inlineStr">
        <is>
          <t>L</t>
        </is>
      </c>
      <c r="I2540" s="0">
        <v>69.99</v>
      </c>
      <c r="J2540" s="0">
        <v>31</v>
      </c>
    </row>
    <row r="2541" spans="1:10" customHeight="0">
      <c r="A2541" s="0">
        <f>HYPERLINK("https://dl.dropboxusercontent.com/scl/fi/fmhpzmhs1us8jqken3whk/editdsc0142-1.jpg?rlkey=xe2pqwl3epzr8s9lcenrlap35&amp;dl=0","Click to download Image")</f>
      </c>
      <c r="B2541" s="0">
        <f>HYPERLINK("https://dl.dropboxusercontent.com/scl/fi/000fq6ndzniv2nzl2w2l9/mens-button-down-size-chartsdelta-golf.jpg?rlkey=i8ffy2pi8abrskf0t2atgli4a&amp;dl=0","Click to download SizeChart")</f>
      </c>
      <c r="C2541" s="0" t="inlineStr">
        <is>
          <t>Delta Men's Button Down 2.0</t>
        </is>
      </c>
      <c r="D2541" s="0" t="inlineStr">
        <is>
          <t>134803</t>
        </is>
      </c>
      <c r="E2541" s="0" t="inlineStr">
        <is>
          <t>BLANK DELTA M CL:134803D-XL</t>
        </is>
      </c>
      <c r="F2541" s="0" t="inlineStr">
        <is>
          <t>899134803072</t>
        </is>
      </c>
      <c r="G2541" s="0" t="inlineStr">
        <is>
          <t>MENS</t>
        </is>
      </c>
      <c r="H2541" s="0" t="inlineStr">
        <is>
          <t>XL</t>
        </is>
      </c>
      <c r="I2541" s="0">
        <v>69.99</v>
      </c>
      <c r="J2541" s="0">
        <v>32</v>
      </c>
    </row>
    <row r="2542" spans="1:10" customHeight="0">
      <c r="A2542" s="0">
        <f>HYPERLINK("https://dl.dropboxusercontent.com/scl/fi/fmhpzmhs1us8jqken3whk/editdsc0142-1.jpg?rlkey=xe2pqwl3epzr8s9lcenrlap35&amp;dl=0","Click to download Image")</f>
      </c>
      <c r="B2542" s="0">
        <f>HYPERLINK("https://dl.dropboxusercontent.com/scl/fi/000fq6ndzniv2nzl2w2l9/mens-button-down-size-chartsdelta-golf.jpg?rlkey=i8ffy2pi8abrskf0t2atgli4a&amp;dl=0","Click to download SizeChart")</f>
      </c>
      <c r="C2542" s="0" t="inlineStr">
        <is>
          <t>Delta Men's Button Down 2.0</t>
        </is>
      </c>
      <c r="D2542" s="0" t="inlineStr">
        <is>
          <t>134803</t>
        </is>
      </c>
      <c r="E2542" s="0" t="inlineStr">
        <is>
          <t>BLANK DELTA M CL:134803E-2XL</t>
        </is>
      </c>
      <c r="F2542" s="0" t="inlineStr">
        <is>
          <t>899134803089</t>
        </is>
      </c>
      <c r="G2542" s="0" t="inlineStr">
        <is>
          <t>MENS</t>
        </is>
      </c>
      <c r="H2542" s="0" t="inlineStr">
        <is>
          <t>2XL</t>
        </is>
      </c>
      <c r="I2542" s="0">
        <v>69.99</v>
      </c>
      <c r="J2542" s="0">
        <v>21</v>
      </c>
    </row>
    <row r="2543" spans="1:10" customHeight="0">
      <c r="A2543" s="0">
        <f>HYPERLINK("https://dl.dropboxusercontent.com/scl/fi/fmhpzmhs1us8jqken3whk/editdsc0142-1.jpg?rlkey=xe2pqwl3epzr8s9lcenrlap35&amp;dl=0","Click to download Image")</f>
      </c>
      <c r="B2543" s="0">
        <f>HYPERLINK("https://dl.dropboxusercontent.com/scl/fi/000fq6ndzniv2nzl2w2l9/mens-button-down-size-chartsdelta-golf.jpg?rlkey=i8ffy2pi8abrskf0t2atgli4a&amp;dl=0","Click to download SizeChart")</f>
      </c>
      <c r="C2543" s="0" t="inlineStr">
        <is>
          <t>Delta Men's Button Down 2.0</t>
        </is>
      </c>
      <c r="D2543" s="0" t="inlineStr">
        <is>
          <t>134803</t>
        </is>
      </c>
      <c r="E2543" s="0" t="inlineStr">
        <is>
          <t>BLANK DELTA M CL:134803F-3XL</t>
        </is>
      </c>
      <c r="F2543" s="0" t="inlineStr">
        <is>
          <t>899134803096</t>
        </is>
      </c>
      <c r="G2543" s="0" t="inlineStr">
        <is>
          <t>MENS</t>
        </is>
      </c>
      <c r="H2543" s="0" t="inlineStr">
        <is>
          <t>3XL</t>
        </is>
      </c>
      <c r="I2543" s="0">
        <v>69.99</v>
      </c>
      <c r="J2543" s="0">
        <v>10</v>
      </c>
    </row>
    <row r="2544" spans="1:10" customHeight="0">
      <c r="A2544" s="0">
        <f>HYPERLINK("https://dl.dropboxusercontent.com/scl/fi/8zamrt63l2pf9swtifg91/editdsc0162.jpg?rlkey=li0dz0ns4egvtavj34pc3lhb1&amp;dl=0","Click to download Image")</f>
      </c>
      <c r="B2544" s="0">
        <f>HYPERLINK("https://dl.dropboxusercontent.com/scl/fi/000fq6ndzniv2nzl2w2l9/mens-button-down-size-chartsdelta-golf.jpg?rlkey=i8ffy2pi8abrskf0t2atgli4a&amp;dl=0","Click to download SizeChart")</f>
      </c>
      <c r="C2544" s="0" t="inlineStr">
        <is>
          <t>Delta Men's Button Down 2.0</t>
        </is>
      </c>
      <c r="D2544" s="0" t="inlineStr">
        <is>
          <t>134804</t>
        </is>
      </c>
      <c r="E2544" s="0" t="inlineStr">
        <is>
          <t>BLANK DELTA M NY:134804A-S</t>
        </is>
      </c>
      <c r="F2544" s="0" t="inlineStr">
        <is>
          <t>899134804048</t>
        </is>
      </c>
      <c r="G2544" s="0" t="inlineStr">
        <is>
          <t>MENS</t>
        </is>
      </c>
      <c r="H2544" s="0" t="inlineStr">
        <is>
          <t>S</t>
        </is>
      </c>
      <c r="I2544" s="0">
        <v>69.99</v>
      </c>
      <c r="J2544" s="0">
        <v>14</v>
      </c>
    </row>
    <row r="2545" spans="1:10" customHeight="0">
      <c r="A2545" s="0">
        <f>HYPERLINK("https://dl.dropboxusercontent.com/scl/fi/8zamrt63l2pf9swtifg91/editdsc0162.jpg?rlkey=li0dz0ns4egvtavj34pc3lhb1&amp;dl=0","Click to download Image")</f>
      </c>
      <c r="B2545" s="0">
        <f>HYPERLINK("https://dl.dropboxusercontent.com/scl/fi/000fq6ndzniv2nzl2w2l9/mens-button-down-size-chartsdelta-golf.jpg?rlkey=i8ffy2pi8abrskf0t2atgli4a&amp;dl=0","Click to download SizeChart")</f>
      </c>
      <c r="C2545" s="0" t="inlineStr">
        <is>
          <t>Delta Men's Button Down 2.0</t>
        </is>
      </c>
      <c r="D2545" s="0" t="inlineStr">
        <is>
          <t>134804</t>
        </is>
      </c>
      <c r="E2545" s="0" t="inlineStr">
        <is>
          <t>BLANK DELTA M NY:134804B-M</t>
        </is>
      </c>
      <c r="F2545" s="0" t="inlineStr">
        <is>
          <t>899134804055</t>
        </is>
      </c>
      <c r="G2545" s="0" t="inlineStr">
        <is>
          <t>MENS</t>
        </is>
      </c>
      <c r="H2545" s="0" t="inlineStr">
        <is>
          <t>M</t>
        </is>
      </c>
      <c r="I2545" s="0">
        <v>69.99</v>
      </c>
      <c r="J2545" s="0">
        <v>26</v>
      </c>
    </row>
    <row r="2546" spans="1:10" customHeight="0">
      <c r="A2546" s="0">
        <f>HYPERLINK("https://dl.dropboxusercontent.com/scl/fi/8zamrt63l2pf9swtifg91/editdsc0162.jpg?rlkey=li0dz0ns4egvtavj34pc3lhb1&amp;dl=0","Click to download Image")</f>
      </c>
      <c r="B2546" s="0">
        <f>HYPERLINK("https://dl.dropboxusercontent.com/scl/fi/000fq6ndzniv2nzl2w2l9/mens-button-down-size-chartsdelta-golf.jpg?rlkey=i8ffy2pi8abrskf0t2atgli4a&amp;dl=0","Click to download SizeChart")</f>
      </c>
      <c r="C2546" s="0" t="inlineStr">
        <is>
          <t>Delta Men's Button Down 2.0</t>
        </is>
      </c>
      <c r="D2546" s="0" t="inlineStr">
        <is>
          <t>134804</t>
        </is>
      </c>
      <c r="E2546" s="0" t="inlineStr">
        <is>
          <t>BLANK DELTA M NY:134804C-L</t>
        </is>
      </c>
      <c r="F2546" s="0" t="inlineStr">
        <is>
          <t>899134804062</t>
        </is>
      </c>
      <c r="G2546" s="0" t="inlineStr">
        <is>
          <t>MENS</t>
        </is>
      </c>
      <c r="H2546" s="0" t="inlineStr">
        <is>
          <t>L</t>
        </is>
      </c>
      <c r="I2546" s="0">
        <v>69.99</v>
      </c>
      <c r="J2546" s="0">
        <v>39</v>
      </c>
    </row>
    <row r="2547" spans="1:10" customHeight="0">
      <c r="A2547" s="0">
        <f>HYPERLINK("https://dl.dropboxusercontent.com/scl/fi/8zamrt63l2pf9swtifg91/editdsc0162.jpg?rlkey=li0dz0ns4egvtavj34pc3lhb1&amp;dl=0","Click to download Image")</f>
      </c>
      <c r="B2547" s="0">
        <f>HYPERLINK("https://dl.dropboxusercontent.com/scl/fi/000fq6ndzniv2nzl2w2l9/mens-button-down-size-chartsdelta-golf.jpg?rlkey=i8ffy2pi8abrskf0t2atgli4a&amp;dl=0","Click to download SizeChart")</f>
      </c>
      <c r="C2547" s="0" t="inlineStr">
        <is>
          <t>Delta Men's Button Down 2.0</t>
        </is>
      </c>
      <c r="D2547" s="0" t="inlineStr">
        <is>
          <t>134804</t>
        </is>
      </c>
      <c r="E2547" s="0" t="inlineStr">
        <is>
          <t>BLANK DELTA M NY:134804D-XL</t>
        </is>
      </c>
      <c r="F2547" s="0" t="inlineStr">
        <is>
          <t>899134804079</t>
        </is>
      </c>
      <c r="G2547" s="0" t="inlineStr">
        <is>
          <t>MENS</t>
        </is>
      </c>
      <c r="H2547" s="0" t="inlineStr">
        <is>
          <t>XL</t>
        </is>
      </c>
      <c r="I2547" s="0">
        <v>69.99</v>
      </c>
      <c r="J2547" s="0">
        <v>39</v>
      </c>
    </row>
    <row r="2548" spans="1:10" customHeight="0">
      <c r="A2548" s="0">
        <f>HYPERLINK("https://dl.dropboxusercontent.com/scl/fi/8zamrt63l2pf9swtifg91/editdsc0162.jpg?rlkey=li0dz0ns4egvtavj34pc3lhb1&amp;dl=0","Click to download Image")</f>
      </c>
      <c r="B2548" s="0">
        <f>HYPERLINK("https://dl.dropboxusercontent.com/scl/fi/000fq6ndzniv2nzl2w2l9/mens-button-down-size-chartsdelta-golf.jpg?rlkey=i8ffy2pi8abrskf0t2atgli4a&amp;dl=0","Click to download SizeChart")</f>
      </c>
      <c r="C2548" s="0" t="inlineStr">
        <is>
          <t>Delta Men's Button Down 2.0</t>
        </is>
      </c>
      <c r="D2548" s="0" t="inlineStr">
        <is>
          <t>134804</t>
        </is>
      </c>
      <c r="E2548" s="0" t="inlineStr">
        <is>
          <t>BLANK DELTA M NY:134804E-2XL</t>
        </is>
      </c>
      <c r="F2548" s="0" t="inlineStr">
        <is>
          <t>899134804086</t>
        </is>
      </c>
      <c r="G2548" s="0" t="inlineStr">
        <is>
          <t>MENS</t>
        </is>
      </c>
      <c r="H2548" s="0" t="inlineStr">
        <is>
          <t>2XL</t>
        </is>
      </c>
      <c r="I2548" s="0">
        <v>69.99</v>
      </c>
      <c r="J2548" s="0">
        <v>27</v>
      </c>
    </row>
    <row r="2549" spans="1:10" customHeight="0">
      <c r="A2549" s="0">
        <f>HYPERLINK("https://dl.dropboxusercontent.com/scl/fi/8zamrt63l2pf9swtifg91/editdsc0162.jpg?rlkey=li0dz0ns4egvtavj34pc3lhb1&amp;dl=0","Click to download Image")</f>
      </c>
      <c r="B2549" s="0">
        <f>HYPERLINK("https://dl.dropboxusercontent.com/scl/fi/000fq6ndzniv2nzl2w2l9/mens-button-down-size-chartsdelta-golf.jpg?rlkey=i8ffy2pi8abrskf0t2atgli4a&amp;dl=0","Click to download SizeChart")</f>
      </c>
      <c r="C2549" s="0" t="inlineStr">
        <is>
          <t>Delta Men's Button Down 2.0</t>
        </is>
      </c>
      <c r="D2549" s="0" t="inlineStr">
        <is>
          <t>134804</t>
        </is>
      </c>
      <c r="E2549" s="0" t="inlineStr">
        <is>
          <t>BLANK DELTA M NY:134804F-3XL</t>
        </is>
      </c>
      <c r="F2549" s="0" t="inlineStr">
        <is>
          <t>899134804093</t>
        </is>
      </c>
      <c r="G2549" s="0" t="inlineStr">
        <is>
          <t>MENS</t>
        </is>
      </c>
      <c r="H2549" s="0" t="inlineStr">
        <is>
          <t>3XL</t>
        </is>
      </c>
      <c r="I2549" s="0">
        <v>69.99</v>
      </c>
      <c r="J2549" s="0">
        <v>13</v>
      </c>
    </row>
    <row r="2550" spans="1:10" customHeight="0">
      <c r="A2550" s="0">
        <f>HYPERLINK("https://dl.dropboxusercontent.com/scl/fi/jenzedrjwuitbygmyeu1w/dsc0186.jpg?rlkey=xwiogk10a1v24a2i8bduoc1h4&amp;dl=0","Click to download Image")</f>
      </c>
      <c r="B2550" s="0">
        <f>HYPERLINK("https://dl.dropboxusercontent.com/scl/fi/000fq6ndzniv2nzl2w2l9/mens-button-down-size-chartsdelta-golf.jpg?rlkey=i8ffy2pi8abrskf0t2atgli4a&amp;dl=0","Click to download SizeChart")</f>
      </c>
      <c r="C2550" s="0" t="inlineStr">
        <is>
          <t>Delta Men's Button Down 2.0</t>
        </is>
      </c>
      <c r="D2550" s="0" t="inlineStr">
        <is>
          <t>131123</t>
        </is>
      </c>
      <c r="E2550" s="0" t="inlineStr">
        <is>
          <t>BNK DELTA2.O DELTA M RL:131123A-S</t>
        </is>
      </c>
      <c r="F2550" s="0" t="inlineStr">
        <is>
          <t>899131123043</t>
        </is>
      </c>
      <c r="G2550" s="0" t="inlineStr">
        <is>
          <t>MENS</t>
        </is>
      </c>
      <c r="H2550" s="0" t="inlineStr">
        <is>
          <t>S</t>
        </is>
      </c>
      <c r="I2550" s="0">
        <v>69.99</v>
      </c>
      <c r="J2550" s="0">
        <v>13</v>
      </c>
    </row>
    <row r="2551" spans="1:10" customHeight="0">
      <c r="A2551" s="0">
        <f>HYPERLINK("https://dl.dropboxusercontent.com/scl/fi/jenzedrjwuitbygmyeu1w/dsc0186.jpg?rlkey=xwiogk10a1v24a2i8bduoc1h4&amp;dl=0","Click to download Image")</f>
      </c>
      <c r="B2551" s="0">
        <f>HYPERLINK("https://dl.dropboxusercontent.com/scl/fi/000fq6ndzniv2nzl2w2l9/mens-button-down-size-chartsdelta-golf.jpg?rlkey=i8ffy2pi8abrskf0t2atgli4a&amp;dl=0","Click to download SizeChart")</f>
      </c>
      <c r="C2551" s="0" t="inlineStr">
        <is>
          <t>Delta Men's Button Down 2.0</t>
        </is>
      </c>
      <c r="D2551" s="0" t="inlineStr">
        <is>
          <t>131123</t>
        </is>
      </c>
      <c r="E2551" s="0" t="inlineStr">
        <is>
          <t>BNK DELTA2.O DELTA M RL:131123B-M</t>
        </is>
      </c>
      <c r="F2551" s="0" t="inlineStr">
        <is>
          <t>899131123050</t>
        </is>
      </c>
      <c r="G2551" s="0" t="inlineStr">
        <is>
          <t>MENS</t>
        </is>
      </c>
      <c r="H2551" s="0" t="inlineStr">
        <is>
          <t>M</t>
        </is>
      </c>
      <c r="I2551" s="0">
        <v>69.99</v>
      </c>
      <c r="J2551" s="0">
        <v>26</v>
      </c>
    </row>
    <row r="2552" spans="1:10" customHeight="0">
      <c r="A2552" s="0">
        <f>HYPERLINK("https://dl.dropboxusercontent.com/scl/fi/jenzedrjwuitbygmyeu1w/dsc0186.jpg?rlkey=xwiogk10a1v24a2i8bduoc1h4&amp;dl=0","Click to download Image")</f>
      </c>
      <c r="B2552" s="0">
        <f>HYPERLINK("https://dl.dropboxusercontent.com/scl/fi/000fq6ndzniv2nzl2w2l9/mens-button-down-size-chartsdelta-golf.jpg?rlkey=i8ffy2pi8abrskf0t2atgli4a&amp;dl=0","Click to download SizeChart")</f>
      </c>
      <c r="C2552" s="0" t="inlineStr">
        <is>
          <t>Delta Men's Button Down 2.0</t>
        </is>
      </c>
      <c r="D2552" s="0" t="inlineStr">
        <is>
          <t>131123</t>
        </is>
      </c>
      <c r="E2552" s="0" t="inlineStr">
        <is>
          <t>BNK DELTA2.O DELTA M RL:131123C-L</t>
        </is>
      </c>
      <c r="F2552" s="0" t="inlineStr">
        <is>
          <t>899131123067</t>
        </is>
      </c>
      <c r="G2552" s="0" t="inlineStr">
        <is>
          <t>MENS</t>
        </is>
      </c>
      <c r="H2552" s="0" t="inlineStr">
        <is>
          <t>L</t>
        </is>
      </c>
      <c r="I2552" s="0">
        <v>69.99</v>
      </c>
      <c r="J2552" s="0">
        <v>39</v>
      </c>
    </row>
    <row r="2553" spans="1:10" customHeight="0">
      <c r="A2553" s="0">
        <f>HYPERLINK("https://dl.dropboxusercontent.com/scl/fi/jenzedrjwuitbygmyeu1w/dsc0186.jpg?rlkey=xwiogk10a1v24a2i8bduoc1h4&amp;dl=0","Click to download Image")</f>
      </c>
      <c r="B2553" s="0">
        <f>HYPERLINK("https://dl.dropboxusercontent.com/scl/fi/000fq6ndzniv2nzl2w2l9/mens-button-down-size-chartsdelta-golf.jpg?rlkey=i8ffy2pi8abrskf0t2atgli4a&amp;dl=0","Click to download SizeChart")</f>
      </c>
      <c r="C2553" s="0" t="inlineStr">
        <is>
          <t>Delta Men's Button Down 2.0</t>
        </is>
      </c>
      <c r="D2553" s="0" t="inlineStr">
        <is>
          <t>131123</t>
        </is>
      </c>
      <c r="E2553" s="0" t="inlineStr">
        <is>
          <t>BNK DELTA2.O DELTA M RL:131123D-XL</t>
        </is>
      </c>
      <c r="F2553" s="0" t="inlineStr">
        <is>
          <t>899131123074</t>
        </is>
      </c>
      <c r="G2553" s="0" t="inlineStr">
        <is>
          <t>MENS</t>
        </is>
      </c>
      <c r="H2553" s="0" t="inlineStr">
        <is>
          <t>XL</t>
        </is>
      </c>
      <c r="I2553" s="0">
        <v>69.99</v>
      </c>
      <c r="J2553" s="0">
        <v>39</v>
      </c>
    </row>
    <row r="2554" spans="1:10" customHeight="0">
      <c r="A2554" s="0">
        <f>HYPERLINK("https://dl.dropboxusercontent.com/scl/fi/jenzedrjwuitbygmyeu1w/dsc0186.jpg?rlkey=xwiogk10a1v24a2i8bduoc1h4&amp;dl=0","Click to download Image")</f>
      </c>
      <c r="B2554" s="0">
        <f>HYPERLINK("https://dl.dropboxusercontent.com/scl/fi/000fq6ndzniv2nzl2w2l9/mens-button-down-size-chartsdelta-golf.jpg?rlkey=i8ffy2pi8abrskf0t2atgli4a&amp;dl=0","Click to download SizeChart")</f>
      </c>
      <c r="C2554" s="0" t="inlineStr">
        <is>
          <t>Delta Men's Button Down 2.0</t>
        </is>
      </c>
      <c r="D2554" s="0" t="inlineStr">
        <is>
          <t>131123</t>
        </is>
      </c>
      <c r="E2554" s="0" t="inlineStr">
        <is>
          <t>BNK DELTA2.O DELTA M RL:131123E-2XL</t>
        </is>
      </c>
      <c r="F2554" s="0" t="inlineStr">
        <is>
          <t>899131123081</t>
        </is>
      </c>
      <c r="G2554" s="0" t="inlineStr">
        <is>
          <t>MENS</t>
        </is>
      </c>
      <c r="H2554" s="0" t="inlineStr">
        <is>
          <t>2XL</t>
        </is>
      </c>
      <c r="I2554" s="0">
        <v>69.99</v>
      </c>
      <c r="J2554" s="0">
        <v>26</v>
      </c>
    </row>
    <row r="2555" spans="1:10" customHeight="0">
      <c r="A2555" s="0">
        <f>HYPERLINK("https://dl.dropboxusercontent.com/scl/fi/jenzedrjwuitbygmyeu1w/dsc0186.jpg?rlkey=xwiogk10a1v24a2i8bduoc1h4&amp;dl=0","Click to download Image")</f>
      </c>
      <c r="B2555" s="0">
        <f>HYPERLINK("https://dl.dropboxusercontent.com/scl/fi/000fq6ndzniv2nzl2w2l9/mens-button-down-size-chartsdelta-golf.jpg?rlkey=i8ffy2pi8abrskf0t2atgli4a&amp;dl=0","Click to download SizeChart")</f>
      </c>
      <c r="C2555" s="0" t="inlineStr">
        <is>
          <t>Delta Men's Button Down 2.0</t>
        </is>
      </c>
      <c r="D2555" s="0" t="inlineStr">
        <is>
          <t>131123</t>
        </is>
      </c>
      <c r="E2555" s="0" t="inlineStr">
        <is>
          <t>BNK DELTA2.O DELTA M RL:131123F-3XL</t>
        </is>
      </c>
      <c r="F2555" s="0" t="inlineStr">
        <is>
          <t>899131123098</t>
        </is>
      </c>
      <c r="G2555" s="0" t="inlineStr">
        <is>
          <t>MENS</t>
        </is>
      </c>
      <c r="H2555" s="0" t="inlineStr">
        <is>
          <t>3XL</t>
        </is>
      </c>
      <c r="I2555" s="0">
        <v>69.99</v>
      </c>
      <c r="J2555" s="0">
        <v>13</v>
      </c>
    </row>
    <row r="2556" spans="1:10" customHeight="0">
      <c r="A2556" s="0">
        <f>HYPERLINK("https://dl.dropboxusercontent.com/scl/fi/5jnddkdamm53dtv69pvar/114057f.jpg?rlkey=80nw77j5m1tcv2zn2dcx6283q&amp;dl=0","Click to download Image")</f>
      </c>
      <c r="B2556" s="0">
        <f>HYPERLINK("https://dl.dropboxusercontent.com/scl/fi/lyk4ji9tbubstrkcdmy4i/mens-jackets-size-chartsmanchester.jpg?rlkey=sp8nivgn0x506sopychht8e6h&amp;dl=0","Click to download SizeChart")</f>
      </c>
      <c r="C2556" s="0" t="inlineStr">
        <is>
          <t>Manchester Men's Jacket</t>
        </is>
      </c>
      <c r="D2556" s="0" t="inlineStr">
        <is>
          <t>114057</t>
        </is>
      </c>
      <c r="E2556" s="0" t="inlineStr">
        <is>
          <t>BLANK MANCHE M BK:114057A-S</t>
        </is>
      </c>
      <c r="F2556" s="0" t="inlineStr">
        <is>
          <t>899114057044</t>
        </is>
      </c>
      <c r="G2556" s="0" t="inlineStr">
        <is>
          <t>MENS</t>
        </is>
      </c>
      <c r="H2556" s="0" t="inlineStr">
        <is>
          <t>S</t>
        </is>
      </c>
      <c r="I2556" s="0">
        <v>39.99</v>
      </c>
      <c r="J2556" s="0">
        <v>212</v>
      </c>
    </row>
    <row r="2557" spans="1:10" customHeight="0">
      <c r="A2557" s="0">
        <f>HYPERLINK("https://dl.dropboxusercontent.com/scl/fi/5jnddkdamm53dtv69pvar/114057f.jpg?rlkey=80nw77j5m1tcv2zn2dcx6283q&amp;dl=0","Click to download Image")</f>
      </c>
      <c r="B2557" s="0">
        <f>HYPERLINK("https://dl.dropboxusercontent.com/scl/fi/lyk4ji9tbubstrkcdmy4i/mens-jackets-size-chartsmanchester.jpg?rlkey=sp8nivgn0x506sopychht8e6h&amp;dl=0","Click to download SizeChart")</f>
      </c>
      <c r="C2557" s="0" t="inlineStr">
        <is>
          <t>Manchester Men's Jacket</t>
        </is>
      </c>
      <c r="D2557" s="0" t="inlineStr">
        <is>
          <t>114057</t>
        </is>
      </c>
      <c r="E2557" s="0" t="inlineStr">
        <is>
          <t>BLANK MANCHE M BK:114057B-M</t>
        </is>
      </c>
      <c r="F2557" s="0" t="inlineStr">
        <is>
          <t>899114057051</t>
        </is>
      </c>
      <c r="G2557" s="0" t="inlineStr">
        <is>
          <t>MENS</t>
        </is>
      </c>
      <c r="H2557" s="0" t="inlineStr">
        <is>
          <t>M</t>
        </is>
      </c>
      <c r="I2557" s="0">
        <v>39.99</v>
      </c>
      <c r="J2557" s="0">
        <v>190</v>
      </c>
    </row>
    <row r="2558" spans="1:10" customHeight="0">
      <c r="A2558" s="0">
        <f>HYPERLINK("https://dl.dropboxusercontent.com/scl/fi/5jnddkdamm53dtv69pvar/114057f.jpg?rlkey=80nw77j5m1tcv2zn2dcx6283q&amp;dl=0","Click to download Image")</f>
      </c>
      <c r="B2558" s="0">
        <f>HYPERLINK("https://dl.dropboxusercontent.com/scl/fi/lyk4ji9tbubstrkcdmy4i/mens-jackets-size-chartsmanchester.jpg?rlkey=sp8nivgn0x506sopychht8e6h&amp;dl=0","Click to download SizeChart")</f>
      </c>
      <c r="C2558" s="0" t="inlineStr">
        <is>
          <t>Manchester Men's Jacket</t>
        </is>
      </c>
      <c r="D2558" s="0" t="inlineStr">
        <is>
          <t>114057</t>
        </is>
      </c>
      <c r="E2558" s="0" t="inlineStr">
        <is>
          <t>BLANK MANCHE M BK:114057C-L</t>
        </is>
      </c>
      <c r="F2558" s="0" t="inlineStr">
        <is>
          <t>899114057068</t>
        </is>
      </c>
      <c r="G2558" s="0" t="inlineStr">
        <is>
          <t>MENS</t>
        </is>
      </c>
      <c r="H2558" s="0" t="inlineStr">
        <is>
          <t>L</t>
        </is>
      </c>
      <c r="I2558" s="0">
        <v>39.99</v>
      </c>
      <c r="J2558" s="0">
        <v>204</v>
      </c>
    </row>
    <row r="2559" spans="1:10" customHeight="0">
      <c r="A2559" s="0">
        <f>HYPERLINK("https://dl.dropboxusercontent.com/scl/fi/5jnddkdamm53dtv69pvar/114057f.jpg?rlkey=80nw77j5m1tcv2zn2dcx6283q&amp;dl=0","Click to download Image")</f>
      </c>
      <c r="B2559" s="0">
        <f>HYPERLINK("https://dl.dropboxusercontent.com/scl/fi/lyk4ji9tbubstrkcdmy4i/mens-jackets-size-chartsmanchester.jpg?rlkey=sp8nivgn0x506sopychht8e6h&amp;dl=0","Click to download SizeChart")</f>
      </c>
      <c r="C2559" s="0" t="inlineStr">
        <is>
          <t>Manchester Men's Jacket</t>
        </is>
      </c>
      <c r="D2559" s="0" t="inlineStr">
        <is>
          <t>114057</t>
        </is>
      </c>
      <c r="E2559" s="0" t="inlineStr">
        <is>
          <t>BLANK MANCHE M BK:114057D-XL</t>
        </is>
      </c>
      <c r="F2559" s="0" t="inlineStr">
        <is>
          <t>899114057075</t>
        </is>
      </c>
      <c r="G2559" s="0" t="inlineStr">
        <is>
          <t>MENS</t>
        </is>
      </c>
      <c r="H2559" s="0" t="inlineStr">
        <is>
          <t>XL</t>
        </is>
      </c>
      <c r="I2559" s="0">
        <v>39.99</v>
      </c>
      <c r="J2559" s="0">
        <v>105</v>
      </c>
    </row>
    <row r="2560" spans="1:10" customHeight="0">
      <c r="A2560" s="0">
        <f>HYPERLINK("https://dl.dropboxusercontent.com/scl/fi/5jnddkdamm53dtv69pvar/114057f.jpg?rlkey=80nw77j5m1tcv2zn2dcx6283q&amp;dl=0","Click to download Image")</f>
      </c>
      <c r="B2560" s="0">
        <f>HYPERLINK("https://dl.dropboxusercontent.com/scl/fi/lyk4ji9tbubstrkcdmy4i/mens-jackets-size-chartsmanchester.jpg?rlkey=sp8nivgn0x506sopychht8e6h&amp;dl=0","Click to download SizeChart")</f>
      </c>
      <c r="C2560" s="0" t="inlineStr">
        <is>
          <t>Manchester Men's Jacket</t>
        </is>
      </c>
      <c r="D2560" s="0" t="inlineStr">
        <is>
          <t>114057</t>
        </is>
      </c>
      <c r="E2560" s="0" t="inlineStr">
        <is>
          <t>BLANK MANCHE M BK:114057E-2XL</t>
        </is>
      </c>
      <c r="F2560" s="0" t="inlineStr">
        <is>
          <t>899114057082</t>
        </is>
      </c>
      <c r="G2560" s="0" t="inlineStr">
        <is>
          <t>MENS</t>
        </is>
      </c>
      <c r="H2560" s="0" t="inlineStr">
        <is>
          <t>2XL</t>
        </is>
      </c>
      <c r="I2560" s="0">
        <v>39.99</v>
      </c>
      <c r="J2560" s="0">
        <v>31</v>
      </c>
    </row>
    <row r="2561" spans="1:10" customHeight="0">
      <c r="A2561" s="0">
        <f>HYPERLINK("https://dl.dropboxusercontent.com/scl/fi/5jnddkdamm53dtv69pvar/114057f.jpg?rlkey=80nw77j5m1tcv2zn2dcx6283q&amp;dl=0","Click to download Image")</f>
      </c>
      <c r="B2561" s="0">
        <f>HYPERLINK("https://dl.dropboxusercontent.com/scl/fi/lyk4ji9tbubstrkcdmy4i/mens-jackets-size-chartsmanchester.jpg?rlkey=sp8nivgn0x506sopychht8e6h&amp;dl=0","Click to download SizeChart")</f>
      </c>
      <c r="C2561" s="0" t="inlineStr">
        <is>
          <t>Manchester Men's Jacket</t>
        </is>
      </c>
      <c r="D2561" s="0" t="inlineStr">
        <is>
          <t>114057</t>
        </is>
      </c>
      <c r="E2561" s="0" t="inlineStr">
        <is>
          <t>BLANK MANCHE M BK:114057F-3XL</t>
        </is>
      </c>
      <c r="F2561" s="0" t="inlineStr">
        <is>
          <t>899114057099</t>
        </is>
      </c>
      <c r="G2561" s="0" t="inlineStr">
        <is>
          <t>MENS</t>
        </is>
      </c>
      <c r="H2561" s="0" t="inlineStr">
        <is>
          <t>3XL</t>
        </is>
      </c>
      <c r="I2561" s="0">
        <v>39.99</v>
      </c>
      <c r="J2561" s="0">
        <v>15</v>
      </c>
    </row>
    <row r="2562" spans="1:10" customHeight="0">
      <c r="A2562" s="0">
        <f>HYPERLINK("https://dl.dropboxusercontent.com/scl/fi/njev5dfsmhtdsxdyv8gel/114056-f.jpg?rlkey=s0jl15vad02uyq7wk5fsocv94&amp;dl=0","Click to download Image")</f>
      </c>
      <c r="B2562" s="0">
        <f>HYPERLINK("https://dl.dropboxusercontent.com/scl/fi/lyk4ji9tbubstrkcdmy4i/mens-jackets-size-chartsmanchester.jpg?rlkey=sp8nivgn0x506sopychht8e6h&amp;dl=0","Click to download SizeChart")</f>
      </c>
      <c r="C2562" s="0" t="inlineStr">
        <is>
          <t>Manchester Men's Jacket</t>
        </is>
      </c>
      <c r="D2562" s="0" t="inlineStr">
        <is>
          <t>114056</t>
        </is>
      </c>
      <c r="E2562" s="0" t="inlineStr">
        <is>
          <t>BLANK MANCHE M RD:114056A-S</t>
        </is>
      </c>
      <c r="F2562" s="0" t="inlineStr">
        <is>
          <t>899114056047</t>
        </is>
      </c>
      <c r="G2562" s="0" t="inlineStr">
        <is>
          <t>MENS</t>
        </is>
      </c>
      <c r="H2562" s="0" t="inlineStr">
        <is>
          <t>S</t>
        </is>
      </c>
      <c r="I2562" s="0">
        <v>39.99</v>
      </c>
      <c r="J2562" s="0">
        <v>86</v>
      </c>
    </row>
    <row r="2563" spans="1:10" customHeight="0">
      <c r="A2563" s="0">
        <f>HYPERLINK("https://dl.dropboxusercontent.com/scl/fi/njev5dfsmhtdsxdyv8gel/114056-f.jpg?rlkey=s0jl15vad02uyq7wk5fsocv94&amp;dl=0","Click to download Image")</f>
      </c>
      <c r="B2563" s="0">
        <f>HYPERLINK("https://dl.dropboxusercontent.com/scl/fi/lyk4ji9tbubstrkcdmy4i/mens-jackets-size-chartsmanchester.jpg?rlkey=sp8nivgn0x506sopychht8e6h&amp;dl=0","Click to download SizeChart")</f>
      </c>
      <c r="C2563" s="0" t="inlineStr">
        <is>
          <t>Manchester Men's Jacket</t>
        </is>
      </c>
      <c r="D2563" s="0" t="inlineStr">
        <is>
          <t>114056</t>
        </is>
      </c>
      <c r="E2563" s="0" t="inlineStr">
        <is>
          <t>BLANK MANCHE M RD:114056B-M</t>
        </is>
      </c>
      <c r="F2563" s="0" t="inlineStr">
        <is>
          <t>899114056054</t>
        </is>
      </c>
      <c r="G2563" s="0" t="inlineStr">
        <is>
          <t>MENS</t>
        </is>
      </c>
      <c r="H2563" s="0" t="inlineStr">
        <is>
          <t>M</t>
        </is>
      </c>
      <c r="I2563" s="0">
        <v>39.99</v>
      </c>
      <c r="J2563" s="0">
        <v>72</v>
      </c>
    </row>
    <row r="2564" spans="1:10" customHeight="0">
      <c r="A2564" s="0">
        <f>HYPERLINK("https://dl.dropboxusercontent.com/scl/fi/njev5dfsmhtdsxdyv8gel/114056-f.jpg?rlkey=s0jl15vad02uyq7wk5fsocv94&amp;dl=0","Click to download Image")</f>
      </c>
      <c r="B2564" s="0">
        <f>HYPERLINK("https://dl.dropboxusercontent.com/scl/fi/lyk4ji9tbubstrkcdmy4i/mens-jackets-size-chartsmanchester.jpg?rlkey=sp8nivgn0x506sopychht8e6h&amp;dl=0","Click to download SizeChart")</f>
      </c>
      <c r="C2564" s="0" t="inlineStr">
        <is>
          <t>Manchester Men's Jacket</t>
        </is>
      </c>
      <c r="D2564" s="0" t="inlineStr">
        <is>
          <t>114056</t>
        </is>
      </c>
      <c r="E2564" s="0" t="inlineStr">
        <is>
          <t>BLANK MANCHE M RD:114056C-L</t>
        </is>
      </c>
      <c r="F2564" s="0" t="inlineStr">
        <is>
          <t>899114056061</t>
        </is>
      </c>
      <c r="G2564" s="0" t="inlineStr">
        <is>
          <t>MENS</t>
        </is>
      </c>
      <c r="H2564" s="0" t="inlineStr">
        <is>
          <t>L</t>
        </is>
      </c>
      <c r="I2564" s="0">
        <v>39.99</v>
      </c>
      <c r="J2564" s="0">
        <v>48</v>
      </c>
    </row>
    <row r="2565" spans="1:10" customHeight="0">
      <c r="A2565" s="0">
        <f>HYPERLINK("https://dl.dropboxusercontent.com/scl/fi/njev5dfsmhtdsxdyv8gel/114056-f.jpg?rlkey=s0jl15vad02uyq7wk5fsocv94&amp;dl=0","Click to download Image")</f>
      </c>
      <c r="B2565" s="0">
        <f>HYPERLINK("https://dl.dropboxusercontent.com/scl/fi/lyk4ji9tbubstrkcdmy4i/mens-jackets-size-chartsmanchester.jpg?rlkey=sp8nivgn0x506sopychht8e6h&amp;dl=0","Click to download SizeChart")</f>
      </c>
      <c r="C2565" s="0" t="inlineStr">
        <is>
          <t>Manchester Men's Jacket</t>
        </is>
      </c>
      <c r="D2565" s="0" t="inlineStr">
        <is>
          <t>114056</t>
        </is>
      </c>
      <c r="E2565" s="0" t="inlineStr">
        <is>
          <t>BLANK MANCHE M RD:114056D-XL</t>
        </is>
      </c>
      <c r="F2565" s="0" t="inlineStr">
        <is>
          <t>899114056078</t>
        </is>
      </c>
      <c r="G2565" s="0" t="inlineStr">
        <is>
          <t>MENS</t>
        </is>
      </c>
      <c r="H2565" s="0" t="inlineStr">
        <is>
          <t>XL</t>
        </is>
      </c>
      <c r="I2565" s="0">
        <v>39.99</v>
      </c>
      <c r="J2565" s="0">
        <v>26</v>
      </c>
    </row>
    <row r="2566" spans="1:10" customHeight="0">
      <c r="A2566" s="0">
        <f>HYPERLINK("https://dl.dropboxusercontent.com/scl/fi/njev5dfsmhtdsxdyv8gel/114056-f.jpg?rlkey=s0jl15vad02uyq7wk5fsocv94&amp;dl=0","Click to download Image")</f>
      </c>
      <c r="B2566" s="0">
        <f>HYPERLINK("https://dl.dropboxusercontent.com/scl/fi/lyk4ji9tbubstrkcdmy4i/mens-jackets-size-chartsmanchester.jpg?rlkey=sp8nivgn0x506sopychht8e6h&amp;dl=0","Click to download SizeChart")</f>
      </c>
      <c r="C2566" s="0" t="inlineStr">
        <is>
          <t>Manchester Men's Jacket</t>
        </is>
      </c>
      <c r="D2566" s="0" t="inlineStr">
        <is>
          <t>114056</t>
        </is>
      </c>
      <c r="E2566" s="0" t="inlineStr">
        <is>
          <t>BLANK MANCHE M RD:114056E-2XL</t>
        </is>
      </c>
      <c r="F2566" s="0" t="inlineStr">
        <is>
          <t>899114056085</t>
        </is>
      </c>
      <c r="G2566" s="0" t="inlineStr">
        <is>
          <t>MENS</t>
        </is>
      </c>
      <c r="H2566" s="0" t="inlineStr">
        <is>
          <t>2XL</t>
        </is>
      </c>
      <c r="I2566" s="0">
        <v>39.99</v>
      </c>
      <c r="J2566" s="0">
        <v>14</v>
      </c>
    </row>
    <row r="2567" spans="1:10" customHeight="0">
      <c r="A2567" s="0">
        <f>HYPERLINK("https://dl.dropboxusercontent.com/scl/fi/njev5dfsmhtdsxdyv8gel/114056-f.jpg?rlkey=s0jl15vad02uyq7wk5fsocv94&amp;dl=0","Click to download Image")</f>
      </c>
      <c r="B2567" s="0">
        <f>HYPERLINK("https://dl.dropboxusercontent.com/scl/fi/lyk4ji9tbubstrkcdmy4i/mens-jackets-size-chartsmanchester.jpg?rlkey=sp8nivgn0x506sopychht8e6h&amp;dl=0","Click to download SizeChart")</f>
      </c>
      <c r="C2567" s="0" t="inlineStr">
        <is>
          <t>Manchester Men's Jacket</t>
        </is>
      </c>
      <c r="D2567" s="0" t="inlineStr">
        <is>
          <t>114056</t>
        </is>
      </c>
      <c r="E2567" s="0" t="inlineStr">
        <is>
          <t>BLANK MANCHE M RD:114056F-3XL</t>
        </is>
      </c>
      <c r="F2567" s="0" t="inlineStr">
        <is>
          <t>899114056092</t>
        </is>
      </c>
      <c r="G2567" s="0" t="inlineStr">
        <is>
          <t>MENS</t>
        </is>
      </c>
      <c r="H2567" s="0" t="inlineStr">
        <is>
          <t>3XL</t>
        </is>
      </c>
      <c r="I2567" s="0">
        <v>39.99</v>
      </c>
      <c r="J2567" s="0">
        <v>12</v>
      </c>
    </row>
    <row r="2568" spans="1:10" customHeight="0">
      <c r="A2568" s="0">
        <f>HYPERLINK("https://dl.dropboxusercontent.com/scl/fi/wtrmnix45n9yxahwjzjb0/114058f.jpg?rlkey=er1sy88e7bp78yah6o32m4jzs&amp;dl=0","Click to download Image")</f>
      </c>
      <c r="B2568" s="0">
        <f>HYPERLINK("https://dl.dropboxusercontent.com/scl/fi/lyk4ji9tbubstrkcdmy4i/mens-jackets-size-chartsmanchester.jpg?rlkey=sp8nivgn0x506sopychht8e6h&amp;dl=0","Click to download SizeChart")</f>
      </c>
      <c r="C2568" s="0" t="inlineStr">
        <is>
          <t>Manchester Men's Jacket</t>
        </is>
      </c>
      <c r="D2568" s="0" t="inlineStr">
        <is>
          <t>114058</t>
        </is>
      </c>
      <c r="E2568" s="0" t="inlineStr">
        <is>
          <t>BLANK MANCHE M NY:114058A-S</t>
        </is>
      </c>
      <c r="F2568" s="0" t="inlineStr">
        <is>
          <t>899114058041</t>
        </is>
      </c>
      <c r="G2568" s="0" t="inlineStr">
        <is>
          <t>MENS</t>
        </is>
      </c>
      <c r="H2568" s="0" t="inlineStr">
        <is>
          <t>S</t>
        </is>
      </c>
      <c r="I2568" s="0">
        <v>39.99</v>
      </c>
      <c r="J2568" s="0">
        <v>112</v>
      </c>
    </row>
    <row r="2569" spans="1:10" customHeight="0">
      <c r="A2569" s="0">
        <f>HYPERLINK("https://dl.dropboxusercontent.com/scl/fi/wtrmnix45n9yxahwjzjb0/114058f.jpg?rlkey=er1sy88e7bp78yah6o32m4jzs&amp;dl=0","Click to download Image")</f>
      </c>
      <c r="B2569" s="0">
        <f>HYPERLINK("https://dl.dropboxusercontent.com/scl/fi/lyk4ji9tbubstrkcdmy4i/mens-jackets-size-chartsmanchester.jpg?rlkey=sp8nivgn0x506sopychht8e6h&amp;dl=0","Click to download SizeChart")</f>
      </c>
      <c r="C2569" s="0" t="inlineStr">
        <is>
          <t>Manchester Men's Jacket</t>
        </is>
      </c>
      <c r="D2569" s="0" t="inlineStr">
        <is>
          <t>114058</t>
        </is>
      </c>
      <c r="E2569" s="0" t="inlineStr">
        <is>
          <t>BLANK MANCHE M NY:114058B-M</t>
        </is>
      </c>
      <c r="F2569" s="0" t="inlineStr">
        <is>
          <t>899114058058</t>
        </is>
      </c>
      <c r="G2569" s="0" t="inlineStr">
        <is>
          <t>MENS</t>
        </is>
      </c>
      <c r="H2569" s="0" t="inlineStr">
        <is>
          <t>M</t>
        </is>
      </c>
      <c r="I2569" s="0">
        <v>39.99</v>
      </c>
      <c r="J2569" s="0">
        <v>114</v>
      </c>
    </row>
    <row r="2570" spans="1:10" customHeight="0">
      <c r="A2570" s="0">
        <f>HYPERLINK("https://dl.dropboxusercontent.com/scl/fi/wtrmnix45n9yxahwjzjb0/114058f.jpg?rlkey=er1sy88e7bp78yah6o32m4jzs&amp;dl=0","Click to download Image")</f>
      </c>
      <c r="B2570" s="0">
        <f>HYPERLINK("https://dl.dropboxusercontent.com/scl/fi/lyk4ji9tbubstrkcdmy4i/mens-jackets-size-chartsmanchester.jpg?rlkey=sp8nivgn0x506sopychht8e6h&amp;dl=0","Click to download SizeChart")</f>
      </c>
      <c r="C2570" s="0" t="inlineStr">
        <is>
          <t>Manchester Men's Jacket</t>
        </is>
      </c>
      <c r="D2570" s="0" t="inlineStr">
        <is>
          <t>114058</t>
        </is>
      </c>
      <c r="E2570" s="0" t="inlineStr">
        <is>
          <t>BLANK MANCHE M NY:114058C-L</t>
        </is>
      </c>
      <c r="F2570" s="0" t="inlineStr">
        <is>
          <t>899114058065</t>
        </is>
      </c>
      <c r="G2570" s="0" t="inlineStr">
        <is>
          <t>MENS</t>
        </is>
      </c>
      <c r="H2570" s="0" t="inlineStr">
        <is>
          <t>L</t>
        </is>
      </c>
      <c r="I2570" s="0">
        <v>39.99</v>
      </c>
      <c r="J2570" s="0">
        <v>65</v>
      </c>
    </row>
    <row r="2571" spans="1:10" customHeight="0">
      <c r="A2571" s="0">
        <f>HYPERLINK("https://dl.dropboxusercontent.com/scl/fi/wtrmnix45n9yxahwjzjb0/114058f.jpg?rlkey=er1sy88e7bp78yah6o32m4jzs&amp;dl=0","Click to download Image")</f>
      </c>
      <c r="B2571" s="0">
        <f>HYPERLINK("https://dl.dropboxusercontent.com/scl/fi/lyk4ji9tbubstrkcdmy4i/mens-jackets-size-chartsmanchester.jpg?rlkey=sp8nivgn0x506sopychht8e6h&amp;dl=0","Click to download SizeChart")</f>
      </c>
      <c r="C2571" s="0" t="inlineStr">
        <is>
          <t>Manchester Men's Jacket</t>
        </is>
      </c>
      <c r="D2571" s="0" t="inlineStr">
        <is>
          <t>114058</t>
        </is>
      </c>
      <c r="E2571" s="0" t="inlineStr">
        <is>
          <t>BLANK MANCHE M NY:114058D-XL</t>
        </is>
      </c>
      <c r="F2571" s="0" t="inlineStr">
        <is>
          <t>899114058072</t>
        </is>
      </c>
      <c r="G2571" s="0" t="inlineStr">
        <is>
          <t>MENS</t>
        </is>
      </c>
      <c r="H2571" s="0" t="inlineStr">
        <is>
          <t>XL</t>
        </is>
      </c>
      <c r="I2571" s="0">
        <v>39.99</v>
      </c>
      <c r="J2571" s="0">
        <v>44</v>
      </c>
    </row>
    <row r="2572" spans="1:10" customHeight="0">
      <c r="A2572" s="0">
        <f>HYPERLINK("https://dl.dropboxusercontent.com/scl/fi/wtrmnix45n9yxahwjzjb0/114058f.jpg?rlkey=er1sy88e7bp78yah6o32m4jzs&amp;dl=0","Click to download Image")</f>
      </c>
      <c r="B2572" s="0">
        <f>HYPERLINK("https://dl.dropboxusercontent.com/scl/fi/lyk4ji9tbubstrkcdmy4i/mens-jackets-size-chartsmanchester.jpg?rlkey=sp8nivgn0x506sopychht8e6h&amp;dl=0","Click to download SizeChart")</f>
      </c>
      <c r="C2572" s="0" t="inlineStr">
        <is>
          <t>Manchester Men's Jacket</t>
        </is>
      </c>
      <c r="D2572" s="0" t="inlineStr">
        <is>
          <t>114058</t>
        </is>
      </c>
      <c r="E2572" s="0" t="inlineStr">
        <is>
          <t>BLANK MANCHE M NY:114058E-2XL</t>
        </is>
      </c>
      <c r="F2572" s="0" t="inlineStr">
        <is>
          <t>899114058089</t>
        </is>
      </c>
      <c r="G2572" s="0" t="inlineStr">
        <is>
          <t>MENS</t>
        </is>
      </c>
      <c r="H2572" s="0" t="inlineStr">
        <is>
          <t>2XL</t>
        </is>
      </c>
      <c r="I2572" s="0">
        <v>39.99</v>
      </c>
      <c r="J2572" s="0">
        <v>22</v>
      </c>
    </row>
    <row r="2573" spans="1:10" customHeight="0">
      <c r="A2573" s="0">
        <f>HYPERLINK("https://dl.dropboxusercontent.com/scl/fi/wtrmnix45n9yxahwjzjb0/114058f.jpg?rlkey=er1sy88e7bp78yah6o32m4jzs&amp;dl=0","Click to download Image")</f>
      </c>
      <c r="B2573" s="0">
        <f>HYPERLINK("https://dl.dropboxusercontent.com/scl/fi/lyk4ji9tbubstrkcdmy4i/mens-jackets-size-chartsmanchester.jpg?rlkey=sp8nivgn0x506sopychht8e6h&amp;dl=0","Click to download SizeChart")</f>
      </c>
      <c r="C2573" s="0" t="inlineStr">
        <is>
          <t>Manchester Men's Jacket</t>
        </is>
      </c>
      <c r="D2573" s="0" t="inlineStr">
        <is>
          <t>114058</t>
        </is>
      </c>
      <c r="E2573" s="0" t="inlineStr">
        <is>
          <t>BLANK MANCHE M NY:114058F-3XL</t>
        </is>
      </c>
      <c r="F2573" s="0" t="inlineStr">
        <is>
          <t>899114058096</t>
        </is>
      </c>
      <c r="G2573" s="0" t="inlineStr">
        <is>
          <t>MENS</t>
        </is>
      </c>
      <c r="H2573" s="0" t="inlineStr">
        <is>
          <t>3XL</t>
        </is>
      </c>
      <c r="I2573" s="0">
        <v>39.99</v>
      </c>
      <c r="J2573" s="0">
        <v>0</v>
      </c>
    </row>
    <row r="2574" spans="1:10" customHeight="0">
      <c r="A2574" s="0">
        <f>HYPERLINK("https://dl.dropboxusercontent.com/scl/fi/vppjzk1oe56jpq1sb45gb/114059f.jpg?rlkey=3c95vffz6tmccn0r5faxfwvh9&amp;dl=0","Click to download Image")</f>
      </c>
      <c r="B2574" s="0">
        <f>HYPERLINK("https://dl.dropboxusercontent.com/scl/fi/lyk4ji9tbubstrkcdmy4i/mens-jackets-size-chartsmanchester.jpg?rlkey=sp8nivgn0x506sopychht8e6h&amp;dl=0","Click to download SizeChart")</f>
      </c>
      <c r="C2574" s="0" t="inlineStr">
        <is>
          <t>Manchester Men's Jacket</t>
        </is>
      </c>
      <c r="D2574" s="0" t="inlineStr">
        <is>
          <t>114059</t>
        </is>
      </c>
      <c r="E2574" s="0" t="inlineStr">
        <is>
          <t>BLANK MANCHE M RL:114059A-S</t>
        </is>
      </c>
      <c r="F2574" s="0" t="inlineStr">
        <is>
          <t>899114059048</t>
        </is>
      </c>
      <c r="G2574" s="0" t="inlineStr">
        <is>
          <t>MENS</t>
        </is>
      </c>
      <c r="H2574" s="0" t="inlineStr">
        <is>
          <t>S</t>
        </is>
      </c>
      <c r="I2574" s="0">
        <v>39.99</v>
      </c>
      <c r="J2574" s="0">
        <v>94</v>
      </c>
    </row>
    <row r="2575" spans="1:10" customHeight="0">
      <c r="A2575" s="0">
        <f>HYPERLINK("https://dl.dropboxusercontent.com/scl/fi/vppjzk1oe56jpq1sb45gb/114059f.jpg?rlkey=3c95vffz6tmccn0r5faxfwvh9&amp;dl=0","Click to download Image")</f>
      </c>
      <c r="B2575" s="0">
        <f>HYPERLINK("https://dl.dropboxusercontent.com/scl/fi/lyk4ji9tbubstrkcdmy4i/mens-jackets-size-chartsmanchester.jpg?rlkey=sp8nivgn0x506sopychht8e6h&amp;dl=0","Click to download SizeChart")</f>
      </c>
      <c r="C2575" s="0" t="inlineStr">
        <is>
          <t>Manchester Men's Jacket</t>
        </is>
      </c>
      <c r="D2575" s="0" t="inlineStr">
        <is>
          <t>114059</t>
        </is>
      </c>
      <c r="E2575" s="0" t="inlineStr">
        <is>
          <t>BLANK MANCHE M RL:114059B-M</t>
        </is>
      </c>
      <c r="F2575" s="0" t="inlineStr">
        <is>
          <t>899114059055</t>
        </is>
      </c>
      <c r="G2575" s="0" t="inlineStr">
        <is>
          <t>MENS</t>
        </is>
      </c>
      <c r="H2575" s="0" t="inlineStr">
        <is>
          <t>M</t>
        </is>
      </c>
      <c r="I2575" s="0">
        <v>39.99</v>
      </c>
      <c r="J2575" s="0">
        <v>97</v>
      </c>
    </row>
    <row r="2576" spans="1:10" customHeight="0">
      <c r="A2576" s="0">
        <f>HYPERLINK("https://dl.dropboxusercontent.com/scl/fi/vppjzk1oe56jpq1sb45gb/114059f.jpg?rlkey=3c95vffz6tmccn0r5faxfwvh9&amp;dl=0","Click to download Image")</f>
      </c>
      <c r="B2576" s="0">
        <f>HYPERLINK("https://dl.dropboxusercontent.com/scl/fi/lyk4ji9tbubstrkcdmy4i/mens-jackets-size-chartsmanchester.jpg?rlkey=sp8nivgn0x506sopychht8e6h&amp;dl=0","Click to download SizeChart")</f>
      </c>
      <c r="C2576" s="0" t="inlineStr">
        <is>
          <t>Manchester Men's Jacket</t>
        </is>
      </c>
      <c r="D2576" s="0" t="inlineStr">
        <is>
          <t>114059</t>
        </is>
      </c>
      <c r="E2576" s="0" t="inlineStr">
        <is>
          <t>BLANK MANCHE M RL:114059C-L</t>
        </is>
      </c>
      <c r="F2576" s="0" t="inlineStr">
        <is>
          <t>899114059062</t>
        </is>
      </c>
      <c r="G2576" s="0" t="inlineStr">
        <is>
          <t>MENS</t>
        </is>
      </c>
      <c r="H2576" s="0" t="inlineStr">
        <is>
          <t>L</t>
        </is>
      </c>
      <c r="I2576" s="0">
        <v>39.99</v>
      </c>
      <c r="J2576" s="0">
        <v>41</v>
      </c>
    </row>
    <row r="2577" spans="1:10" customHeight="0">
      <c r="A2577" s="0">
        <f>HYPERLINK("https://dl.dropboxusercontent.com/scl/fi/vppjzk1oe56jpq1sb45gb/114059f.jpg?rlkey=3c95vffz6tmccn0r5faxfwvh9&amp;dl=0","Click to download Image")</f>
      </c>
      <c r="B2577" s="0">
        <f>HYPERLINK("https://dl.dropboxusercontent.com/scl/fi/lyk4ji9tbubstrkcdmy4i/mens-jackets-size-chartsmanchester.jpg?rlkey=sp8nivgn0x506sopychht8e6h&amp;dl=0","Click to download SizeChart")</f>
      </c>
      <c r="C2577" s="0" t="inlineStr">
        <is>
          <t>Manchester Men's Jacket</t>
        </is>
      </c>
      <c r="D2577" s="0" t="inlineStr">
        <is>
          <t>114059</t>
        </is>
      </c>
      <c r="E2577" s="0" t="inlineStr">
        <is>
          <t>BLANK MANCHE M RL:114059D-XL</t>
        </is>
      </c>
      <c r="F2577" s="0" t="inlineStr">
        <is>
          <t>899114059079</t>
        </is>
      </c>
      <c r="G2577" s="0" t="inlineStr">
        <is>
          <t>MENS</t>
        </is>
      </c>
      <c r="H2577" s="0" t="inlineStr">
        <is>
          <t>XL</t>
        </is>
      </c>
      <c r="I2577" s="0">
        <v>39.99</v>
      </c>
      <c r="J2577" s="0">
        <v>27</v>
      </c>
    </row>
    <row r="2578" spans="1:10" customHeight="0">
      <c r="A2578" s="0">
        <f>HYPERLINK("https://dl.dropboxusercontent.com/scl/fi/vppjzk1oe56jpq1sb45gb/114059f.jpg?rlkey=3c95vffz6tmccn0r5faxfwvh9&amp;dl=0","Click to download Image")</f>
      </c>
      <c r="B2578" s="0">
        <f>HYPERLINK("https://dl.dropboxusercontent.com/scl/fi/lyk4ji9tbubstrkcdmy4i/mens-jackets-size-chartsmanchester.jpg?rlkey=sp8nivgn0x506sopychht8e6h&amp;dl=0","Click to download SizeChart")</f>
      </c>
      <c r="C2578" s="0" t="inlineStr">
        <is>
          <t>Manchester Men's Jacket</t>
        </is>
      </c>
      <c r="D2578" s="0" t="inlineStr">
        <is>
          <t>114059</t>
        </is>
      </c>
      <c r="E2578" s="0" t="inlineStr">
        <is>
          <t>BLANK MANCHE M RL:114059E-2XL</t>
        </is>
      </c>
      <c r="F2578" s="0" t="inlineStr">
        <is>
          <t>899114059086</t>
        </is>
      </c>
      <c r="G2578" s="0" t="inlineStr">
        <is>
          <t>MENS</t>
        </is>
      </c>
      <c r="H2578" s="0" t="inlineStr">
        <is>
          <t>2XL</t>
        </is>
      </c>
      <c r="I2578" s="0">
        <v>39.99</v>
      </c>
      <c r="J2578" s="0">
        <v>17</v>
      </c>
    </row>
    <row r="2579" spans="1:10" customHeight="0">
      <c r="A2579" s="0">
        <f>HYPERLINK("https://dl.dropboxusercontent.com/scl/fi/vppjzk1oe56jpq1sb45gb/114059f.jpg?rlkey=3c95vffz6tmccn0r5faxfwvh9&amp;dl=0","Click to download Image")</f>
      </c>
      <c r="B2579" s="0">
        <f>HYPERLINK("https://dl.dropboxusercontent.com/scl/fi/lyk4ji9tbubstrkcdmy4i/mens-jackets-size-chartsmanchester.jpg?rlkey=sp8nivgn0x506sopychht8e6h&amp;dl=0","Click to download SizeChart")</f>
      </c>
      <c r="C2579" s="0" t="inlineStr">
        <is>
          <t>Manchester Men's Jacket</t>
        </is>
      </c>
      <c r="D2579" s="0" t="inlineStr">
        <is>
          <t>114059</t>
        </is>
      </c>
      <c r="E2579" s="0" t="inlineStr">
        <is>
          <t>BLANK MANCHE M RL:114059F-3XL</t>
        </is>
      </c>
      <c r="F2579" s="0" t="inlineStr">
        <is>
          <t>899114059093</t>
        </is>
      </c>
      <c r="G2579" s="0" t="inlineStr">
        <is>
          <t>MENS</t>
        </is>
      </c>
      <c r="H2579" s="0" t="inlineStr">
        <is>
          <t>3XL</t>
        </is>
      </c>
      <c r="I2579" s="0">
        <v>39.99</v>
      </c>
      <c r="J2579" s="0">
        <v>7</v>
      </c>
    </row>
    <row r="2580" spans="1:10" customHeight="0">
      <c r="A2580" s="0">
        <f>HYPERLINK("https://dl.dropboxusercontent.com/scl/fi/cly1j8laz5gahsrwem5iv/126687-f.jpg?rlkey=0lvto4edx0d7wwnvgvee8ss0e&amp;dl=0","Click to download Image")</f>
      </c>
      <c r="B2580" s="0">
        <f>HYPERLINK("https://dl.dropboxusercontent.com/scl/fi/ypgh3bqxbqkgvr0o1b318/mens-polo-size-chartsbruce.jpg?rlkey=5a8fb5r4yck2612qxync7m3x0&amp;dl=0","Click to download SizeChart")</f>
      </c>
      <c r="C2580" s="0" t="inlineStr">
        <is>
          <t>Whisky Men's Space Dye Polo</t>
        </is>
      </c>
      <c r="D2580" s="0" t="inlineStr">
        <is>
          <t>126687</t>
        </is>
      </c>
      <c r="E2580" s="0" t="inlineStr">
        <is>
          <t>BLANK WHISKY M BK:126687A-S</t>
        </is>
      </c>
      <c r="F2580" s="0" t="inlineStr">
        <is>
          <t>899126687048</t>
        </is>
      </c>
      <c r="G2580" s="0" t="inlineStr">
        <is>
          <t>MENS</t>
        </is>
      </c>
      <c r="H2580" s="0" t="inlineStr">
        <is>
          <t>S</t>
        </is>
      </c>
      <c r="I2580" s="0">
        <v>29.99</v>
      </c>
      <c r="J2580" s="0">
        <v>95</v>
      </c>
    </row>
    <row r="2581" spans="1:10" customHeight="0">
      <c r="A2581" s="0">
        <f>HYPERLINK("https://dl.dropboxusercontent.com/scl/fi/cly1j8laz5gahsrwem5iv/126687-f.jpg?rlkey=0lvto4edx0d7wwnvgvee8ss0e&amp;dl=0","Click to download Image")</f>
      </c>
      <c r="B2581" s="0">
        <f>HYPERLINK("https://dl.dropboxusercontent.com/scl/fi/ypgh3bqxbqkgvr0o1b318/mens-polo-size-chartsbruce.jpg?rlkey=5a8fb5r4yck2612qxync7m3x0&amp;dl=0","Click to download SizeChart")</f>
      </c>
      <c r="C2581" s="0" t="inlineStr">
        <is>
          <t>Whisky Men's Space Dye Polo</t>
        </is>
      </c>
      <c r="D2581" s="0" t="inlineStr">
        <is>
          <t>126687</t>
        </is>
      </c>
      <c r="E2581" s="0" t="inlineStr">
        <is>
          <t>BLANK WHISKY M BK:126687B-M</t>
        </is>
      </c>
      <c r="F2581" s="0" t="inlineStr">
        <is>
          <t>899126687055</t>
        </is>
      </c>
      <c r="G2581" s="0" t="inlineStr">
        <is>
          <t>MENS</t>
        </is>
      </c>
      <c r="H2581" s="0" t="inlineStr">
        <is>
          <t>M</t>
        </is>
      </c>
      <c r="I2581" s="0">
        <v>29.99</v>
      </c>
      <c r="J2581" s="0">
        <v>186</v>
      </c>
    </row>
    <row r="2582" spans="1:10" customHeight="0">
      <c r="A2582" s="0">
        <f>HYPERLINK("https://dl.dropboxusercontent.com/scl/fi/cly1j8laz5gahsrwem5iv/126687-f.jpg?rlkey=0lvto4edx0d7wwnvgvee8ss0e&amp;dl=0","Click to download Image")</f>
      </c>
      <c r="B2582" s="0">
        <f>HYPERLINK("https://dl.dropboxusercontent.com/scl/fi/ypgh3bqxbqkgvr0o1b318/mens-polo-size-chartsbruce.jpg?rlkey=5a8fb5r4yck2612qxync7m3x0&amp;dl=0","Click to download SizeChart")</f>
      </c>
      <c r="C2582" s="0" t="inlineStr">
        <is>
          <t>Whisky Men's Space Dye Polo</t>
        </is>
      </c>
      <c r="D2582" s="0" t="inlineStr">
        <is>
          <t>126687</t>
        </is>
      </c>
      <c r="E2582" s="0" t="inlineStr">
        <is>
          <t>BLANK WHISKY M BK:126687C-L</t>
        </is>
      </c>
      <c r="F2582" s="0" t="inlineStr">
        <is>
          <t>899126687062</t>
        </is>
      </c>
      <c r="G2582" s="0" t="inlineStr">
        <is>
          <t>MENS</t>
        </is>
      </c>
      <c r="H2582" s="0" t="inlineStr">
        <is>
          <t>L</t>
        </is>
      </c>
      <c r="I2582" s="0">
        <v>29.99</v>
      </c>
      <c r="J2582" s="0">
        <v>271</v>
      </c>
    </row>
    <row r="2583" spans="1:10" customHeight="0">
      <c r="A2583" s="0">
        <f>HYPERLINK("https://dl.dropboxusercontent.com/scl/fi/cly1j8laz5gahsrwem5iv/126687-f.jpg?rlkey=0lvto4edx0d7wwnvgvee8ss0e&amp;dl=0","Click to download Image")</f>
      </c>
      <c r="B2583" s="0">
        <f>HYPERLINK("https://dl.dropboxusercontent.com/scl/fi/ypgh3bqxbqkgvr0o1b318/mens-polo-size-chartsbruce.jpg?rlkey=5a8fb5r4yck2612qxync7m3x0&amp;dl=0","Click to download SizeChart")</f>
      </c>
      <c r="C2583" s="0" t="inlineStr">
        <is>
          <t>Whisky Men's Space Dye Polo</t>
        </is>
      </c>
      <c r="D2583" s="0" t="inlineStr">
        <is>
          <t>126687</t>
        </is>
      </c>
      <c r="E2583" s="0" t="inlineStr">
        <is>
          <t>BLANK WHISKY M BK:126687D-XL</t>
        </is>
      </c>
      <c r="F2583" s="0" t="inlineStr">
        <is>
          <t>899126687079</t>
        </is>
      </c>
      <c r="G2583" s="0" t="inlineStr">
        <is>
          <t>MENS</t>
        </is>
      </c>
      <c r="H2583" s="0" t="inlineStr">
        <is>
          <t>XL</t>
        </is>
      </c>
      <c r="I2583" s="0">
        <v>29.99</v>
      </c>
      <c r="J2583" s="0">
        <v>276</v>
      </c>
    </row>
    <row r="2584" spans="1:10" customHeight="0">
      <c r="A2584" s="0">
        <f>HYPERLINK("https://dl.dropboxusercontent.com/scl/fi/cly1j8laz5gahsrwem5iv/126687-f.jpg?rlkey=0lvto4edx0d7wwnvgvee8ss0e&amp;dl=0","Click to download Image")</f>
      </c>
      <c r="B2584" s="0">
        <f>HYPERLINK("https://dl.dropboxusercontent.com/scl/fi/ypgh3bqxbqkgvr0o1b318/mens-polo-size-chartsbruce.jpg?rlkey=5a8fb5r4yck2612qxync7m3x0&amp;dl=0","Click to download SizeChart")</f>
      </c>
      <c r="C2584" s="0" t="inlineStr">
        <is>
          <t>Whisky Men's Space Dye Polo</t>
        </is>
      </c>
      <c r="D2584" s="0" t="inlineStr">
        <is>
          <t>126687</t>
        </is>
      </c>
      <c r="E2584" s="0" t="inlineStr">
        <is>
          <t>BLANK WHISKY M BK:126687E-2XL</t>
        </is>
      </c>
      <c r="F2584" s="0" t="inlineStr">
        <is>
          <t>899126687086</t>
        </is>
      </c>
      <c r="G2584" s="0" t="inlineStr">
        <is>
          <t>MENS</t>
        </is>
      </c>
      <c r="H2584" s="0" t="inlineStr">
        <is>
          <t>2XL</t>
        </is>
      </c>
      <c r="I2584" s="0">
        <v>29.99</v>
      </c>
      <c r="J2584" s="0">
        <v>182</v>
      </c>
    </row>
    <row r="2585" spans="1:10" customHeight="0">
      <c r="A2585" s="0">
        <f>HYPERLINK("https://dl.dropboxusercontent.com/scl/fi/cly1j8laz5gahsrwem5iv/126687-f.jpg?rlkey=0lvto4edx0d7wwnvgvee8ss0e&amp;dl=0","Click to download Image")</f>
      </c>
      <c r="B2585" s="0">
        <f>HYPERLINK("https://dl.dropboxusercontent.com/scl/fi/ypgh3bqxbqkgvr0o1b318/mens-polo-size-chartsbruce.jpg?rlkey=5a8fb5r4yck2612qxync7m3x0&amp;dl=0","Click to download SizeChart")</f>
      </c>
      <c r="C2585" s="0" t="inlineStr">
        <is>
          <t>Whisky Men's Space Dye Polo</t>
        </is>
      </c>
      <c r="D2585" s="0" t="inlineStr">
        <is>
          <t>126687</t>
        </is>
      </c>
      <c r="E2585" s="0" t="inlineStr">
        <is>
          <t>BLANK WHISKY M BK:126687F-3XL</t>
        </is>
      </c>
      <c r="F2585" s="0" t="inlineStr">
        <is>
          <t>899126687093</t>
        </is>
      </c>
      <c r="G2585" s="0" t="inlineStr">
        <is>
          <t>MENS</t>
        </is>
      </c>
      <c r="H2585" s="0" t="inlineStr">
        <is>
          <t>3XL</t>
        </is>
      </c>
      <c r="I2585" s="0">
        <v>29.99</v>
      </c>
      <c r="J2585" s="0">
        <v>93</v>
      </c>
    </row>
    <row r="2586" spans="1:10" customHeight="0">
      <c r="A2586" s="0">
        <f>HYPERLINK("https://dl.dropboxusercontent.com/scl/fi/zy3myrpl8pkhlza0s0nje/126689-f.jpg?rlkey=jvdgmxykamvzljxbb7mgojumx&amp;dl=0","Click to download Image")</f>
      </c>
      <c r="B2586" s="0">
        <f>HYPERLINK("https://dl.dropboxusercontent.com/scl/fi/ypgh3bqxbqkgvr0o1b318/mens-polo-size-chartsbruce.jpg?rlkey=5a8fb5r4yck2612qxync7m3x0&amp;dl=0","Click to download SizeChart")</f>
      </c>
      <c r="C2586" s="0" t="inlineStr">
        <is>
          <t>Whisky Men's Space Dye Polo</t>
        </is>
      </c>
      <c r="D2586" s="0" t="inlineStr">
        <is>
          <t>126689</t>
        </is>
      </c>
      <c r="E2586" s="0" t="inlineStr">
        <is>
          <t>BLANK WHISKY M DG:126689A-S</t>
        </is>
      </c>
      <c r="F2586" s="0" t="inlineStr">
        <is>
          <t>899126689042</t>
        </is>
      </c>
      <c r="G2586" s="0" t="inlineStr">
        <is>
          <t>MENS</t>
        </is>
      </c>
      <c r="H2586" s="0" t="inlineStr">
        <is>
          <t>S</t>
        </is>
      </c>
      <c r="I2586" s="0">
        <v>29.99</v>
      </c>
      <c r="J2586" s="0">
        <v>23</v>
      </c>
    </row>
    <row r="2587" spans="1:10" customHeight="0">
      <c r="A2587" s="0">
        <f>HYPERLINK("https://dl.dropboxusercontent.com/scl/fi/zy3myrpl8pkhlza0s0nje/126689-f.jpg?rlkey=jvdgmxykamvzljxbb7mgojumx&amp;dl=0","Click to download Image")</f>
      </c>
      <c r="B2587" s="0">
        <f>HYPERLINK("https://dl.dropboxusercontent.com/scl/fi/ypgh3bqxbqkgvr0o1b318/mens-polo-size-chartsbruce.jpg?rlkey=5a8fb5r4yck2612qxync7m3x0&amp;dl=0","Click to download SizeChart")</f>
      </c>
      <c r="C2587" s="0" t="inlineStr">
        <is>
          <t>Whisky Men's Space Dye Polo</t>
        </is>
      </c>
      <c r="D2587" s="0" t="inlineStr">
        <is>
          <t>126689</t>
        </is>
      </c>
      <c r="E2587" s="0" t="inlineStr">
        <is>
          <t>BLANK WHISKY M DG:126689B-M</t>
        </is>
      </c>
      <c r="F2587" s="0" t="inlineStr">
        <is>
          <t>899126689059</t>
        </is>
      </c>
      <c r="G2587" s="0" t="inlineStr">
        <is>
          <t>MENS</t>
        </is>
      </c>
      <c r="H2587" s="0" t="inlineStr">
        <is>
          <t>M</t>
        </is>
      </c>
      <c r="I2587" s="0">
        <v>29.99</v>
      </c>
      <c r="J2587" s="0">
        <v>44</v>
      </c>
    </row>
    <row r="2588" spans="1:10" customHeight="0">
      <c r="A2588" s="0">
        <f>HYPERLINK("https://dl.dropboxusercontent.com/scl/fi/zy3myrpl8pkhlza0s0nje/126689-f.jpg?rlkey=jvdgmxykamvzljxbb7mgojumx&amp;dl=0","Click to download Image")</f>
      </c>
      <c r="B2588" s="0">
        <f>HYPERLINK("https://dl.dropboxusercontent.com/scl/fi/ypgh3bqxbqkgvr0o1b318/mens-polo-size-chartsbruce.jpg?rlkey=5a8fb5r4yck2612qxync7m3x0&amp;dl=0","Click to download SizeChart")</f>
      </c>
      <c r="C2588" s="0" t="inlineStr">
        <is>
          <t>Whisky Men's Space Dye Polo</t>
        </is>
      </c>
      <c r="D2588" s="0" t="inlineStr">
        <is>
          <t>126689</t>
        </is>
      </c>
      <c r="E2588" s="0" t="inlineStr">
        <is>
          <t>BLANK WHISKY M DG:126689C-L</t>
        </is>
      </c>
      <c r="F2588" s="0" t="inlineStr">
        <is>
          <t>899126689066</t>
        </is>
      </c>
      <c r="G2588" s="0" t="inlineStr">
        <is>
          <t>MENS</t>
        </is>
      </c>
      <c r="H2588" s="0" t="inlineStr">
        <is>
          <t>L</t>
        </is>
      </c>
      <c r="I2588" s="0">
        <v>29.99</v>
      </c>
      <c r="J2588" s="0">
        <v>64</v>
      </c>
    </row>
    <row r="2589" spans="1:10" customHeight="0">
      <c r="A2589" s="0">
        <f>HYPERLINK("https://dl.dropboxusercontent.com/scl/fi/zy3myrpl8pkhlza0s0nje/126689-f.jpg?rlkey=jvdgmxykamvzljxbb7mgojumx&amp;dl=0","Click to download Image")</f>
      </c>
      <c r="B2589" s="0">
        <f>HYPERLINK("https://dl.dropboxusercontent.com/scl/fi/ypgh3bqxbqkgvr0o1b318/mens-polo-size-chartsbruce.jpg?rlkey=5a8fb5r4yck2612qxync7m3x0&amp;dl=0","Click to download SizeChart")</f>
      </c>
      <c r="C2589" s="0" t="inlineStr">
        <is>
          <t>Whisky Men's Space Dye Polo</t>
        </is>
      </c>
      <c r="D2589" s="0" t="inlineStr">
        <is>
          <t>126689</t>
        </is>
      </c>
      <c r="E2589" s="0" t="inlineStr">
        <is>
          <t>BLANK WHISKY M DG:126689D-XL</t>
        </is>
      </c>
      <c r="F2589" s="0" t="inlineStr">
        <is>
          <t>899126689073</t>
        </is>
      </c>
      <c r="G2589" s="0" t="inlineStr">
        <is>
          <t>MENS</t>
        </is>
      </c>
      <c r="H2589" s="0" t="inlineStr">
        <is>
          <t>XL</t>
        </is>
      </c>
      <c r="I2589" s="0">
        <v>29.99</v>
      </c>
      <c r="J2589" s="0">
        <v>63</v>
      </c>
    </row>
    <row r="2590" spans="1:10" customHeight="0">
      <c r="A2590" s="0">
        <f>HYPERLINK("https://dl.dropboxusercontent.com/scl/fi/zy3myrpl8pkhlza0s0nje/126689-f.jpg?rlkey=jvdgmxykamvzljxbb7mgojumx&amp;dl=0","Click to download Image")</f>
      </c>
      <c r="B2590" s="0">
        <f>HYPERLINK("https://dl.dropboxusercontent.com/scl/fi/ypgh3bqxbqkgvr0o1b318/mens-polo-size-chartsbruce.jpg?rlkey=5a8fb5r4yck2612qxync7m3x0&amp;dl=0","Click to download SizeChart")</f>
      </c>
      <c r="C2590" s="0" t="inlineStr">
        <is>
          <t>Whisky Men's Space Dye Polo</t>
        </is>
      </c>
      <c r="D2590" s="0" t="inlineStr">
        <is>
          <t>126689</t>
        </is>
      </c>
      <c r="E2590" s="0" t="inlineStr">
        <is>
          <t>BLANK WHISKY M DG:126689E-2XL</t>
        </is>
      </c>
      <c r="F2590" s="0" t="inlineStr">
        <is>
          <t>899126689080</t>
        </is>
      </c>
      <c r="G2590" s="0" t="inlineStr">
        <is>
          <t>MENS</t>
        </is>
      </c>
      <c r="H2590" s="0" t="inlineStr">
        <is>
          <t>2XL</t>
        </is>
      </c>
      <c r="I2590" s="0">
        <v>29.99</v>
      </c>
      <c r="J2590" s="0">
        <v>38</v>
      </c>
    </row>
    <row r="2591" spans="1:10" customHeight="0">
      <c r="A2591" s="0">
        <f>HYPERLINK("https://dl.dropboxusercontent.com/scl/fi/zy3myrpl8pkhlza0s0nje/126689-f.jpg?rlkey=jvdgmxykamvzljxbb7mgojumx&amp;dl=0","Click to download Image")</f>
      </c>
      <c r="B2591" s="0">
        <f>HYPERLINK("https://dl.dropboxusercontent.com/scl/fi/ypgh3bqxbqkgvr0o1b318/mens-polo-size-chartsbruce.jpg?rlkey=5a8fb5r4yck2612qxync7m3x0&amp;dl=0","Click to download SizeChart")</f>
      </c>
      <c r="C2591" s="0" t="inlineStr">
        <is>
          <t>Whisky Men's Space Dye Polo</t>
        </is>
      </c>
      <c r="D2591" s="0" t="inlineStr">
        <is>
          <t>126689</t>
        </is>
      </c>
      <c r="E2591" s="0" t="inlineStr">
        <is>
          <t>BLANK WHISKY M DG:126689F-3XL</t>
        </is>
      </c>
      <c r="F2591" s="0" t="inlineStr">
        <is>
          <t>899126689097</t>
        </is>
      </c>
      <c r="G2591" s="0" t="inlineStr">
        <is>
          <t>MENS</t>
        </is>
      </c>
      <c r="H2591" s="0" t="inlineStr">
        <is>
          <t>3XL</t>
        </is>
      </c>
      <c r="I2591" s="0">
        <v>29.99</v>
      </c>
      <c r="J2591" s="0">
        <v>22</v>
      </c>
    </row>
    <row r="2592" spans="1:10" customHeight="0">
      <c r="A2592" s="0">
        <f>HYPERLINK("https://dl.dropboxusercontent.com/scl/fi/mrdp0wtj7l7e49lnii73l/whiskey-13-copy-2.jpg?rlkey=i5oa1xf5yg6gz0c60g6uw1t9m&amp;dl=0","Click to download Image")</f>
      </c>
      <c r="B2592" s="0">
        <f>HYPERLINK("https://dl.dropboxusercontent.com/scl/fi/ypgh3bqxbqkgvr0o1b318/mens-polo-size-chartsbruce.jpg?rlkey=5a8fb5r4yck2612qxync7m3x0&amp;dl=0","Click to download SizeChart")</f>
      </c>
      <c r="C2592" s="0" t="inlineStr">
        <is>
          <t>Whisky Men's Space Dye Polo</t>
        </is>
      </c>
      <c r="D2592" s="0" t="inlineStr">
        <is>
          <t>126688</t>
        </is>
      </c>
      <c r="E2592" s="0" t="inlineStr">
        <is>
          <t>BLANK WHISKY M NY:126688A-S</t>
        </is>
      </c>
      <c r="F2592" s="0" t="inlineStr">
        <is>
          <t>899126688045</t>
        </is>
      </c>
      <c r="G2592" s="0" t="inlineStr">
        <is>
          <t>MENS</t>
        </is>
      </c>
      <c r="H2592" s="0" t="inlineStr">
        <is>
          <t>S</t>
        </is>
      </c>
      <c r="I2592" s="0">
        <v>29.99</v>
      </c>
      <c r="J2592" s="0">
        <v>55</v>
      </c>
    </row>
    <row r="2593" spans="1:10" customHeight="0">
      <c r="A2593" s="0">
        <f>HYPERLINK("https://dl.dropboxusercontent.com/scl/fi/mrdp0wtj7l7e49lnii73l/whiskey-13-copy-2.jpg?rlkey=i5oa1xf5yg6gz0c60g6uw1t9m&amp;dl=0","Click to download Image")</f>
      </c>
      <c r="B2593" s="0">
        <f>HYPERLINK("https://dl.dropboxusercontent.com/scl/fi/ypgh3bqxbqkgvr0o1b318/mens-polo-size-chartsbruce.jpg?rlkey=5a8fb5r4yck2612qxync7m3x0&amp;dl=0","Click to download SizeChart")</f>
      </c>
      <c r="C2593" s="0" t="inlineStr">
        <is>
          <t>Whisky Men's Space Dye Polo</t>
        </is>
      </c>
      <c r="D2593" s="0" t="inlineStr">
        <is>
          <t>126688</t>
        </is>
      </c>
      <c r="E2593" s="0" t="inlineStr">
        <is>
          <t>BLANK WHISKY M NY:126688B-M</t>
        </is>
      </c>
      <c r="F2593" s="0" t="inlineStr">
        <is>
          <t>899126688052</t>
        </is>
      </c>
      <c r="G2593" s="0" t="inlineStr">
        <is>
          <t>MENS</t>
        </is>
      </c>
      <c r="H2593" s="0" t="inlineStr">
        <is>
          <t>M</t>
        </is>
      </c>
      <c r="I2593" s="0">
        <v>29.99</v>
      </c>
      <c r="J2593" s="0">
        <v>111</v>
      </c>
    </row>
    <row r="2594" spans="1:10" customHeight="0">
      <c r="A2594" s="0">
        <f>HYPERLINK("https://dl.dropboxusercontent.com/scl/fi/mrdp0wtj7l7e49lnii73l/whiskey-13-copy-2.jpg?rlkey=i5oa1xf5yg6gz0c60g6uw1t9m&amp;dl=0","Click to download Image")</f>
      </c>
      <c r="B2594" s="0">
        <f>HYPERLINK("https://dl.dropboxusercontent.com/scl/fi/ypgh3bqxbqkgvr0o1b318/mens-polo-size-chartsbruce.jpg?rlkey=5a8fb5r4yck2612qxync7m3x0&amp;dl=0","Click to download SizeChart")</f>
      </c>
      <c r="C2594" s="0" t="inlineStr">
        <is>
          <t>Whisky Men's Space Dye Polo</t>
        </is>
      </c>
      <c r="D2594" s="0" t="inlineStr">
        <is>
          <t>126688</t>
        </is>
      </c>
      <c r="E2594" s="0" t="inlineStr">
        <is>
          <t>BLANK WHISKY M NY:126688C-L</t>
        </is>
      </c>
      <c r="F2594" s="0" t="inlineStr">
        <is>
          <t>899126688069</t>
        </is>
      </c>
      <c r="G2594" s="0" t="inlineStr">
        <is>
          <t>MENS</t>
        </is>
      </c>
      <c r="H2594" s="0" t="inlineStr">
        <is>
          <t>L</t>
        </is>
      </c>
      <c r="I2594" s="0">
        <v>29.99</v>
      </c>
      <c r="J2594" s="0">
        <v>162</v>
      </c>
    </row>
    <row r="2595" spans="1:10" customHeight="0">
      <c r="A2595" s="0">
        <f>HYPERLINK("https://dl.dropboxusercontent.com/scl/fi/mrdp0wtj7l7e49lnii73l/whiskey-13-copy-2.jpg?rlkey=i5oa1xf5yg6gz0c60g6uw1t9m&amp;dl=0","Click to download Image")</f>
      </c>
      <c r="B2595" s="0">
        <f>HYPERLINK("https://dl.dropboxusercontent.com/scl/fi/ypgh3bqxbqkgvr0o1b318/mens-polo-size-chartsbruce.jpg?rlkey=5a8fb5r4yck2612qxync7m3x0&amp;dl=0","Click to download SizeChart")</f>
      </c>
      <c r="C2595" s="0" t="inlineStr">
        <is>
          <t>Whisky Men's Space Dye Polo</t>
        </is>
      </c>
      <c r="D2595" s="0" t="inlineStr">
        <is>
          <t>126688</t>
        </is>
      </c>
      <c r="E2595" s="0" t="inlineStr">
        <is>
          <t>BLANK WHISKY M NY:126688D-XL</t>
        </is>
      </c>
      <c r="F2595" s="0" t="inlineStr">
        <is>
          <t>899126688076</t>
        </is>
      </c>
      <c r="G2595" s="0" t="inlineStr">
        <is>
          <t>MENS</t>
        </is>
      </c>
      <c r="H2595" s="0" t="inlineStr">
        <is>
          <t>XL</t>
        </is>
      </c>
      <c r="I2595" s="0">
        <v>29.99</v>
      </c>
      <c r="J2595" s="0">
        <v>161</v>
      </c>
    </row>
    <row r="2596" spans="1:10" customHeight="0">
      <c r="A2596" s="0">
        <f>HYPERLINK("https://dl.dropboxusercontent.com/scl/fi/mrdp0wtj7l7e49lnii73l/whiskey-13-copy-2.jpg?rlkey=i5oa1xf5yg6gz0c60g6uw1t9m&amp;dl=0","Click to download Image")</f>
      </c>
      <c r="B2596" s="0">
        <f>HYPERLINK("https://dl.dropboxusercontent.com/scl/fi/ypgh3bqxbqkgvr0o1b318/mens-polo-size-chartsbruce.jpg?rlkey=5a8fb5r4yck2612qxync7m3x0&amp;dl=0","Click to download SizeChart")</f>
      </c>
      <c r="C2596" s="0" t="inlineStr">
        <is>
          <t>Whisky Men's Space Dye Polo</t>
        </is>
      </c>
      <c r="D2596" s="0" t="inlineStr">
        <is>
          <t>126688</t>
        </is>
      </c>
      <c r="E2596" s="0" t="inlineStr">
        <is>
          <t>BLANK WHISKY M NY:126688E-2XL</t>
        </is>
      </c>
      <c r="F2596" s="0" t="inlineStr">
        <is>
          <t>899126688083</t>
        </is>
      </c>
      <c r="G2596" s="0" t="inlineStr">
        <is>
          <t>MENS</t>
        </is>
      </c>
      <c r="H2596" s="0" t="inlineStr">
        <is>
          <t>2XL</t>
        </is>
      </c>
      <c r="I2596" s="0">
        <v>29.99</v>
      </c>
      <c r="J2596" s="0">
        <v>105</v>
      </c>
    </row>
    <row r="2597" spans="1:10" customHeight="0">
      <c r="A2597" s="0">
        <f>HYPERLINK("https://dl.dropboxusercontent.com/scl/fi/mrdp0wtj7l7e49lnii73l/whiskey-13-copy-2.jpg?rlkey=i5oa1xf5yg6gz0c60g6uw1t9m&amp;dl=0","Click to download Image")</f>
      </c>
      <c r="B2597" s="0">
        <f>HYPERLINK("https://dl.dropboxusercontent.com/scl/fi/ypgh3bqxbqkgvr0o1b318/mens-polo-size-chartsbruce.jpg?rlkey=5a8fb5r4yck2612qxync7m3x0&amp;dl=0","Click to download SizeChart")</f>
      </c>
      <c r="C2597" s="0" t="inlineStr">
        <is>
          <t>Whisky Men's Space Dye Polo</t>
        </is>
      </c>
      <c r="D2597" s="0" t="inlineStr">
        <is>
          <t>126688</t>
        </is>
      </c>
      <c r="E2597" s="0" t="inlineStr">
        <is>
          <t>BLANK WHISKY M NY:126688F-3XL</t>
        </is>
      </c>
      <c r="F2597" s="0" t="inlineStr">
        <is>
          <t>899126688090</t>
        </is>
      </c>
      <c r="G2597" s="0" t="inlineStr">
        <is>
          <t>MENS</t>
        </is>
      </c>
      <c r="H2597" s="0" t="inlineStr">
        <is>
          <t>3XL</t>
        </is>
      </c>
      <c r="I2597" s="0">
        <v>29.99</v>
      </c>
      <c r="J2597" s="0">
        <v>55</v>
      </c>
    </row>
    <row r="2598" spans="1:10" customHeight="0">
      <c r="A2598" s="0">
        <f>HYPERLINK("https://dl.dropboxusercontent.com/scl/fi/ouud8x1fz4wuv8rhsz2dy/whiskey-09-copy-2.jpg?rlkey=r10eyaybympqp7pp1quqwjxor&amp;dl=0","Click to download Image")</f>
      </c>
      <c r="B2598" s="0">
        <f>HYPERLINK("https://dl.dropboxusercontent.com/scl/fi/ypgh3bqxbqkgvr0o1b318/mens-polo-size-chartsbruce.jpg?rlkey=5a8fb5r4yck2612qxync7m3x0&amp;dl=0","Click to download SizeChart")</f>
      </c>
      <c r="C2598" s="0" t="inlineStr">
        <is>
          <t>Whisky Men's Space Dye Polo</t>
        </is>
      </c>
      <c r="D2598" s="0" t="inlineStr">
        <is>
          <t>126686</t>
        </is>
      </c>
      <c r="E2598" s="0" t="inlineStr">
        <is>
          <t>BLANK WHISKY M BE:126686A-S</t>
        </is>
      </c>
      <c r="F2598" s="0" t="inlineStr">
        <is>
          <t>899126686041</t>
        </is>
      </c>
      <c r="G2598" s="0" t="inlineStr">
        <is>
          <t>MENS</t>
        </is>
      </c>
      <c r="H2598" s="0" t="inlineStr">
        <is>
          <t>S</t>
        </is>
      </c>
      <c r="I2598" s="0">
        <v>29.99</v>
      </c>
      <c r="J2598" s="0">
        <v>6</v>
      </c>
    </row>
    <row r="2599" spans="1:10" customHeight="0">
      <c r="A2599" s="0">
        <f>HYPERLINK("https://dl.dropboxusercontent.com/scl/fi/ouud8x1fz4wuv8rhsz2dy/whiskey-09-copy-2.jpg?rlkey=r10eyaybympqp7pp1quqwjxor&amp;dl=0","Click to download Image")</f>
      </c>
      <c r="B2599" s="0">
        <f>HYPERLINK("https://dl.dropboxusercontent.com/scl/fi/ypgh3bqxbqkgvr0o1b318/mens-polo-size-chartsbruce.jpg?rlkey=5a8fb5r4yck2612qxync7m3x0&amp;dl=0","Click to download SizeChart")</f>
      </c>
      <c r="C2599" s="0" t="inlineStr">
        <is>
          <t>Whisky Men's Space Dye Polo</t>
        </is>
      </c>
      <c r="D2599" s="0" t="inlineStr">
        <is>
          <t>126686</t>
        </is>
      </c>
      <c r="E2599" s="0" t="inlineStr">
        <is>
          <t>BLANK WHISKY M BE:126686B-M</t>
        </is>
      </c>
      <c r="F2599" s="0" t="inlineStr">
        <is>
          <t>899126686058</t>
        </is>
      </c>
      <c r="G2599" s="0" t="inlineStr">
        <is>
          <t>MENS</t>
        </is>
      </c>
      <c r="H2599" s="0" t="inlineStr">
        <is>
          <t>M</t>
        </is>
      </c>
      <c r="I2599" s="0">
        <v>29.99</v>
      </c>
      <c r="J2599" s="0">
        <v>55</v>
      </c>
    </row>
    <row r="2600" spans="1:10" customHeight="0">
      <c r="A2600" s="0">
        <f>HYPERLINK("https://dl.dropboxusercontent.com/scl/fi/ouud8x1fz4wuv8rhsz2dy/whiskey-09-copy-2.jpg?rlkey=r10eyaybympqp7pp1quqwjxor&amp;dl=0","Click to download Image")</f>
      </c>
      <c r="B2600" s="0">
        <f>HYPERLINK("https://dl.dropboxusercontent.com/scl/fi/ypgh3bqxbqkgvr0o1b318/mens-polo-size-chartsbruce.jpg?rlkey=5a8fb5r4yck2612qxync7m3x0&amp;dl=0","Click to download SizeChart")</f>
      </c>
      <c r="C2600" s="0" t="inlineStr">
        <is>
          <t>Whisky Men's Space Dye Polo</t>
        </is>
      </c>
      <c r="D2600" s="0" t="inlineStr">
        <is>
          <t>126686</t>
        </is>
      </c>
      <c r="E2600" s="0" t="inlineStr">
        <is>
          <t>BLANK WHISKY M BE:126686C-L</t>
        </is>
      </c>
      <c r="F2600" s="0" t="inlineStr">
        <is>
          <t>899126686065</t>
        </is>
      </c>
      <c r="G2600" s="0" t="inlineStr">
        <is>
          <t>MENS</t>
        </is>
      </c>
      <c r="H2600" s="0" t="inlineStr">
        <is>
          <t>L</t>
        </is>
      </c>
      <c r="I2600" s="0">
        <v>29.99</v>
      </c>
      <c r="J2600" s="0">
        <v>58</v>
      </c>
    </row>
    <row r="2601" spans="1:10" customHeight="0">
      <c r="A2601" s="0">
        <f>HYPERLINK("https://dl.dropboxusercontent.com/scl/fi/ouud8x1fz4wuv8rhsz2dy/whiskey-09-copy-2.jpg?rlkey=r10eyaybympqp7pp1quqwjxor&amp;dl=0","Click to download Image")</f>
      </c>
      <c r="B2601" s="0">
        <f>HYPERLINK("https://dl.dropboxusercontent.com/scl/fi/ypgh3bqxbqkgvr0o1b318/mens-polo-size-chartsbruce.jpg?rlkey=5a8fb5r4yck2612qxync7m3x0&amp;dl=0","Click to download SizeChart")</f>
      </c>
      <c r="C2601" s="0" t="inlineStr">
        <is>
          <t>Whisky Men's Space Dye Polo</t>
        </is>
      </c>
      <c r="D2601" s="0" t="inlineStr">
        <is>
          <t>126686</t>
        </is>
      </c>
      <c r="E2601" s="0" t="inlineStr">
        <is>
          <t>BLANK WHISKY M BE:126686D-XL</t>
        </is>
      </c>
      <c r="F2601" s="0" t="inlineStr">
        <is>
          <t>899126686072</t>
        </is>
      </c>
      <c r="G2601" s="0" t="inlineStr">
        <is>
          <t>MENS</t>
        </is>
      </c>
      <c r="H2601" s="0" t="inlineStr">
        <is>
          <t>XL</t>
        </is>
      </c>
      <c r="I2601" s="0">
        <v>29.99</v>
      </c>
      <c r="J2601" s="0">
        <v>57</v>
      </c>
    </row>
    <row r="2602" spans="1:10" customHeight="0">
      <c r="A2602" s="0">
        <f>HYPERLINK("https://dl.dropboxusercontent.com/scl/fi/ouud8x1fz4wuv8rhsz2dy/whiskey-09-copy-2.jpg?rlkey=r10eyaybympqp7pp1quqwjxor&amp;dl=0","Click to download Image")</f>
      </c>
      <c r="B2602" s="0">
        <f>HYPERLINK("https://dl.dropboxusercontent.com/scl/fi/ypgh3bqxbqkgvr0o1b318/mens-polo-size-chartsbruce.jpg?rlkey=5a8fb5r4yck2612qxync7m3x0&amp;dl=0","Click to download SizeChart")</f>
      </c>
      <c r="C2602" s="0" t="inlineStr">
        <is>
          <t>Whisky Men's Space Dye Polo</t>
        </is>
      </c>
      <c r="D2602" s="0" t="inlineStr">
        <is>
          <t>126686</t>
        </is>
      </c>
      <c r="E2602" s="0" t="inlineStr">
        <is>
          <t>BLANK WHISKY M BE:126686E-2XL</t>
        </is>
      </c>
      <c r="F2602" s="0" t="inlineStr">
        <is>
          <t>899126686089</t>
        </is>
      </c>
      <c r="G2602" s="0" t="inlineStr">
        <is>
          <t>MENS</t>
        </is>
      </c>
      <c r="H2602" s="0" t="inlineStr">
        <is>
          <t>2XL</t>
        </is>
      </c>
      <c r="I2602" s="0">
        <v>29.99</v>
      </c>
      <c r="J2602" s="0">
        <v>54</v>
      </c>
    </row>
    <row r="2603" spans="1:10" customHeight="0">
      <c r="A2603" s="0">
        <f>HYPERLINK("https://dl.dropboxusercontent.com/scl/fi/ouud8x1fz4wuv8rhsz2dy/whiskey-09-copy-2.jpg?rlkey=r10eyaybympqp7pp1quqwjxor&amp;dl=0","Click to download Image")</f>
      </c>
      <c r="B2603" s="0">
        <f>HYPERLINK("https://dl.dropboxusercontent.com/scl/fi/ypgh3bqxbqkgvr0o1b318/mens-polo-size-chartsbruce.jpg?rlkey=5a8fb5r4yck2612qxync7m3x0&amp;dl=0","Click to download SizeChart")</f>
      </c>
      <c r="C2603" s="0" t="inlineStr">
        <is>
          <t>Whisky Men's Space Dye Polo</t>
        </is>
      </c>
      <c r="D2603" s="0" t="inlineStr">
        <is>
          <t>126686</t>
        </is>
      </c>
      <c r="E2603" s="0" t="inlineStr">
        <is>
          <t>BLANK WHISKY M BE:126686F-3XL</t>
        </is>
      </c>
      <c r="F2603" s="0" t="inlineStr">
        <is>
          <t>899126686096</t>
        </is>
      </c>
      <c r="G2603" s="0" t="inlineStr">
        <is>
          <t>MENS</t>
        </is>
      </c>
      <c r="H2603" s="0" t="inlineStr">
        <is>
          <t>3XL</t>
        </is>
      </c>
      <c r="I2603" s="0">
        <v>29.99</v>
      </c>
      <c r="J2603" s="0">
        <v>7</v>
      </c>
    </row>
    <row r="2604" spans="1:10" customHeight="0">
      <c r="A2604" s="0">
        <f>HYPERLINK("https://dl.dropboxusercontent.com/scl/fi/tttz2vlmsemdupe0t02iv/uniform-m-134569-f.jpg?rlkey=riaxwweeo5ngyzj4hssalp1qi&amp;dl=0","Click to download Image")</f>
      </c>
      <c r="B2604" s="0">
        <f>HYPERLINK("https://dl.dropboxusercontent.com/scl/fi/9ansq0vbwt7zzx0vbfom3/mens-polo-size-chartsuniform.jpg?rlkey=yh3tz7hs90wmyffgkrbp7roxh&amp;dl=0","Click to download SizeChart")</f>
      </c>
      <c r="C2604" s="0" t="inlineStr">
        <is>
          <t>Uniform Men's Polo</t>
        </is>
      </c>
      <c r="D2604" s="0" t="inlineStr">
        <is>
          <t>134569</t>
        </is>
      </c>
      <c r="E2604" s="0" t="inlineStr">
        <is>
          <t>BLANK UNIFOR M BK:134569A-S</t>
        </is>
      </c>
      <c r="F2604" s="0" t="inlineStr">
        <is>
          <t>899134569107</t>
        </is>
      </c>
      <c r="G2604" s="0" t="inlineStr">
        <is>
          <t>MENS</t>
        </is>
      </c>
      <c r="H2604" s="0" t="inlineStr">
        <is>
          <t>S</t>
        </is>
      </c>
      <c r="I2604" s="0">
        <v>22.99</v>
      </c>
      <c r="J2604" s="0">
        <v>15</v>
      </c>
    </row>
    <row r="2605" spans="1:10" customHeight="0">
      <c r="A2605" s="0">
        <f>HYPERLINK("https://dl.dropboxusercontent.com/scl/fi/tttz2vlmsemdupe0t02iv/uniform-m-134569-f.jpg?rlkey=riaxwweeo5ngyzj4hssalp1qi&amp;dl=0","Click to download Image")</f>
      </c>
      <c r="B2605" s="0">
        <f>HYPERLINK("https://dl.dropboxusercontent.com/scl/fi/9ansq0vbwt7zzx0vbfom3/mens-polo-size-chartsuniform.jpg?rlkey=yh3tz7hs90wmyffgkrbp7roxh&amp;dl=0","Click to download SizeChart")</f>
      </c>
      <c r="C2605" s="0" t="inlineStr">
        <is>
          <t>Uniform Men's Polo</t>
        </is>
      </c>
      <c r="D2605" s="0" t="inlineStr">
        <is>
          <t>134569</t>
        </is>
      </c>
      <c r="E2605" s="0" t="inlineStr">
        <is>
          <t>BLANK UNIFOR M BK:134569B-M</t>
        </is>
      </c>
      <c r="F2605" s="0" t="inlineStr">
        <is>
          <t>899134569053</t>
        </is>
      </c>
      <c r="G2605" s="0" t="inlineStr">
        <is>
          <t>MENS</t>
        </is>
      </c>
      <c r="H2605" s="0" t="inlineStr">
        <is>
          <t>M</t>
        </is>
      </c>
      <c r="I2605" s="0">
        <v>22.99</v>
      </c>
      <c r="J2605" s="0">
        <v>16</v>
      </c>
    </row>
    <row r="2606" spans="1:10" customHeight="0">
      <c r="A2606" s="0">
        <f>HYPERLINK("https://dl.dropboxusercontent.com/scl/fi/tttz2vlmsemdupe0t02iv/uniform-m-134569-f.jpg?rlkey=riaxwweeo5ngyzj4hssalp1qi&amp;dl=0","Click to download Image")</f>
      </c>
      <c r="B2606" s="0">
        <f>HYPERLINK("https://dl.dropboxusercontent.com/scl/fi/9ansq0vbwt7zzx0vbfom3/mens-polo-size-chartsuniform.jpg?rlkey=yh3tz7hs90wmyffgkrbp7roxh&amp;dl=0","Click to download SizeChart")</f>
      </c>
      <c r="C2606" s="0" t="inlineStr">
        <is>
          <t>Uniform Men's Polo</t>
        </is>
      </c>
      <c r="D2606" s="0" t="inlineStr">
        <is>
          <t>134569</t>
        </is>
      </c>
      <c r="E2606" s="0" t="inlineStr">
        <is>
          <t>BLANK UNIFOR M BK:134569C-L</t>
        </is>
      </c>
      <c r="F2606" s="0" t="inlineStr">
        <is>
          <t>899134569060</t>
        </is>
      </c>
      <c r="G2606" s="0" t="inlineStr">
        <is>
          <t>MENS</t>
        </is>
      </c>
      <c r="H2606" s="0" t="inlineStr">
        <is>
          <t>L</t>
        </is>
      </c>
      <c r="I2606" s="0">
        <v>22.99</v>
      </c>
      <c r="J2606" s="0">
        <v>14</v>
      </c>
    </row>
    <row r="2607" spans="1:10" customHeight="0">
      <c r="A2607" s="0">
        <f>HYPERLINK("https://dl.dropboxusercontent.com/scl/fi/tttz2vlmsemdupe0t02iv/uniform-m-134569-f.jpg?rlkey=riaxwweeo5ngyzj4hssalp1qi&amp;dl=0","Click to download Image")</f>
      </c>
      <c r="B2607" s="0">
        <f>HYPERLINK("https://dl.dropboxusercontent.com/scl/fi/9ansq0vbwt7zzx0vbfom3/mens-polo-size-chartsuniform.jpg?rlkey=yh3tz7hs90wmyffgkrbp7roxh&amp;dl=0","Click to download SizeChart")</f>
      </c>
      <c r="C2607" s="0" t="inlineStr">
        <is>
          <t>Uniform Men's Polo</t>
        </is>
      </c>
      <c r="D2607" s="0" t="inlineStr">
        <is>
          <t>134569</t>
        </is>
      </c>
      <c r="E2607" s="0" t="inlineStr">
        <is>
          <t>BLANK UNIFOR M BK:134569D-XL</t>
        </is>
      </c>
      <c r="F2607" s="0" t="inlineStr">
        <is>
          <t>899134569077</t>
        </is>
      </c>
      <c r="G2607" s="0" t="inlineStr">
        <is>
          <t>MENS</t>
        </is>
      </c>
      <c r="H2607" s="0" t="inlineStr">
        <is>
          <t>XL</t>
        </is>
      </c>
      <c r="I2607" s="0">
        <v>22.99</v>
      </c>
      <c r="J2607" s="0">
        <v>18</v>
      </c>
    </row>
    <row r="2608" spans="1:10" customHeight="0">
      <c r="A2608" s="0">
        <f>HYPERLINK("https://dl.dropboxusercontent.com/scl/fi/tttz2vlmsemdupe0t02iv/uniform-m-134569-f.jpg?rlkey=riaxwweeo5ngyzj4hssalp1qi&amp;dl=0","Click to download Image")</f>
      </c>
      <c r="B2608" s="0">
        <f>HYPERLINK("https://dl.dropboxusercontent.com/scl/fi/9ansq0vbwt7zzx0vbfom3/mens-polo-size-chartsuniform.jpg?rlkey=yh3tz7hs90wmyffgkrbp7roxh&amp;dl=0","Click to download SizeChart")</f>
      </c>
      <c r="C2608" s="0" t="inlineStr">
        <is>
          <t>Uniform Men's Polo</t>
        </is>
      </c>
      <c r="D2608" s="0" t="inlineStr">
        <is>
          <t>134569</t>
        </is>
      </c>
      <c r="E2608" s="0" t="inlineStr">
        <is>
          <t>BLANK UNIFOR M BK:134569E-2XL</t>
        </is>
      </c>
      <c r="F2608" s="0" t="inlineStr">
        <is>
          <t>899134569084</t>
        </is>
      </c>
      <c r="G2608" s="0" t="inlineStr">
        <is>
          <t>MENS</t>
        </is>
      </c>
      <c r="H2608" s="0" t="inlineStr">
        <is>
          <t>2XL</t>
        </is>
      </c>
      <c r="I2608" s="0">
        <v>22.99</v>
      </c>
      <c r="J2608" s="0">
        <v>11</v>
      </c>
    </row>
    <row r="2609" spans="1:10" customHeight="0">
      <c r="A2609" s="0">
        <f>HYPERLINK("https://dl.dropboxusercontent.com/scl/fi/tttz2vlmsemdupe0t02iv/uniform-m-134569-f.jpg?rlkey=riaxwweeo5ngyzj4hssalp1qi&amp;dl=0","Click to download Image")</f>
      </c>
      <c r="B2609" s="0">
        <f>HYPERLINK("https://dl.dropboxusercontent.com/scl/fi/9ansq0vbwt7zzx0vbfom3/mens-polo-size-chartsuniform.jpg?rlkey=yh3tz7hs90wmyffgkrbp7roxh&amp;dl=0","Click to download SizeChart")</f>
      </c>
      <c r="C2609" s="0" t="inlineStr">
        <is>
          <t>Uniform Men's Polo</t>
        </is>
      </c>
      <c r="D2609" s="0" t="inlineStr">
        <is>
          <t>134569</t>
        </is>
      </c>
      <c r="E2609" s="0" t="inlineStr">
        <is>
          <t>BLANK UNIFOR M BK:134569F-3XL</t>
        </is>
      </c>
      <c r="F2609" s="0" t="inlineStr">
        <is>
          <t>899134569091</t>
        </is>
      </c>
      <c r="G2609" s="0" t="inlineStr">
        <is>
          <t>MENS</t>
        </is>
      </c>
      <c r="H2609" s="0" t="inlineStr">
        <is>
          <t>3XL</t>
        </is>
      </c>
      <c r="I2609" s="0">
        <v>22.99</v>
      </c>
      <c r="J2609" s="0">
        <v>14</v>
      </c>
    </row>
    <row r="2610" spans="1:10" customHeight="0">
      <c r="A2610" s="0">
        <f>HYPERLINK("https://dl.dropboxusercontent.com/scl/fi/nomn546ygezg1rcuvpe5u/uniform-m-136337-f.jpg?rlkey=l8cixecrwzpap1s397kw65x08&amp;dl=0","Click to download Image")</f>
      </c>
      <c r="B2610" s="0">
        <f>HYPERLINK("https://dl.dropboxusercontent.com/scl/fi/9ansq0vbwt7zzx0vbfom3/mens-polo-size-chartsuniform.jpg?rlkey=yh3tz7hs90wmyffgkrbp7roxh&amp;dl=0","Click to download SizeChart")</f>
      </c>
      <c r="C2610" s="0" t="inlineStr">
        <is>
          <t>Uniform Men's Polo</t>
        </is>
      </c>
      <c r="D2610" s="0" t="inlineStr">
        <is>
          <t>136337</t>
        </is>
      </c>
      <c r="E2610" s="0" t="inlineStr">
        <is>
          <t>BLANK UNIFOR M HG:136337A-S</t>
        </is>
      </c>
      <c r="F2610" s="0" t="inlineStr">
        <is>
          <t>899136337100</t>
        </is>
      </c>
      <c r="G2610" s="0" t="inlineStr">
        <is>
          <t>MENS</t>
        </is>
      </c>
      <c r="H2610" s="0" t="inlineStr">
        <is>
          <t>S</t>
        </is>
      </c>
      <c r="I2610" s="0">
        <v>22.99</v>
      </c>
      <c r="J2610" s="0">
        <v>10</v>
      </c>
    </row>
    <row r="2611" spans="1:10" customHeight="0">
      <c r="A2611" s="0">
        <f>HYPERLINK("https://dl.dropboxusercontent.com/scl/fi/nomn546ygezg1rcuvpe5u/uniform-m-136337-f.jpg?rlkey=l8cixecrwzpap1s397kw65x08&amp;dl=0","Click to download Image")</f>
      </c>
      <c r="B2611" s="0">
        <f>HYPERLINK("https://dl.dropboxusercontent.com/scl/fi/9ansq0vbwt7zzx0vbfom3/mens-polo-size-chartsuniform.jpg?rlkey=yh3tz7hs90wmyffgkrbp7roxh&amp;dl=0","Click to download SizeChart")</f>
      </c>
      <c r="C2611" s="0" t="inlineStr">
        <is>
          <t>Uniform Men's Polo</t>
        </is>
      </c>
      <c r="D2611" s="0" t="inlineStr">
        <is>
          <t>136337</t>
        </is>
      </c>
      <c r="E2611" s="0" t="inlineStr">
        <is>
          <t>BLANK UNIFOR M HG:136337B-M</t>
        </is>
      </c>
      <c r="F2611" s="0" t="inlineStr">
        <is>
          <t>899136337056</t>
        </is>
      </c>
      <c r="G2611" s="0" t="inlineStr">
        <is>
          <t>MENS</t>
        </is>
      </c>
      <c r="H2611" s="0" t="inlineStr">
        <is>
          <t>M</t>
        </is>
      </c>
      <c r="I2611" s="0">
        <v>22.99</v>
      </c>
      <c r="J2611" s="0">
        <v>8</v>
      </c>
    </row>
    <row r="2612" spans="1:10" customHeight="0">
      <c r="A2612" s="0">
        <f>HYPERLINK("https://dl.dropboxusercontent.com/scl/fi/nomn546ygezg1rcuvpe5u/uniform-m-136337-f.jpg?rlkey=l8cixecrwzpap1s397kw65x08&amp;dl=0","Click to download Image")</f>
      </c>
      <c r="B2612" s="0">
        <f>HYPERLINK("https://dl.dropboxusercontent.com/scl/fi/9ansq0vbwt7zzx0vbfom3/mens-polo-size-chartsuniform.jpg?rlkey=yh3tz7hs90wmyffgkrbp7roxh&amp;dl=0","Click to download SizeChart")</f>
      </c>
      <c r="C2612" s="0" t="inlineStr">
        <is>
          <t>Uniform Men's Polo</t>
        </is>
      </c>
      <c r="D2612" s="0" t="inlineStr">
        <is>
          <t>136337</t>
        </is>
      </c>
      <c r="E2612" s="0" t="inlineStr">
        <is>
          <t>BLANK UNIFOR M HG:136337C-L</t>
        </is>
      </c>
      <c r="F2612" s="0" t="inlineStr">
        <is>
          <t>899136337063</t>
        </is>
      </c>
      <c r="G2612" s="0" t="inlineStr">
        <is>
          <t>MENS</t>
        </is>
      </c>
      <c r="H2612" s="0" t="inlineStr">
        <is>
          <t>L</t>
        </is>
      </c>
      <c r="I2612" s="0">
        <v>22.99</v>
      </c>
      <c r="J2612" s="0">
        <v>5</v>
      </c>
    </row>
    <row r="2613" spans="1:10" customHeight="0">
      <c r="A2613" s="0">
        <f>HYPERLINK("https://dl.dropboxusercontent.com/scl/fi/nomn546ygezg1rcuvpe5u/uniform-m-136337-f.jpg?rlkey=l8cixecrwzpap1s397kw65x08&amp;dl=0","Click to download Image")</f>
      </c>
      <c r="B2613" s="0">
        <f>HYPERLINK("https://dl.dropboxusercontent.com/scl/fi/9ansq0vbwt7zzx0vbfom3/mens-polo-size-chartsuniform.jpg?rlkey=yh3tz7hs90wmyffgkrbp7roxh&amp;dl=0","Click to download SizeChart")</f>
      </c>
      <c r="C2613" s="0" t="inlineStr">
        <is>
          <t>Uniform Men's Polo</t>
        </is>
      </c>
      <c r="D2613" s="0" t="inlineStr">
        <is>
          <t>136337</t>
        </is>
      </c>
      <c r="E2613" s="0" t="inlineStr">
        <is>
          <t>BLANK UNIFOR M HG:136337D-XL</t>
        </is>
      </c>
      <c r="F2613" s="0" t="inlineStr">
        <is>
          <t>899136337070</t>
        </is>
      </c>
      <c r="G2613" s="0" t="inlineStr">
        <is>
          <t>MENS</t>
        </is>
      </c>
      <c r="H2613" s="0" t="inlineStr">
        <is>
          <t>XL</t>
        </is>
      </c>
      <c r="I2613" s="0">
        <v>22.99</v>
      </c>
      <c r="J2613" s="0">
        <v>2</v>
      </c>
    </row>
    <row r="2614" spans="1:10" customHeight="0">
      <c r="A2614" s="0">
        <f>HYPERLINK("https://dl.dropboxusercontent.com/scl/fi/nomn546ygezg1rcuvpe5u/uniform-m-136337-f.jpg?rlkey=l8cixecrwzpap1s397kw65x08&amp;dl=0","Click to download Image")</f>
      </c>
      <c r="B2614" s="0">
        <f>HYPERLINK("https://dl.dropboxusercontent.com/scl/fi/9ansq0vbwt7zzx0vbfom3/mens-polo-size-chartsuniform.jpg?rlkey=yh3tz7hs90wmyffgkrbp7roxh&amp;dl=0","Click to download SizeChart")</f>
      </c>
      <c r="C2614" s="0" t="inlineStr">
        <is>
          <t>Uniform Men's Polo</t>
        </is>
      </c>
      <c r="D2614" s="0" t="inlineStr">
        <is>
          <t>136337</t>
        </is>
      </c>
      <c r="E2614" s="0" t="inlineStr">
        <is>
          <t>BLANK UNIFOR M HG:136337E-2XL</t>
        </is>
      </c>
      <c r="F2614" s="0" t="inlineStr">
        <is>
          <t>899136337087</t>
        </is>
      </c>
      <c r="G2614" s="0" t="inlineStr">
        <is>
          <t>MENS</t>
        </is>
      </c>
      <c r="H2614" s="0" t="inlineStr">
        <is>
          <t>2XL</t>
        </is>
      </c>
      <c r="I2614" s="0">
        <v>22.99</v>
      </c>
      <c r="J2614" s="0">
        <v>0</v>
      </c>
    </row>
    <row r="2615" spans="1:10" customHeight="0">
      <c r="A2615" s="0">
        <f>HYPERLINK("https://dl.dropboxusercontent.com/scl/fi/nomn546ygezg1rcuvpe5u/uniform-m-136337-f.jpg?rlkey=l8cixecrwzpap1s397kw65x08&amp;dl=0","Click to download Image")</f>
      </c>
      <c r="B2615" s="0">
        <f>HYPERLINK("https://dl.dropboxusercontent.com/scl/fi/9ansq0vbwt7zzx0vbfom3/mens-polo-size-chartsuniform.jpg?rlkey=yh3tz7hs90wmyffgkrbp7roxh&amp;dl=0","Click to download SizeChart")</f>
      </c>
      <c r="C2615" s="0" t="inlineStr">
        <is>
          <t>Uniform Men's Polo</t>
        </is>
      </c>
      <c r="D2615" s="0" t="inlineStr">
        <is>
          <t>136337</t>
        </is>
      </c>
      <c r="E2615" s="0" t="inlineStr">
        <is>
          <t>BLANK UNIFOR M HG:136337F-3XL</t>
        </is>
      </c>
      <c r="F2615" s="0" t="inlineStr">
        <is>
          <t>899136337094</t>
        </is>
      </c>
      <c r="G2615" s="0" t="inlineStr">
        <is>
          <t>MENS</t>
        </is>
      </c>
      <c r="H2615" s="0" t="inlineStr">
        <is>
          <t>3XL</t>
        </is>
      </c>
      <c r="I2615" s="0">
        <v>22.99</v>
      </c>
      <c r="J2615" s="0">
        <v>0</v>
      </c>
    </row>
    <row r="2616" spans="1:10" customHeight="0">
      <c r="A2616" s="0">
        <f>HYPERLINK("https://dl.dropboxusercontent.com/scl/fi/o89r0fjqpqm4z2opixmes/uniform-m-134570-f.jpg?rlkey=qffiizd0w5bdm88ol056f484z&amp;dl=0","Click to download Image")</f>
      </c>
      <c r="B2616" s="0">
        <f>HYPERLINK("https://dl.dropboxusercontent.com/scl/fi/9ansq0vbwt7zzx0vbfom3/mens-polo-size-chartsuniform.jpg?rlkey=yh3tz7hs90wmyffgkrbp7roxh&amp;dl=0","Click to download SizeChart")</f>
      </c>
      <c r="C2616" s="0" t="inlineStr">
        <is>
          <t>Uniform Men's Polo</t>
        </is>
      </c>
      <c r="D2616" s="0" t="inlineStr">
        <is>
          <t>134570</t>
        </is>
      </c>
      <c r="E2616" s="0" t="inlineStr">
        <is>
          <t>BLANK UNIFOR M CL:134570A-S</t>
        </is>
      </c>
      <c r="F2616" s="0" t="inlineStr">
        <is>
          <t>899134570103</t>
        </is>
      </c>
      <c r="G2616" s="0" t="inlineStr">
        <is>
          <t>MENS</t>
        </is>
      </c>
      <c r="H2616" s="0" t="inlineStr">
        <is>
          <t>S</t>
        </is>
      </c>
      <c r="I2616" s="0">
        <v>22.99</v>
      </c>
      <c r="J2616" s="0">
        <v>15</v>
      </c>
    </row>
    <row r="2617" spans="1:10" customHeight="0">
      <c r="A2617" s="0">
        <f>HYPERLINK("https://dl.dropboxusercontent.com/scl/fi/o89r0fjqpqm4z2opixmes/uniform-m-134570-f.jpg?rlkey=qffiizd0w5bdm88ol056f484z&amp;dl=0","Click to download Image")</f>
      </c>
      <c r="B2617" s="0">
        <f>HYPERLINK("https://dl.dropboxusercontent.com/scl/fi/9ansq0vbwt7zzx0vbfom3/mens-polo-size-chartsuniform.jpg?rlkey=yh3tz7hs90wmyffgkrbp7roxh&amp;dl=0","Click to download SizeChart")</f>
      </c>
      <c r="C2617" s="0" t="inlineStr">
        <is>
          <t>Uniform Men's Polo</t>
        </is>
      </c>
      <c r="D2617" s="0" t="inlineStr">
        <is>
          <t>134570</t>
        </is>
      </c>
      <c r="E2617" s="0" t="inlineStr">
        <is>
          <t>BLANK UNIFOR M CL:134570B-M</t>
        </is>
      </c>
      <c r="F2617" s="0" t="inlineStr">
        <is>
          <t>899134570059</t>
        </is>
      </c>
      <c r="G2617" s="0" t="inlineStr">
        <is>
          <t>MENS</t>
        </is>
      </c>
      <c r="H2617" s="0" t="inlineStr">
        <is>
          <t>M</t>
        </is>
      </c>
      <c r="I2617" s="0">
        <v>22.99</v>
      </c>
      <c r="J2617" s="0">
        <v>18</v>
      </c>
    </row>
    <row r="2618" spans="1:10" customHeight="0">
      <c r="A2618" s="0">
        <f>HYPERLINK("https://dl.dropboxusercontent.com/scl/fi/o89r0fjqpqm4z2opixmes/uniform-m-134570-f.jpg?rlkey=qffiizd0w5bdm88ol056f484z&amp;dl=0","Click to download Image")</f>
      </c>
      <c r="B2618" s="0">
        <f>HYPERLINK("https://dl.dropboxusercontent.com/scl/fi/9ansq0vbwt7zzx0vbfom3/mens-polo-size-chartsuniform.jpg?rlkey=yh3tz7hs90wmyffgkrbp7roxh&amp;dl=0","Click to download SizeChart")</f>
      </c>
      <c r="C2618" s="0" t="inlineStr">
        <is>
          <t>Uniform Men's Polo</t>
        </is>
      </c>
      <c r="D2618" s="0" t="inlineStr">
        <is>
          <t>134570</t>
        </is>
      </c>
      <c r="E2618" s="0" t="inlineStr">
        <is>
          <t>BLANK UNIFOR M CL:134570C-L</t>
        </is>
      </c>
      <c r="F2618" s="0" t="inlineStr">
        <is>
          <t>899134570066</t>
        </is>
      </c>
      <c r="G2618" s="0" t="inlineStr">
        <is>
          <t>MENS</t>
        </is>
      </c>
      <c r="H2618" s="0" t="inlineStr">
        <is>
          <t>L</t>
        </is>
      </c>
      <c r="I2618" s="0">
        <v>22.99</v>
      </c>
      <c r="J2618" s="0">
        <v>15</v>
      </c>
    </row>
    <row r="2619" spans="1:10" customHeight="0">
      <c r="A2619" s="0">
        <f>HYPERLINK("https://dl.dropboxusercontent.com/scl/fi/o89r0fjqpqm4z2opixmes/uniform-m-134570-f.jpg?rlkey=qffiizd0w5bdm88ol056f484z&amp;dl=0","Click to download Image")</f>
      </c>
      <c r="B2619" s="0">
        <f>HYPERLINK("https://dl.dropboxusercontent.com/scl/fi/9ansq0vbwt7zzx0vbfom3/mens-polo-size-chartsuniform.jpg?rlkey=yh3tz7hs90wmyffgkrbp7roxh&amp;dl=0","Click to download SizeChart")</f>
      </c>
      <c r="C2619" s="0" t="inlineStr">
        <is>
          <t>Uniform Men's Polo</t>
        </is>
      </c>
      <c r="D2619" s="0" t="inlineStr">
        <is>
          <t>134570</t>
        </is>
      </c>
      <c r="E2619" s="0" t="inlineStr">
        <is>
          <t>BLANK UNIFOR M CL:134570D-XL</t>
        </is>
      </c>
      <c r="F2619" s="0" t="inlineStr">
        <is>
          <t>899134570073</t>
        </is>
      </c>
      <c r="G2619" s="0" t="inlineStr">
        <is>
          <t>MENS</t>
        </is>
      </c>
      <c r="H2619" s="0" t="inlineStr">
        <is>
          <t>XL</t>
        </is>
      </c>
      <c r="I2619" s="0">
        <v>22.99</v>
      </c>
      <c r="J2619" s="0">
        <v>18</v>
      </c>
    </row>
    <row r="2620" spans="1:10" customHeight="0">
      <c r="A2620" s="0">
        <f>HYPERLINK("https://dl.dropboxusercontent.com/scl/fi/o89r0fjqpqm4z2opixmes/uniform-m-134570-f.jpg?rlkey=qffiizd0w5bdm88ol056f484z&amp;dl=0","Click to download Image")</f>
      </c>
      <c r="B2620" s="0">
        <f>HYPERLINK("https://dl.dropboxusercontent.com/scl/fi/9ansq0vbwt7zzx0vbfom3/mens-polo-size-chartsuniform.jpg?rlkey=yh3tz7hs90wmyffgkrbp7roxh&amp;dl=0","Click to download SizeChart")</f>
      </c>
      <c r="C2620" s="0" t="inlineStr">
        <is>
          <t>Uniform Men's Polo</t>
        </is>
      </c>
      <c r="D2620" s="0" t="inlineStr">
        <is>
          <t>134570</t>
        </is>
      </c>
      <c r="E2620" s="0" t="inlineStr">
        <is>
          <t>BLANK UNIFOR M CL:134570E-2XL</t>
        </is>
      </c>
      <c r="F2620" s="0" t="inlineStr">
        <is>
          <t>899134570080</t>
        </is>
      </c>
      <c r="G2620" s="0" t="inlineStr">
        <is>
          <t>MENS</t>
        </is>
      </c>
      <c r="H2620" s="0" t="inlineStr">
        <is>
          <t>2XL</t>
        </is>
      </c>
      <c r="I2620" s="0">
        <v>22.99</v>
      </c>
      <c r="J2620" s="0">
        <v>12</v>
      </c>
    </row>
    <row r="2621" spans="1:10" customHeight="0">
      <c r="A2621" s="0">
        <f>HYPERLINK("https://dl.dropboxusercontent.com/scl/fi/o89r0fjqpqm4z2opixmes/uniform-m-134570-f.jpg?rlkey=qffiizd0w5bdm88ol056f484z&amp;dl=0","Click to download Image")</f>
      </c>
      <c r="B2621" s="0">
        <f>HYPERLINK("https://dl.dropboxusercontent.com/scl/fi/9ansq0vbwt7zzx0vbfom3/mens-polo-size-chartsuniform.jpg?rlkey=yh3tz7hs90wmyffgkrbp7roxh&amp;dl=0","Click to download SizeChart")</f>
      </c>
      <c r="C2621" s="0" t="inlineStr">
        <is>
          <t>Uniform Men's Polo</t>
        </is>
      </c>
      <c r="D2621" s="0" t="inlineStr">
        <is>
          <t>134570</t>
        </is>
      </c>
      <c r="E2621" s="0" t="inlineStr">
        <is>
          <t>BLANK UNIFOR M CL:134570F-3XL</t>
        </is>
      </c>
      <c r="F2621" s="0" t="inlineStr">
        <is>
          <t>899134570097</t>
        </is>
      </c>
      <c r="G2621" s="0" t="inlineStr">
        <is>
          <t>MENS</t>
        </is>
      </c>
      <c r="H2621" s="0" t="inlineStr">
        <is>
          <t>3XL</t>
        </is>
      </c>
      <c r="I2621" s="0">
        <v>22.99</v>
      </c>
      <c r="J2621" s="0">
        <v>14</v>
      </c>
    </row>
    <row r="2622" spans="1:10" customHeight="0">
      <c r="A2622" s="0">
        <f>HYPERLINK("https://dl.dropboxusercontent.com/scl/fi/v2scg00svbhan3quz3vlz/tyrian-124327-12.jpg?rlkey=zv2kweva9patd3n4sy4fy4gcf&amp;dl=0","Click to download Image")</f>
      </c>
      <c r="B2622" s="0">
        <f>HYPERLINK("https://dl.dropboxusercontent.com/scl/fi/ux2s6smqvvvveteadf3rz/mens-jackets-size-chartstyrian.jpg?rlkey=gzf32soa8x3d50fjqdkl785wp&amp;dl=0","Click to download SizeChart")</f>
      </c>
      <c r="C2622" s="0" t="inlineStr">
        <is>
          <t>Tyrian Men's Canvas Vest</t>
        </is>
      </c>
      <c r="D2622" s="0" t="inlineStr">
        <is>
          <t>124327</t>
        </is>
      </c>
      <c r="E2622" s="0" t="inlineStr">
        <is>
          <t>TYRIAN M BK:124327A-S</t>
        </is>
      </c>
      <c r="F2622" s="0" t="inlineStr">
        <is>
          <t>898124327048</t>
        </is>
      </c>
      <c r="G2622" s="0" t="inlineStr">
        <is>
          <t>MENS</t>
        </is>
      </c>
      <c r="H2622" s="0" t="inlineStr">
        <is>
          <t>S</t>
        </is>
      </c>
      <c r="I2622" s="0">
        <v>99.99</v>
      </c>
      <c r="J2622" s="0">
        <v>62</v>
      </c>
    </row>
    <row r="2623" spans="1:10" customHeight="0">
      <c r="A2623" s="0">
        <f>HYPERLINK("https://dl.dropboxusercontent.com/scl/fi/v2scg00svbhan3quz3vlz/tyrian-124327-12.jpg?rlkey=zv2kweva9patd3n4sy4fy4gcf&amp;dl=0","Click to download Image")</f>
      </c>
      <c r="B2623" s="0">
        <f>HYPERLINK("https://dl.dropboxusercontent.com/scl/fi/ux2s6smqvvvveteadf3rz/mens-jackets-size-chartstyrian.jpg?rlkey=gzf32soa8x3d50fjqdkl785wp&amp;dl=0","Click to download SizeChart")</f>
      </c>
      <c r="C2623" s="0" t="inlineStr">
        <is>
          <t>Tyrian Men's Canvas Vest</t>
        </is>
      </c>
      <c r="D2623" s="0" t="inlineStr">
        <is>
          <t>124327</t>
        </is>
      </c>
      <c r="E2623" s="0" t="inlineStr">
        <is>
          <t>TYRIAN M BK:124327B-M</t>
        </is>
      </c>
      <c r="F2623" s="0" t="inlineStr">
        <is>
          <t>898124327055</t>
        </is>
      </c>
      <c r="G2623" s="0" t="inlineStr">
        <is>
          <t>MENS</t>
        </is>
      </c>
      <c r="H2623" s="0" t="inlineStr">
        <is>
          <t>M</t>
        </is>
      </c>
      <c r="I2623" s="0">
        <v>99.99</v>
      </c>
      <c r="J2623" s="0">
        <v>88</v>
      </c>
    </row>
    <row r="2624" spans="1:10" customHeight="0">
      <c r="A2624" s="0">
        <f>HYPERLINK("https://dl.dropboxusercontent.com/scl/fi/v2scg00svbhan3quz3vlz/tyrian-124327-12.jpg?rlkey=zv2kweva9patd3n4sy4fy4gcf&amp;dl=0","Click to download Image")</f>
      </c>
      <c r="B2624" s="0">
        <f>HYPERLINK("https://dl.dropboxusercontent.com/scl/fi/ux2s6smqvvvveteadf3rz/mens-jackets-size-chartstyrian.jpg?rlkey=gzf32soa8x3d50fjqdkl785wp&amp;dl=0","Click to download SizeChart")</f>
      </c>
      <c r="C2624" s="0" t="inlineStr">
        <is>
          <t>Tyrian Men's Canvas Vest</t>
        </is>
      </c>
      <c r="D2624" s="0" t="inlineStr">
        <is>
          <t>124327</t>
        </is>
      </c>
      <c r="E2624" s="0" t="inlineStr">
        <is>
          <t>TYRIAN M BK:124327C-L</t>
        </is>
      </c>
      <c r="F2624" s="0" t="inlineStr">
        <is>
          <t>898124327062</t>
        </is>
      </c>
      <c r="G2624" s="0" t="inlineStr">
        <is>
          <t>MENS</t>
        </is>
      </c>
      <c r="H2624" s="0" t="inlineStr">
        <is>
          <t>L</t>
        </is>
      </c>
      <c r="I2624" s="0">
        <v>99.99</v>
      </c>
      <c r="J2624" s="0">
        <v>176</v>
      </c>
    </row>
    <row r="2625" spans="1:10" customHeight="0">
      <c r="A2625" s="0">
        <f>HYPERLINK("https://dl.dropboxusercontent.com/scl/fi/v2scg00svbhan3quz3vlz/tyrian-124327-12.jpg?rlkey=zv2kweva9patd3n4sy4fy4gcf&amp;dl=0","Click to download Image")</f>
      </c>
      <c r="B2625" s="0">
        <f>HYPERLINK("https://dl.dropboxusercontent.com/scl/fi/ux2s6smqvvvveteadf3rz/mens-jackets-size-chartstyrian.jpg?rlkey=gzf32soa8x3d50fjqdkl785wp&amp;dl=0","Click to download SizeChart")</f>
      </c>
      <c r="C2625" s="0" t="inlineStr">
        <is>
          <t>Tyrian Men's Canvas Vest</t>
        </is>
      </c>
      <c r="D2625" s="0" t="inlineStr">
        <is>
          <t>124327</t>
        </is>
      </c>
      <c r="E2625" s="0" t="inlineStr">
        <is>
          <t>TYRIAN M BK:124327D-XL</t>
        </is>
      </c>
      <c r="F2625" s="0" t="inlineStr">
        <is>
          <t>898124327079</t>
        </is>
      </c>
      <c r="G2625" s="0" t="inlineStr">
        <is>
          <t>MENS</t>
        </is>
      </c>
      <c r="H2625" s="0" t="inlineStr">
        <is>
          <t>XL</t>
        </is>
      </c>
      <c r="I2625" s="0">
        <v>99.99</v>
      </c>
      <c r="J2625" s="0">
        <v>175</v>
      </c>
    </row>
    <row r="2626" spans="1:10" customHeight="0">
      <c r="A2626" s="0">
        <f>HYPERLINK("https://dl.dropboxusercontent.com/scl/fi/v2scg00svbhan3quz3vlz/tyrian-124327-12.jpg?rlkey=zv2kweva9patd3n4sy4fy4gcf&amp;dl=0","Click to download Image")</f>
      </c>
      <c r="B2626" s="0">
        <f>HYPERLINK("https://dl.dropboxusercontent.com/scl/fi/ux2s6smqvvvveteadf3rz/mens-jackets-size-chartstyrian.jpg?rlkey=gzf32soa8x3d50fjqdkl785wp&amp;dl=0","Click to download SizeChart")</f>
      </c>
      <c r="C2626" s="0" t="inlineStr">
        <is>
          <t>Tyrian Men's Canvas Vest</t>
        </is>
      </c>
      <c r="D2626" s="0" t="inlineStr">
        <is>
          <t>124327</t>
        </is>
      </c>
      <c r="E2626" s="0" t="inlineStr">
        <is>
          <t>TYRIAN M BK:124327E-2XL</t>
        </is>
      </c>
      <c r="F2626" s="0" t="inlineStr">
        <is>
          <t>898124327086</t>
        </is>
      </c>
      <c r="G2626" s="0" t="inlineStr">
        <is>
          <t>MENS</t>
        </is>
      </c>
      <c r="H2626" s="0" t="inlineStr">
        <is>
          <t>2XL</t>
        </is>
      </c>
      <c r="I2626" s="0">
        <v>99.99</v>
      </c>
      <c r="J2626" s="0">
        <v>138</v>
      </c>
    </row>
    <row r="2627" spans="1:10" customHeight="0">
      <c r="A2627" s="0">
        <f>HYPERLINK("https://dl.dropboxusercontent.com/scl/fi/v2scg00svbhan3quz3vlz/tyrian-124327-12.jpg?rlkey=zv2kweva9patd3n4sy4fy4gcf&amp;dl=0","Click to download Image")</f>
      </c>
      <c r="B2627" s="0">
        <f>HYPERLINK("https://dl.dropboxusercontent.com/scl/fi/ux2s6smqvvvveteadf3rz/mens-jackets-size-chartstyrian.jpg?rlkey=gzf32soa8x3d50fjqdkl785wp&amp;dl=0","Click to download SizeChart")</f>
      </c>
      <c r="C2627" s="0" t="inlineStr">
        <is>
          <t>Tyrian Men's Canvas Vest</t>
        </is>
      </c>
      <c r="D2627" s="0" t="inlineStr">
        <is>
          <t>124327</t>
        </is>
      </c>
      <c r="E2627" s="0" t="inlineStr">
        <is>
          <t>TYRIAN M BK:124327F-3XL</t>
        </is>
      </c>
      <c r="F2627" s="0" t="inlineStr">
        <is>
          <t>898124327093</t>
        </is>
      </c>
      <c r="G2627" s="0" t="inlineStr">
        <is>
          <t>MENS</t>
        </is>
      </c>
      <c r="H2627" s="0" t="inlineStr">
        <is>
          <t>3XL</t>
        </is>
      </c>
      <c r="I2627" s="0">
        <v>99.99</v>
      </c>
      <c r="J2627" s="0">
        <v>71</v>
      </c>
    </row>
    <row r="2628" spans="1:10" customHeight="0">
      <c r="A2628" s="0">
        <f>HYPERLINK("https://dl.dropboxusercontent.com/scl/fi/x3oxx2elvd905ioa3qyju/dsc5008edit.jpg?rlkey=3iq6b5vejeojh7v87nq2ei4xf&amp;dl=0","Click to download Image")</f>
      </c>
      <c r="B2628" s="0">
        <f>HYPERLINK("https://dl.dropboxusercontent.com/scl/fi/ux2s6smqvvvveteadf3rz/mens-jackets-size-chartstyrian.jpg?rlkey=gzf32soa8x3d50fjqdkl785wp&amp;dl=0","Click to download SizeChart")</f>
      </c>
      <c r="C2628" s="0" t="inlineStr">
        <is>
          <t>Tyrian Men's Canvas Vest</t>
        </is>
      </c>
      <c r="D2628" s="0" t="inlineStr">
        <is>
          <t>134145</t>
        </is>
      </c>
      <c r="E2628" s="0" t="inlineStr">
        <is>
          <t>BLANK TYRIAN M BN:134145A-S</t>
        </is>
      </c>
      <c r="F2628" s="0" t="inlineStr">
        <is>
          <t>899134145042</t>
        </is>
      </c>
      <c r="G2628" s="0" t="inlineStr">
        <is>
          <t>MENS</t>
        </is>
      </c>
      <c r="H2628" s="0" t="inlineStr">
        <is>
          <t>S</t>
        </is>
      </c>
      <c r="I2628" s="0">
        <v>99.99</v>
      </c>
      <c r="J2628" s="0">
        <v>66</v>
      </c>
    </row>
    <row r="2629" spans="1:10" customHeight="0">
      <c r="A2629" s="0">
        <f>HYPERLINK("https://dl.dropboxusercontent.com/scl/fi/x3oxx2elvd905ioa3qyju/dsc5008edit.jpg?rlkey=3iq6b5vejeojh7v87nq2ei4xf&amp;dl=0","Click to download Image")</f>
      </c>
      <c r="B2629" s="0">
        <f>HYPERLINK("https://dl.dropboxusercontent.com/scl/fi/ux2s6smqvvvveteadf3rz/mens-jackets-size-chartstyrian.jpg?rlkey=gzf32soa8x3d50fjqdkl785wp&amp;dl=0","Click to download SizeChart")</f>
      </c>
      <c r="C2629" s="0" t="inlineStr">
        <is>
          <t>Tyrian Men's Canvas Vest</t>
        </is>
      </c>
      <c r="D2629" s="0" t="inlineStr">
        <is>
          <t>134145</t>
        </is>
      </c>
      <c r="E2629" s="0" t="inlineStr">
        <is>
          <t>BLANK TYRIAN M BN:134145B-M</t>
        </is>
      </c>
      <c r="F2629" s="0" t="inlineStr">
        <is>
          <t>899134145059</t>
        </is>
      </c>
      <c r="G2629" s="0" t="inlineStr">
        <is>
          <t>MENS</t>
        </is>
      </c>
      <c r="H2629" s="0" t="inlineStr">
        <is>
          <t>M</t>
        </is>
      </c>
      <c r="I2629" s="0">
        <v>99.99</v>
      </c>
      <c r="J2629" s="0">
        <v>130</v>
      </c>
    </row>
    <row r="2630" spans="1:10" customHeight="0">
      <c r="A2630" s="0">
        <f>HYPERLINK("https://dl.dropboxusercontent.com/scl/fi/x3oxx2elvd905ioa3qyju/dsc5008edit.jpg?rlkey=3iq6b5vejeojh7v87nq2ei4xf&amp;dl=0","Click to download Image")</f>
      </c>
      <c r="B2630" s="0">
        <f>HYPERLINK("https://dl.dropboxusercontent.com/scl/fi/ux2s6smqvvvveteadf3rz/mens-jackets-size-chartstyrian.jpg?rlkey=gzf32soa8x3d50fjqdkl785wp&amp;dl=0","Click to download SizeChart")</f>
      </c>
      <c r="C2630" s="0" t="inlineStr">
        <is>
          <t>Tyrian Men's Canvas Vest</t>
        </is>
      </c>
      <c r="D2630" s="0" t="inlineStr">
        <is>
          <t>134145</t>
        </is>
      </c>
      <c r="E2630" s="0" t="inlineStr">
        <is>
          <t>BLANK TYRIAN M BN:134145C-L</t>
        </is>
      </c>
      <c r="F2630" s="0" t="inlineStr">
        <is>
          <t>899134145066</t>
        </is>
      </c>
      <c r="G2630" s="0" t="inlineStr">
        <is>
          <t>MENS</t>
        </is>
      </c>
      <c r="H2630" s="0" t="inlineStr">
        <is>
          <t>L</t>
        </is>
      </c>
      <c r="I2630" s="0">
        <v>99.99</v>
      </c>
      <c r="J2630" s="0">
        <v>197</v>
      </c>
    </row>
    <row r="2631" spans="1:10" customHeight="0">
      <c r="A2631" s="0">
        <f>HYPERLINK("https://dl.dropboxusercontent.com/scl/fi/x3oxx2elvd905ioa3qyju/dsc5008edit.jpg?rlkey=3iq6b5vejeojh7v87nq2ei4xf&amp;dl=0","Click to download Image")</f>
      </c>
      <c r="B2631" s="0">
        <f>HYPERLINK("https://dl.dropboxusercontent.com/scl/fi/ux2s6smqvvvveteadf3rz/mens-jackets-size-chartstyrian.jpg?rlkey=gzf32soa8x3d50fjqdkl785wp&amp;dl=0","Click to download SizeChart")</f>
      </c>
      <c r="C2631" s="0" t="inlineStr">
        <is>
          <t>Tyrian Men's Canvas Vest</t>
        </is>
      </c>
      <c r="D2631" s="0" t="inlineStr">
        <is>
          <t>134145</t>
        </is>
      </c>
      <c r="E2631" s="0" t="inlineStr">
        <is>
          <t>BLANK TYRIAN M BN:134145D-XL</t>
        </is>
      </c>
      <c r="F2631" s="0" t="inlineStr">
        <is>
          <t>899134145073</t>
        </is>
      </c>
      <c r="G2631" s="0" t="inlineStr">
        <is>
          <t>MENS</t>
        </is>
      </c>
      <c r="H2631" s="0" t="inlineStr">
        <is>
          <t>XL</t>
        </is>
      </c>
      <c r="I2631" s="0">
        <v>99.99</v>
      </c>
      <c r="J2631" s="0">
        <v>197</v>
      </c>
    </row>
    <row r="2632" spans="1:10" customHeight="0">
      <c r="A2632" s="0">
        <f>HYPERLINK("https://dl.dropboxusercontent.com/scl/fi/x3oxx2elvd905ioa3qyju/dsc5008edit.jpg?rlkey=3iq6b5vejeojh7v87nq2ei4xf&amp;dl=0","Click to download Image")</f>
      </c>
      <c r="B2632" s="0">
        <f>HYPERLINK("https://dl.dropboxusercontent.com/scl/fi/ux2s6smqvvvveteadf3rz/mens-jackets-size-chartstyrian.jpg?rlkey=gzf32soa8x3d50fjqdkl785wp&amp;dl=0","Click to download SizeChart")</f>
      </c>
      <c r="C2632" s="0" t="inlineStr">
        <is>
          <t>Tyrian Men's Canvas Vest</t>
        </is>
      </c>
      <c r="D2632" s="0" t="inlineStr">
        <is>
          <t>134145</t>
        </is>
      </c>
      <c r="E2632" s="0" t="inlineStr">
        <is>
          <t>BLANK TYRIAN M BN:134145E-2XL</t>
        </is>
      </c>
      <c r="F2632" s="0" t="inlineStr">
        <is>
          <t>899134145080</t>
        </is>
      </c>
      <c r="G2632" s="0" t="inlineStr">
        <is>
          <t>MENS</t>
        </is>
      </c>
      <c r="H2632" s="0" t="inlineStr">
        <is>
          <t>2XL</t>
        </is>
      </c>
      <c r="I2632" s="0">
        <v>99.99</v>
      </c>
      <c r="J2632" s="0">
        <v>132</v>
      </c>
    </row>
    <row r="2633" spans="1:10" customHeight="0">
      <c r="A2633" s="0">
        <f>HYPERLINK("https://dl.dropboxusercontent.com/scl/fi/x3oxx2elvd905ioa3qyju/dsc5008edit.jpg?rlkey=3iq6b5vejeojh7v87nq2ei4xf&amp;dl=0","Click to download Image")</f>
      </c>
      <c r="B2633" s="0">
        <f>HYPERLINK("https://dl.dropboxusercontent.com/scl/fi/ux2s6smqvvvveteadf3rz/mens-jackets-size-chartstyrian.jpg?rlkey=gzf32soa8x3d50fjqdkl785wp&amp;dl=0","Click to download SizeChart")</f>
      </c>
      <c r="C2633" s="0" t="inlineStr">
        <is>
          <t>Tyrian Men's Canvas Vest</t>
        </is>
      </c>
      <c r="D2633" s="0" t="inlineStr">
        <is>
          <t>134145</t>
        </is>
      </c>
      <c r="E2633" s="0" t="inlineStr">
        <is>
          <t>BLANK TYRIAN M BN:134145F-3XL</t>
        </is>
      </c>
      <c r="F2633" s="0" t="inlineStr">
        <is>
          <t>899134145097</t>
        </is>
      </c>
      <c r="G2633" s="0" t="inlineStr">
        <is>
          <t>MENS</t>
        </is>
      </c>
      <c r="H2633" s="0" t="inlineStr">
        <is>
          <t>3XL</t>
        </is>
      </c>
      <c r="I2633" s="0">
        <v>99.99</v>
      </c>
      <c r="J2633" s="0">
        <v>65</v>
      </c>
    </row>
    <row r="2634" spans="1:10" customHeight="0">
      <c r="A2634" s="0">
        <f>HYPERLINK("https://dl.dropboxusercontent.com/scl/fi/bthmjuoyjf6ld1imc2cz1/lined-spartan.jpg?rlkey=v0esuydlptlk3op3jx0tucpc4&amp;dl=0","Click to download Image")</f>
      </c>
      <c r="B2634" s="0">
        <f>HYPERLINK("https://dl.dropboxusercontent.com/scl/fi/qn6govkah4yec23amvx53/mens-bottoms-size-chartsspartan.jpg?rlkey=0rfufwdkd1jcvpvj4kky4v0db&amp;dl=0","Click to download SizeChart")</f>
      </c>
      <c r="C2634" s="0" t="inlineStr">
        <is>
          <t>Spartan Men's Lined Shorts</t>
        </is>
      </c>
      <c r="E2634" s="0" t="inlineStr">
        <is>
          <t>BLANK SPARTA M LG:139781AA-XS</t>
        </is>
      </c>
      <c r="F2634" s="0" t="inlineStr">
        <is>
          <t>899139781009</t>
        </is>
      </c>
      <c r="G2634" s="0" t="inlineStr">
        <is>
          <t>MENS</t>
        </is>
      </c>
      <c r="H2634" s="0" t="inlineStr">
        <is>
          <t>XS</t>
        </is>
      </c>
      <c r="I2634" s="0">
        <v>29.99</v>
      </c>
      <c r="J2634" s="0">
        <v>44</v>
      </c>
    </row>
    <row r="2635" spans="1:10" customHeight="0">
      <c r="A2635" s="0">
        <f>HYPERLINK("https://dl.dropboxusercontent.com/scl/fi/bthmjuoyjf6ld1imc2cz1/lined-spartan.jpg?rlkey=v0esuydlptlk3op3jx0tucpc4&amp;dl=0","Click to download Image")</f>
      </c>
      <c r="B2635" s="0">
        <f>HYPERLINK("https://dl.dropboxusercontent.com/scl/fi/qn6govkah4yec23amvx53/mens-bottoms-size-chartsspartan.jpg?rlkey=0rfufwdkd1jcvpvj4kky4v0db&amp;dl=0","Click to download SizeChart")</f>
      </c>
      <c r="C2635" s="0" t="inlineStr">
        <is>
          <t>Spartan Men's Lined Shorts</t>
        </is>
      </c>
      <c r="E2635" s="0" t="inlineStr">
        <is>
          <t>BLANK SPARTA M LG:139781A-S</t>
        </is>
      </c>
      <c r="F2635" s="0" t="inlineStr">
        <is>
          <t>899139781016</t>
        </is>
      </c>
      <c r="G2635" s="0" t="inlineStr">
        <is>
          <t>MENS</t>
        </is>
      </c>
      <c r="H2635" s="0" t="inlineStr">
        <is>
          <t>S</t>
        </is>
      </c>
      <c r="I2635" s="0">
        <v>29.99</v>
      </c>
      <c r="J2635" s="0">
        <v>32</v>
      </c>
    </row>
    <row r="2636" spans="1:10" customHeight="0">
      <c r="A2636" s="0">
        <f>HYPERLINK("https://dl.dropboxusercontent.com/scl/fi/bthmjuoyjf6ld1imc2cz1/lined-spartan.jpg?rlkey=v0esuydlptlk3op3jx0tucpc4&amp;dl=0","Click to download Image")</f>
      </c>
      <c r="B2636" s="0">
        <f>HYPERLINK("https://dl.dropboxusercontent.com/scl/fi/qn6govkah4yec23amvx53/mens-bottoms-size-chartsspartan.jpg?rlkey=0rfufwdkd1jcvpvj4kky4v0db&amp;dl=0","Click to download SizeChart")</f>
      </c>
      <c r="C2636" s="0" t="inlineStr">
        <is>
          <t>Spartan Men's Lined Shorts</t>
        </is>
      </c>
      <c r="E2636" s="0" t="inlineStr">
        <is>
          <t>BLANK SPARTA M LG:139781B-M</t>
        </is>
      </c>
      <c r="F2636" s="0" t="inlineStr">
        <is>
          <t>899139781023</t>
        </is>
      </c>
      <c r="G2636" s="0" t="inlineStr">
        <is>
          <t>MENS</t>
        </is>
      </c>
      <c r="H2636" s="0" t="inlineStr">
        <is>
          <t>M</t>
        </is>
      </c>
      <c r="I2636" s="0">
        <v>29.99</v>
      </c>
      <c r="J2636" s="0">
        <v>65</v>
      </c>
    </row>
    <row r="2637" spans="1:10" customHeight="0">
      <c r="A2637" s="0">
        <f>HYPERLINK("https://dl.dropboxusercontent.com/scl/fi/bthmjuoyjf6ld1imc2cz1/lined-spartan.jpg?rlkey=v0esuydlptlk3op3jx0tucpc4&amp;dl=0","Click to download Image")</f>
      </c>
      <c r="B2637" s="0">
        <f>HYPERLINK("https://dl.dropboxusercontent.com/scl/fi/qn6govkah4yec23amvx53/mens-bottoms-size-chartsspartan.jpg?rlkey=0rfufwdkd1jcvpvj4kky4v0db&amp;dl=0","Click to download SizeChart")</f>
      </c>
      <c r="C2637" s="0" t="inlineStr">
        <is>
          <t>Spartan Men's Lined Shorts</t>
        </is>
      </c>
      <c r="E2637" s="0" t="inlineStr">
        <is>
          <t>BLANK SPARTA M LG:139781C-L</t>
        </is>
      </c>
      <c r="F2637" s="0" t="inlineStr">
        <is>
          <t>899139781030</t>
        </is>
      </c>
      <c r="G2637" s="0" t="inlineStr">
        <is>
          <t>MENS</t>
        </is>
      </c>
      <c r="H2637" s="0" t="inlineStr">
        <is>
          <t>L</t>
        </is>
      </c>
      <c r="I2637" s="0">
        <v>29.99</v>
      </c>
      <c r="J2637" s="0">
        <v>99</v>
      </c>
    </row>
    <row r="2638" spans="1:10" customHeight="0">
      <c r="A2638" s="0">
        <f>HYPERLINK("https://dl.dropboxusercontent.com/scl/fi/bthmjuoyjf6ld1imc2cz1/lined-spartan.jpg?rlkey=v0esuydlptlk3op3jx0tucpc4&amp;dl=0","Click to download Image")</f>
      </c>
      <c r="B2638" s="0">
        <f>HYPERLINK("https://dl.dropboxusercontent.com/scl/fi/qn6govkah4yec23amvx53/mens-bottoms-size-chartsspartan.jpg?rlkey=0rfufwdkd1jcvpvj4kky4v0db&amp;dl=0","Click to download SizeChart")</f>
      </c>
      <c r="C2638" s="0" t="inlineStr">
        <is>
          <t>Spartan Men's Lined Shorts</t>
        </is>
      </c>
      <c r="E2638" s="0" t="inlineStr">
        <is>
          <t>BLANK SPARTA M LG:139781D-XL</t>
        </is>
      </c>
      <c r="F2638" s="0" t="inlineStr">
        <is>
          <t>899139781047</t>
        </is>
      </c>
      <c r="G2638" s="0" t="inlineStr">
        <is>
          <t>MENS</t>
        </is>
      </c>
      <c r="H2638" s="0" t="inlineStr">
        <is>
          <t>XL</t>
        </is>
      </c>
      <c r="I2638" s="0">
        <v>29.99</v>
      </c>
      <c r="J2638" s="0">
        <v>101</v>
      </c>
    </row>
    <row r="2639" spans="1:10" customHeight="0">
      <c r="A2639" s="0">
        <f>HYPERLINK("https://dl.dropboxusercontent.com/scl/fi/bthmjuoyjf6ld1imc2cz1/lined-spartan.jpg?rlkey=v0esuydlptlk3op3jx0tucpc4&amp;dl=0","Click to download Image")</f>
      </c>
      <c r="B2639" s="0">
        <f>HYPERLINK("https://dl.dropboxusercontent.com/scl/fi/qn6govkah4yec23amvx53/mens-bottoms-size-chartsspartan.jpg?rlkey=0rfufwdkd1jcvpvj4kky4v0db&amp;dl=0","Click to download SizeChart")</f>
      </c>
      <c r="C2639" s="0" t="inlineStr">
        <is>
          <t>Spartan Men's Lined Shorts</t>
        </is>
      </c>
      <c r="E2639" s="0" t="inlineStr">
        <is>
          <t>BLANK SPARTA M LG:139781E-2XL</t>
        </is>
      </c>
      <c r="F2639" s="0" t="inlineStr">
        <is>
          <t>899139781054</t>
        </is>
      </c>
      <c r="G2639" s="0" t="inlineStr">
        <is>
          <t>MENS</t>
        </is>
      </c>
      <c r="H2639" s="0" t="inlineStr">
        <is>
          <t>2XL</t>
        </is>
      </c>
      <c r="I2639" s="0">
        <v>29.99</v>
      </c>
      <c r="J2639" s="0">
        <v>65</v>
      </c>
    </row>
    <row r="2640" spans="1:10" customHeight="0">
      <c r="A2640" s="0">
        <f>HYPERLINK("https://dl.dropboxusercontent.com/scl/fi/bthmjuoyjf6ld1imc2cz1/lined-spartan.jpg?rlkey=v0esuydlptlk3op3jx0tucpc4&amp;dl=0","Click to download Image")</f>
      </c>
      <c r="B2640" s="0">
        <f>HYPERLINK("https://dl.dropboxusercontent.com/scl/fi/qn6govkah4yec23amvx53/mens-bottoms-size-chartsspartan.jpg?rlkey=0rfufwdkd1jcvpvj4kky4v0db&amp;dl=0","Click to download SizeChart")</f>
      </c>
      <c r="C2640" s="0" t="inlineStr">
        <is>
          <t>Spartan Men's Lined Shorts</t>
        </is>
      </c>
      <c r="E2640" s="0" t="inlineStr">
        <is>
          <t>BLANK SPARTA M LG:139781F-3XL</t>
        </is>
      </c>
      <c r="F2640" s="0" t="inlineStr">
        <is>
          <t>899139781061</t>
        </is>
      </c>
      <c r="G2640" s="0" t="inlineStr">
        <is>
          <t>MENS</t>
        </is>
      </c>
      <c r="H2640" s="0" t="inlineStr">
        <is>
          <t>3XL</t>
        </is>
      </c>
      <c r="I2640" s="0">
        <v>29.99</v>
      </c>
      <c r="J2640" s="0">
        <v>29</v>
      </c>
    </row>
    <row r="2641" spans="1:10" customHeight="0">
      <c r="A2641" s="0">
        <f>HYPERLINK("https://dl.dropboxusercontent.com/scl/fi/8yipd39o0s9i7anlsbrs9/110841-f.jpg?rlkey=7d2xjlyc5kghaml6afz4a7hl3&amp;dl=0","Click to download Image")</f>
      </c>
      <c r="B2641" s="0">
        <f>HYPERLINK("https://dl.dropboxusercontent.com/scl/fi/opl4c08epx62vso8pcvaw/mens-polo-size-chartsbruce.jpg?rlkey=axgcomzxinndi47fnp9uw7nvz&amp;dl=0","Click to download SizeChart")</f>
      </c>
      <c r="C2641" s="0" t="inlineStr">
        <is>
          <t>Space Dye Men's Polo</t>
        </is>
      </c>
      <c r="D2641" s="0" t="inlineStr">
        <is>
          <t>110841</t>
        </is>
      </c>
      <c r="E2641" s="0" t="inlineStr">
        <is>
          <t>AUTHENTIC BLACK POLO:110841A - S</t>
        </is>
      </c>
      <c r="G2641" s="0" t="inlineStr">
        <is>
          <t>MENS</t>
        </is>
      </c>
      <c r="H2641" s="0" t="inlineStr">
        <is>
          <t>S</t>
        </is>
      </c>
      <c r="I2641" s="0">
        <v>29.99</v>
      </c>
      <c r="J2641" s="0">
        <v>13</v>
      </c>
    </row>
    <row r="2642" spans="1:10" customHeight="0">
      <c r="A2642" s="0">
        <f>HYPERLINK("https://dl.dropboxusercontent.com/scl/fi/8yipd39o0s9i7anlsbrs9/110841-f.jpg?rlkey=7d2xjlyc5kghaml6afz4a7hl3&amp;dl=0","Click to download Image")</f>
      </c>
      <c r="B2642" s="0">
        <f>HYPERLINK("https://dl.dropboxusercontent.com/scl/fi/opl4c08epx62vso8pcvaw/mens-polo-size-chartsbruce.jpg?rlkey=axgcomzxinndi47fnp9uw7nvz&amp;dl=0","Click to download SizeChart")</f>
      </c>
      <c r="C2642" s="0" t="inlineStr">
        <is>
          <t>Space Dye Men's Polo</t>
        </is>
      </c>
      <c r="D2642" s="0" t="inlineStr">
        <is>
          <t>110841</t>
        </is>
      </c>
      <c r="E2642" s="0" t="inlineStr">
        <is>
          <t>AUTHENTIC BLACK POLO:110841B - M</t>
        </is>
      </c>
      <c r="G2642" s="0" t="inlineStr">
        <is>
          <t>MENS</t>
        </is>
      </c>
      <c r="H2642" s="0" t="inlineStr">
        <is>
          <t>M</t>
        </is>
      </c>
      <c r="I2642" s="0">
        <v>29.99</v>
      </c>
      <c r="J2642" s="0">
        <v>31</v>
      </c>
    </row>
    <row r="2643" spans="1:10" customHeight="0">
      <c r="A2643" s="0">
        <f>HYPERLINK("https://dl.dropboxusercontent.com/scl/fi/8yipd39o0s9i7anlsbrs9/110841-f.jpg?rlkey=7d2xjlyc5kghaml6afz4a7hl3&amp;dl=0","Click to download Image")</f>
      </c>
      <c r="B2643" s="0">
        <f>HYPERLINK("https://dl.dropboxusercontent.com/scl/fi/opl4c08epx62vso8pcvaw/mens-polo-size-chartsbruce.jpg?rlkey=axgcomzxinndi47fnp9uw7nvz&amp;dl=0","Click to download SizeChart")</f>
      </c>
      <c r="C2643" s="0" t="inlineStr">
        <is>
          <t>Space Dye Men's Polo</t>
        </is>
      </c>
      <c r="D2643" s="0" t="inlineStr">
        <is>
          <t>110841</t>
        </is>
      </c>
      <c r="E2643" s="0" t="inlineStr">
        <is>
          <t>AUTHENTIC BLACK POLO:110841C - L</t>
        </is>
      </c>
      <c r="G2643" s="0" t="inlineStr">
        <is>
          <t>MENS</t>
        </is>
      </c>
      <c r="H2643" s="0" t="inlineStr">
        <is>
          <t>L</t>
        </is>
      </c>
      <c r="I2643" s="0">
        <v>29.99</v>
      </c>
      <c r="J2643" s="0">
        <v>38</v>
      </c>
    </row>
    <row r="2644" spans="1:10" customHeight="0">
      <c r="A2644" s="0">
        <f>HYPERLINK("https://dl.dropboxusercontent.com/scl/fi/8yipd39o0s9i7anlsbrs9/110841-f.jpg?rlkey=7d2xjlyc5kghaml6afz4a7hl3&amp;dl=0","Click to download Image")</f>
      </c>
      <c r="B2644" s="0">
        <f>HYPERLINK("https://dl.dropboxusercontent.com/scl/fi/opl4c08epx62vso8pcvaw/mens-polo-size-chartsbruce.jpg?rlkey=axgcomzxinndi47fnp9uw7nvz&amp;dl=0","Click to download SizeChart")</f>
      </c>
      <c r="C2644" s="0" t="inlineStr">
        <is>
          <t>Space Dye Men's Polo</t>
        </is>
      </c>
      <c r="D2644" s="0" t="inlineStr">
        <is>
          <t>110841</t>
        </is>
      </c>
      <c r="E2644" s="0" t="inlineStr">
        <is>
          <t>AUTHENTIC BLACK POLO:110841D - XL</t>
        </is>
      </c>
      <c r="G2644" s="0" t="inlineStr">
        <is>
          <t>MENS</t>
        </is>
      </c>
      <c r="H2644" s="0" t="inlineStr">
        <is>
          <t>XL</t>
        </is>
      </c>
      <c r="I2644" s="0">
        <v>29.99</v>
      </c>
      <c r="J2644" s="0">
        <v>37</v>
      </c>
    </row>
    <row r="2645" spans="1:10" customHeight="0">
      <c r="A2645" s="0">
        <f>HYPERLINK("https://dl.dropboxusercontent.com/scl/fi/8yipd39o0s9i7anlsbrs9/110841-f.jpg?rlkey=7d2xjlyc5kghaml6afz4a7hl3&amp;dl=0","Click to download Image")</f>
      </c>
      <c r="B2645" s="0">
        <f>HYPERLINK("https://dl.dropboxusercontent.com/scl/fi/opl4c08epx62vso8pcvaw/mens-polo-size-chartsbruce.jpg?rlkey=axgcomzxinndi47fnp9uw7nvz&amp;dl=0","Click to download SizeChart")</f>
      </c>
      <c r="C2645" s="0" t="inlineStr">
        <is>
          <t>Space Dye Men's Polo</t>
        </is>
      </c>
      <c r="D2645" s="0" t="inlineStr">
        <is>
          <t>110841</t>
        </is>
      </c>
      <c r="E2645" s="0" t="inlineStr">
        <is>
          <t>AUTHENTIC BLACK POLO:110841E - 2XL</t>
        </is>
      </c>
      <c r="G2645" s="0" t="inlineStr">
        <is>
          <t>MENS</t>
        </is>
      </c>
      <c r="H2645" s="0" t="inlineStr">
        <is>
          <t>2XL</t>
        </is>
      </c>
      <c r="I2645" s="0">
        <v>29.99</v>
      </c>
      <c r="J2645" s="0">
        <v>28</v>
      </c>
    </row>
    <row r="2646" spans="1:10" customHeight="0">
      <c r="A2646" s="0">
        <f>HYPERLINK("https://dl.dropboxusercontent.com/scl/fi/8yipd39o0s9i7anlsbrs9/110841-f.jpg?rlkey=7d2xjlyc5kghaml6afz4a7hl3&amp;dl=0","Click to download Image")</f>
      </c>
      <c r="B2646" s="0">
        <f>HYPERLINK("https://dl.dropboxusercontent.com/scl/fi/opl4c08epx62vso8pcvaw/mens-polo-size-chartsbruce.jpg?rlkey=axgcomzxinndi47fnp9uw7nvz&amp;dl=0","Click to download SizeChart")</f>
      </c>
      <c r="C2646" s="0" t="inlineStr">
        <is>
          <t>Space Dye Men's Polo</t>
        </is>
      </c>
      <c r="D2646" s="0" t="inlineStr">
        <is>
          <t>110841</t>
        </is>
      </c>
      <c r="E2646" s="0" t="inlineStr">
        <is>
          <t>AUTHENTIC BLACK POLO:110841F - 3XL</t>
        </is>
      </c>
      <c r="G2646" s="0" t="inlineStr">
        <is>
          <t>MENS</t>
        </is>
      </c>
      <c r="H2646" s="0" t="inlineStr">
        <is>
          <t>3XL</t>
        </is>
      </c>
      <c r="I2646" s="0">
        <v>29.99</v>
      </c>
      <c r="J2646" s="0">
        <v>17</v>
      </c>
    </row>
    <row r="2647" spans="1:10" customHeight="0">
      <c r="A2647" s="0">
        <f>HYPERLINK("https://dl.dropboxusercontent.com/scl/fi/lonqmnezeidr0oazwilvl/98058af.jpg?rlkey=nf4d3atuyolo8omxuo3gicq5j&amp;dl=0","Click to download Image")</f>
      </c>
      <c r="B2647" s="0">
        <f>HYPERLINK("https://dl.dropboxusercontent.com/scl/fi/lys4pxetvr20wsov4dovd/mens-hoodie-size-chartsslater.jpg?rlkey=wr5roner49i4zronn1jaciwn6&amp;dl=0","Click to download SizeChart")</f>
      </c>
      <c r="C2647" s="0" t="inlineStr">
        <is>
          <t>Slater Men's French Terry Crewneck</t>
        </is>
      </c>
      <c r="D2647" s="0" t="inlineStr">
        <is>
          <t>98058</t>
        </is>
      </c>
      <c r="E2647" s="0" t="inlineStr">
        <is>
          <t>SLATER:98058A-S</t>
        </is>
      </c>
      <c r="G2647" s="0" t="inlineStr">
        <is>
          <t>MENS</t>
        </is>
      </c>
      <c r="H2647" s="0" t="inlineStr">
        <is>
          <t>S</t>
        </is>
      </c>
      <c r="I2647" s="0">
        <v>29.99</v>
      </c>
      <c r="J2647" s="0">
        <v>1</v>
      </c>
    </row>
    <row r="2648" spans="1:10" customHeight="0">
      <c r="A2648" s="0">
        <f>HYPERLINK("https://dl.dropboxusercontent.com/scl/fi/lonqmnezeidr0oazwilvl/98058af.jpg?rlkey=nf4d3atuyolo8omxuo3gicq5j&amp;dl=0","Click to download Image")</f>
      </c>
      <c r="B2648" s="0">
        <f>HYPERLINK("https://dl.dropboxusercontent.com/scl/fi/lys4pxetvr20wsov4dovd/mens-hoodie-size-chartsslater.jpg?rlkey=wr5roner49i4zronn1jaciwn6&amp;dl=0","Click to download SizeChart")</f>
      </c>
      <c r="C2648" s="0" t="inlineStr">
        <is>
          <t>Slater Men's French Terry Crewneck</t>
        </is>
      </c>
      <c r="D2648" s="0" t="inlineStr">
        <is>
          <t>98058</t>
        </is>
      </c>
      <c r="E2648" s="0" t="inlineStr">
        <is>
          <t>SLATER:98058B-M</t>
        </is>
      </c>
      <c r="G2648" s="0" t="inlineStr">
        <is>
          <t>MENS</t>
        </is>
      </c>
      <c r="H2648" s="0" t="inlineStr">
        <is>
          <t>M</t>
        </is>
      </c>
      <c r="I2648" s="0">
        <v>29.99</v>
      </c>
      <c r="J2648" s="0">
        <v>0</v>
      </c>
    </row>
    <row r="2649" spans="1:10" customHeight="0">
      <c r="A2649" s="0">
        <f>HYPERLINK("https://dl.dropboxusercontent.com/scl/fi/lonqmnezeidr0oazwilvl/98058af.jpg?rlkey=nf4d3atuyolo8omxuo3gicq5j&amp;dl=0","Click to download Image")</f>
      </c>
      <c r="B2649" s="0">
        <f>HYPERLINK("https://dl.dropboxusercontent.com/scl/fi/lys4pxetvr20wsov4dovd/mens-hoodie-size-chartsslater.jpg?rlkey=wr5roner49i4zronn1jaciwn6&amp;dl=0","Click to download SizeChart")</f>
      </c>
      <c r="C2649" s="0" t="inlineStr">
        <is>
          <t>Slater Men's French Terry Crewneck</t>
        </is>
      </c>
      <c r="D2649" s="0" t="inlineStr">
        <is>
          <t>98058</t>
        </is>
      </c>
      <c r="E2649" s="0" t="inlineStr">
        <is>
          <t>SLATER:98058C-L</t>
        </is>
      </c>
      <c r="G2649" s="0" t="inlineStr">
        <is>
          <t>MENS</t>
        </is>
      </c>
      <c r="H2649" s="0" t="inlineStr">
        <is>
          <t>L</t>
        </is>
      </c>
      <c r="I2649" s="0">
        <v>29.99</v>
      </c>
      <c r="J2649" s="0">
        <v>20</v>
      </c>
    </row>
    <row r="2650" spans="1:10" customHeight="0">
      <c r="A2650" s="0">
        <f>HYPERLINK("https://dl.dropboxusercontent.com/scl/fi/lonqmnezeidr0oazwilvl/98058af.jpg?rlkey=nf4d3atuyolo8omxuo3gicq5j&amp;dl=0","Click to download Image")</f>
      </c>
      <c r="B2650" s="0">
        <f>HYPERLINK("https://dl.dropboxusercontent.com/scl/fi/lys4pxetvr20wsov4dovd/mens-hoodie-size-chartsslater.jpg?rlkey=wr5roner49i4zronn1jaciwn6&amp;dl=0","Click to download SizeChart")</f>
      </c>
      <c r="C2650" s="0" t="inlineStr">
        <is>
          <t>Slater Men's French Terry Crewneck</t>
        </is>
      </c>
      <c r="D2650" s="0" t="inlineStr">
        <is>
          <t>98058</t>
        </is>
      </c>
      <c r="E2650" s="0" t="inlineStr">
        <is>
          <t>SLATER:98058D-XL</t>
        </is>
      </c>
      <c r="G2650" s="0" t="inlineStr">
        <is>
          <t>MENS</t>
        </is>
      </c>
      <c r="H2650" s="0" t="inlineStr">
        <is>
          <t>XL</t>
        </is>
      </c>
      <c r="I2650" s="0">
        <v>29.99</v>
      </c>
      <c r="J2650" s="0">
        <v>33</v>
      </c>
    </row>
    <row r="2651" spans="1:10" customHeight="0">
      <c r="A2651" s="0">
        <f>HYPERLINK("https://dl.dropboxusercontent.com/scl/fi/lonqmnezeidr0oazwilvl/98058af.jpg?rlkey=nf4d3atuyolo8omxuo3gicq5j&amp;dl=0","Click to download Image")</f>
      </c>
      <c r="B2651" s="0">
        <f>HYPERLINK("https://dl.dropboxusercontent.com/scl/fi/lys4pxetvr20wsov4dovd/mens-hoodie-size-chartsslater.jpg?rlkey=wr5roner49i4zronn1jaciwn6&amp;dl=0","Click to download SizeChart")</f>
      </c>
      <c r="C2651" s="0" t="inlineStr">
        <is>
          <t>Slater Men's French Terry Crewneck</t>
        </is>
      </c>
      <c r="D2651" s="0" t="inlineStr">
        <is>
          <t>98058</t>
        </is>
      </c>
      <c r="E2651" s="0" t="inlineStr">
        <is>
          <t>SLATER:98058E-2XL</t>
        </is>
      </c>
      <c r="G2651" s="0" t="inlineStr">
        <is>
          <t>MENS</t>
        </is>
      </c>
      <c r="H2651" s="0" t="inlineStr">
        <is>
          <t>2XL</t>
        </is>
      </c>
      <c r="I2651" s="0">
        <v>29.99</v>
      </c>
      <c r="J2651" s="0">
        <v>21</v>
      </c>
    </row>
    <row r="2652" spans="1:10" customHeight="0">
      <c r="A2652" s="0">
        <f>HYPERLINK("https://dl.dropboxusercontent.com/scl/fi/lonqmnezeidr0oazwilvl/98058af.jpg?rlkey=nf4d3atuyolo8omxuo3gicq5j&amp;dl=0","Click to download Image")</f>
      </c>
      <c r="B2652" s="0">
        <f>HYPERLINK("https://dl.dropboxusercontent.com/scl/fi/lys4pxetvr20wsov4dovd/mens-hoodie-size-chartsslater.jpg?rlkey=wr5roner49i4zronn1jaciwn6&amp;dl=0","Click to download SizeChart")</f>
      </c>
      <c r="C2652" s="0" t="inlineStr">
        <is>
          <t>Slater Men's French Terry Crewneck</t>
        </is>
      </c>
      <c r="D2652" s="0" t="inlineStr">
        <is>
          <t>98058</t>
        </is>
      </c>
      <c r="E2652" s="0" t="inlineStr">
        <is>
          <t>SLATER:98058F-3XL</t>
        </is>
      </c>
      <c r="G2652" s="0" t="inlineStr">
        <is>
          <t>MENS</t>
        </is>
      </c>
      <c r="H2652" s="0" t="inlineStr">
        <is>
          <t>3XL</t>
        </is>
      </c>
      <c r="I2652" s="0">
        <v>29.99</v>
      </c>
      <c r="J2652" s="0">
        <v>15</v>
      </c>
    </row>
    <row r="2653" spans="1:10" customHeight="0">
      <c r="A2653" s="0">
        <f>HYPERLINK("https://dl.dropboxusercontent.com/scl/fi/1c7ejhc9gj23qoda8awth/124032f.jpg?rlkey=kye6lfs8iio0qwftdp4ypt0qd&amp;dl=0","Click to download Image")</f>
      </c>
      <c r="B2653" s="0">
        <f>HYPERLINK("https://dl.dropboxusercontent.com/scl/fi/fkytrysdzcblpveph8vrk/mens-t-shirt-size-chartstim-seth.jpg?rlkey=vudl3pqda9m6jzopn1lq35gkr&amp;dl=0","Click to download SizeChart")</f>
      </c>
      <c r="C2653" s="0" t="inlineStr">
        <is>
          <t>Seth Men's Tie Dye Cotton T-Shirt</t>
        </is>
      </c>
      <c r="D2653" s="0" t="inlineStr">
        <is>
          <t>124032</t>
        </is>
      </c>
      <c r="E2653" s="0" t="inlineStr">
        <is>
          <t>BLANK M SETH BK:124032A-S</t>
        </is>
      </c>
      <c r="F2653" s="0" t="inlineStr">
        <is>
          <t>899124032048</t>
        </is>
      </c>
      <c r="G2653" s="0" t="inlineStr">
        <is>
          <t>MENS</t>
        </is>
      </c>
      <c r="H2653" s="0" t="inlineStr">
        <is>
          <t>S</t>
        </is>
      </c>
      <c r="I2653" s="0">
        <v>19.99</v>
      </c>
      <c r="J2653" s="0">
        <v>74</v>
      </c>
    </row>
    <row r="2654" spans="1:10" customHeight="0">
      <c r="A2654" s="0">
        <f>HYPERLINK("https://dl.dropboxusercontent.com/scl/fi/1c7ejhc9gj23qoda8awth/124032f.jpg?rlkey=kye6lfs8iio0qwftdp4ypt0qd&amp;dl=0","Click to download Image")</f>
      </c>
      <c r="B2654" s="0">
        <f>HYPERLINK("https://dl.dropboxusercontent.com/scl/fi/fkytrysdzcblpveph8vrk/mens-t-shirt-size-chartstim-seth.jpg?rlkey=vudl3pqda9m6jzopn1lq35gkr&amp;dl=0","Click to download SizeChart")</f>
      </c>
      <c r="C2654" s="0" t="inlineStr">
        <is>
          <t>Seth Men's Tie Dye Cotton T-Shirt</t>
        </is>
      </c>
      <c r="D2654" s="0" t="inlineStr">
        <is>
          <t>124032</t>
        </is>
      </c>
      <c r="E2654" s="0" t="inlineStr">
        <is>
          <t>BLANK M SETH BK:124032B-M</t>
        </is>
      </c>
      <c r="F2654" s="0" t="inlineStr">
        <is>
          <t>899124032055</t>
        </is>
      </c>
      <c r="G2654" s="0" t="inlineStr">
        <is>
          <t>MENS</t>
        </is>
      </c>
      <c r="H2654" s="0" t="inlineStr">
        <is>
          <t>M</t>
        </is>
      </c>
      <c r="I2654" s="0">
        <v>19.99</v>
      </c>
      <c r="J2654" s="0">
        <v>155</v>
      </c>
    </row>
    <row r="2655" spans="1:10" customHeight="0">
      <c r="A2655" s="0">
        <f>HYPERLINK("https://dl.dropboxusercontent.com/scl/fi/1c7ejhc9gj23qoda8awth/124032f.jpg?rlkey=kye6lfs8iio0qwftdp4ypt0qd&amp;dl=0","Click to download Image")</f>
      </c>
      <c r="B2655" s="0">
        <f>HYPERLINK("https://dl.dropboxusercontent.com/scl/fi/fkytrysdzcblpveph8vrk/mens-t-shirt-size-chartstim-seth.jpg?rlkey=vudl3pqda9m6jzopn1lq35gkr&amp;dl=0","Click to download SizeChart")</f>
      </c>
      <c r="C2655" s="0" t="inlineStr">
        <is>
          <t>Seth Men's Tie Dye Cotton T-Shirt</t>
        </is>
      </c>
      <c r="D2655" s="0" t="inlineStr">
        <is>
          <t>124032</t>
        </is>
      </c>
      <c r="E2655" s="0" t="inlineStr">
        <is>
          <t>BLANK M SETH BK:124032C-L</t>
        </is>
      </c>
      <c r="F2655" s="0" t="inlineStr">
        <is>
          <t>899124032062</t>
        </is>
      </c>
      <c r="G2655" s="0" t="inlineStr">
        <is>
          <t>MENS</t>
        </is>
      </c>
      <c r="H2655" s="0" t="inlineStr">
        <is>
          <t>L</t>
        </is>
      </c>
      <c r="I2655" s="0">
        <v>19.99</v>
      </c>
      <c r="J2655" s="0">
        <v>228</v>
      </c>
    </row>
    <row r="2656" spans="1:10" customHeight="0">
      <c r="A2656" s="0">
        <f>HYPERLINK("https://dl.dropboxusercontent.com/scl/fi/1c7ejhc9gj23qoda8awth/124032f.jpg?rlkey=kye6lfs8iio0qwftdp4ypt0qd&amp;dl=0","Click to download Image")</f>
      </c>
      <c r="B2656" s="0">
        <f>HYPERLINK("https://dl.dropboxusercontent.com/scl/fi/fkytrysdzcblpveph8vrk/mens-t-shirt-size-chartstim-seth.jpg?rlkey=vudl3pqda9m6jzopn1lq35gkr&amp;dl=0","Click to download SizeChart")</f>
      </c>
      <c r="C2656" s="0" t="inlineStr">
        <is>
          <t>Seth Men's Tie Dye Cotton T-Shirt</t>
        </is>
      </c>
      <c r="D2656" s="0" t="inlineStr">
        <is>
          <t>124032</t>
        </is>
      </c>
      <c r="E2656" s="0" t="inlineStr">
        <is>
          <t>BLANK M SETH BK:124032D-XL</t>
        </is>
      </c>
      <c r="F2656" s="0" t="inlineStr">
        <is>
          <t>899124032079</t>
        </is>
      </c>
      <c r="G2656" s="0" t="inlineStr">
        <is>
          <t>MENS</t>
        </is>
      </c>
      <c r="H2656" s="0" t="inlineStr">
        <is>
          <t>XL</t>
        </is>
      </c>
      <c r="I2656" s="0">
        <v>19.99</v>
      </c>
      <c r="J2656" s="0">
        <v>314</v>
      </c>
    </row>
    <row r="2657" spans="1:10" customHeight="0">
      <c r="A2657" s="0">
        <f>HYPERLINK("https://dl.dropboxusercontent.com/scl/fi/1c7ejhc9gj23qoda8awth/124032f.jpg?rlkey=kye6lfs8iio0qwftdp4ypt0qd&amp;dl=0","Click to download Image")</f>
      </c>
      <c r="B2657" s="0">
        <f>HYPERLINK("https://dl.dropboxusercontent.com/scl/fi/fkytrysdzcblpveph8vrk/mens-t-shirt-size-chartstim-seth.jpg?rlkey=vudl3pqda9m6jzopn1lq35gkr&amp;dl=0","Click to download SizeChart")</f>
      </c>
      <c r="C2657" s="0" t="inlineStr">
        <is>
          <t>Seth Men's Tie Dye Cotton T-Shirt</t>
        </is>
      </c>
      <c r="D2657" s="0" t="inlineStr">
        <is>
          <t>124032</t>
        </is>
      </c>
      <c r="E2657" s="0" t="inlineStr">
        <is>
          <t>BLANK M SETH BK:124032E-2XL</t>
        </is>
      </c>
      <c r="F2657" s="0" t="inlineStr">
        <is>
          <t>899124032086</t>
        </is>
      </c>
      <c r="G2657" s="0" t="inlineStr">
        <is>
          <t>MENS</t>
        </is>
      </c>
      <c r="H2657" s="0" t="inlineStr">
        <is>
          <t>2XL</t>
        </is>
      </c>
      <c r="I2657" s="0">
        <v>19.99</v>
      </c>
      <c r="J2657" s="0">
        <v>156</v>
      </c>
    </row>
    <row r="2658" spans="1:10" customHeight="0">
      <c r="A2658" s="0">
        <f>HYPERLINK("https://dl.dropboxusercontent.com/scl/fi/1c7ejhc9gj23qoda8awth/124032f.jpg?rlkey=kye6lfs8iio0qwftdp4ypt0qd&amp;dl=0","Click to download Image")</f>
      </c>
      <c r="B2658" s="0">
        <f>HYPERLINK("https://dl.dropboxusercontent.com/scl/fi/fkytrysdzcblpveph8vrk/mens-t-shirt-size-chartstim-seth.jpg?rlkey=vudl3pqda9m6jzopn1lq35gkr&amp;dl=0","Click to download SizeChart")</f>
      </c>
      <c r="C2658" s="0" t="inlineStr">
        <is>
          <t>Seth Men's Tie Dye Cotton T-Shirt</t>
        </is>
      </c>
      <c r="D2658" s="0" t="inlineStr">
        <is>
          <t>124032</t>
        </is>
      </c>
      <c r="E2658" s="0" t="inlineStr">
        <is>
          <t>BLANK M SETH BK:124032F-3XL</t>
        </is>
      </c>
      <c r="F2658" s="0" t="inlineStr">
        <is>
          <t>899124032093</t>
        </is>
      </c>
      <c r="G2658" s="0" t="inlineStr">
        <is>
          <t>MENS</t>
        </is>
      </c>
      <c r="H2658" s="0" t="inlineStr">
        <is>
          <t>3XL</t>
        </is>
      </c>
      <c r="I2658" s="0">
        <v>19.99</v>
      </c>
      <c r="J2658" s="0">
        <v>86</v>
      </c>
    </row>
    <row r="2659" spans="1:10" customHeight="0">
      <c r="A2659" s="0">
        <f>HYPERLINK("https://dl.dropboxusercontent.com/scl/fi/ey4sd2041vfi2xlet9dmf/124031f.jpg?rlkey=gujwmwci9a66ypa5u00vebqpb&amp;dl=0","Click to download Image")</f>
      </c>
      <c r="B2659" s="0">
        <f>HYPERLINK("https://dl.dropboxusercontent.com/scl/fi/fkytrysdzcblpveph8vrk/mens-t-shirt-size-chartstim-seth.jpg?rlkey=vudl3pqda9m6jzopn1lq35gkr&amp;dl=0","Click to download SizeChart")</f>
      </c>
      <c r="C2659" s="0" t="inlineStr">
        <is>
          <t>Seth Men's Tie Dye Cotton T-Shirt</t>
        </is>
      </c>
      <c r="D2659" s="0" t="inlineStr">
        <is>
          <t>124031</t>
        </is>
      </c>
      <c r="E2659" s="0" t="inlineStr">
        <is>
          <t>899124032093</t>
        </is>
      </c>
      <c r="F2659" s="0" t="inlineStr">
        <is>
          <t>899124031041</t>
        </is>
      </c>
      <c r="G2659" s="0" t="inlineStr">
        <is>
          <t>MENS</t>
        </is>
      </c>
      <c r="H2659" s="0" t="inlineStr">
        <is>
          <t>S</t>
        </is>
      </c>
      <c r="I2659" s="0">
        <v>19.99</v>
      </c>
      <c r="J2659" s="0">
        <v>86</v>
      </c>
    </row>
    <row r="2660" spans="1:10" customHeight="0">
      <c r="A2660" s="0">
        <f>HYPERLINK("https://dl.dropboxusercontent.com/scl/fi/ey4sd2041vfi2xlet9dmf/124031f.jpg?rlkey=gujwmwci9a66ypa5u00vebqpb&amp;dl=0","Click to download Image")</f>
      </c>
      <c r="B2660" s="0">
        <f>HYPERLINK("https://dl.dropboxusercontent.com/scl/fi/fkytrysdzcblpveph8vrk/mens-t-shirt-size-chartstim-seth.jpg?rlkey=vudl3pqda9m6jzopn1lq35gkr&amp;dl=0","Click to download SizeChart")</f>
      </c>
      <c r="C2660" s="0" t="inlineStr">
        <is>
          <t>Seth Men's Tie Dye Cotton T-Shirt</t>
        </is>
      </c>
      <c r="D2660" s="0" t="inlineStr">
        <is>
          <t>124031</t>
        </is>
      </c>
      <c r="E2660" s="0" t="inlineStr">
        <is>
          <t>BLANK M SETH RL:124031B-M</t>
        </is>
      </c>
      <c r="F2660" s="0" t="inlineStr">
        <is>
          <t>899124031058</t>
        </is>
      </c>
      <c r="G2660" s="0" t="inlineStr">
        <is>
          <t>MENS</t>
        </is>
      </c>
      <c r="H2660" s="0" t="inlineStr">
        <is>
          <t>M</t>
        </is>
      </c>
      <c r="I2660" s="0">
        <v>19.99</v>
      </c>
      <c r="J2660" s="0">
        <v>157</v>
      </c>
    </row>
    <row r="2661" spans="1:10" customHeight="0">
      <c r="A2661" s="0">
        <f>HYPERLINK("https://dl.dropboxusercontent.com/scl/fi/ey4sd2041vfi2xlet9dmf/124031f.jpg?rlkey=gujwmwci9a66ypa5u00vebqpb&amp;dl=0","Click to download Image")</f>
      </c>
      <c r="B2661" s="0">
        <f>HYPERLINK("https://dl.dropboxusercontent.com/scl/fi/fkytrysdzcblpveph8vrk/mens-t-shirt-size-chartstim-seth.jpg?rlkey=vudl3pqda9m6jzopn1lq35gkr&amp;dl=0","Click to download SizeChart")</f>
      </c>
      <c r="C2661" s="0" t="inlineStr">
        <is>
          <t>Seth Men's Tie Dye Cotton T-Shirt</t>
        </is>
      </c>
      <c r="D2661" s="0" t="inlineStr">
        <is>
          <t>124031</t>
        </is>
      </c>
      <c r="E2661" s="0" t="inlineStr">
        <is>
          <t>BLANK M SETH RL:124031C-L</t>
        </is>
      </c>
      <c r="F2661" s="0" t="inlineStr">
        <is>
          <t>899124031065</t>
        </is>
      </c>
      <c r="G2661" s="0" t="inlineStr">
        <is>
          <t>MENS</t>
        </is>
      </c>
      <c r="H2661" s="0" t="inlineStr">
        <is>
          <t>L</t>
        </is>
      </c>
      <c r="I2661" s="0">
        <v>19.99</v>
      </c>
      <c r="J2661" s="0">
        <v>243</v>
      </c>
    </row>
    <row r="2662" spans="1:10" customHeight="0">
      <c r="A2662" s="0">
        <f>HYPERLINK("https://dl.dropboxusercontent.com/scl/fi/ey4sd2041vfi2xlet9dmf/124031f.jpg?rlkey=gujwmwci9a66ypa5u00vebqpb&amp;dl=0","Click to download Image")</f>
      </c>
      <c r="B2662" s="0">
        <f>HYPERLINK("https://dl.dropboxusercontent.com/scl/fi/fkytrysdzcblpveph8vrk/mens-t-shirt-size-chartstim-seth.jpg?rlkey=vudl3pqda9m6jzopn1lq35gkr&amp;dl=0","Click to download SizeChart")</f>
      </c>
      <c r="C2662" s="0" t="inlineStr">
        <is>
          <t>Seth Men's Tie Dye Cotton T-Shirt</t>
        </is>
      </c>
      <c r="D2662" s="0" t="inlineStr">
        <is>
          <t>124031</t>
        </is>
      </c>
      <c r="E2662" s="0" t="inlineStr">
        <is>
          <t>BLANK M SETH RL:124031D-XL</t>
        </is>
      </c>
      <c r="F2662" s="0" t="inlineStr">
        <is>
          <t>899124031072</t>
        </is>
      </c>
      <c r="G2662" s="0" t="inlineStr">
        <is>
          <t>MENS</t>
        </is>
      </c>
      <c r="H2662" s="0" t="inlineStr">
        <is>
          <t>XL</t>
        </is>
      </c>
      <c r="I2662" s="0">
        <v>19.99</v>
      </c>
      <c r="J2662" s="0">
        <v>234</v>
      </c>
    </row>
    <row r="2663" spans="1:10" customHeight="0">
      <c r="A2663" s="0">
        <f>HYPERLINK("https://dl.dropboxusercontent.com/scl/fi/ey4sd2041vfi2xlet9dmf/124031f.jpg?rlkey=gujwmwci9a66ypa5u00vebqpb&amp;dl=0","Click to download Image")</f>
      </c>
      <c r="B2663" s="0">
        <f>HYPERLINK("https://dl.dropboxusercontent.com/scl/fi/fkytrysdzcblpveph8vrk/mens-t-shirt-size-chartstim-seth.jpg?rlkey=vudl3pqda9m6jzopn1lq35gkr&amp;dl=0","Click to download SizeChart")</f>
      </c>
      <c r="C2663" s="0" t="inlineStr">
        <is>
          <t>Seth Men's Tie Dye Cotton T-Shirt</t>
        </is>
      </c>
      <c r="D2663" s="0" t="inlineStr">
        <is>
          <t>124031</t>
        </is>
      </c>
      <c r="E2663" s="0" t="inlineStr">
        <is>
          <t>BLANK M SETH RL:124031E-2XL</t>
        </is>
      </c>
      <c r="F2663" s="0" t="inlineStr">
        <is>
          <t>899124031089</t>
        </is>
      </c>
      <c r="G2663" s="0" t="inlineStr">
        <is>
          <t>MENS</t>
        </is>
      </c>
      <c r="H2663" s="0" t="inlineStr">
        <is>
          <t>2XL</t>
        </is>
      </c>
      <c r="I2663" s="0">
        <v>19.99</v>
      </c>
      <c r="J2663" s="0">
        <v>164</v>
      </c>
    </row>
    <row r="2664" spans="1:10" customHeight="0">
      <c r="A2664" s="0">
        <f>HYPERLINK("https://dl.dropboxusercontent.com/scl/fi/ey4sd2041vfi2xlet9dmf/124031f.jpg?rlkey=gujwmwci9a66ypa5u00vebqpb&amp;dl=0","Click to download Image")</f>
      </c>
      <c r="B2664" s="0">
        <f>HYPERLINK("https://dl.dropboxusercontent.com/scl/fi/fkytrysdzcblpveph8vrk/mens-t-shirt-size-chartstim-seth.jpg?rlkey=vudl3pqda9m6jzopn1lq35gkr&amp;dl=0","Click to download SizeChart")</f>
      </c>
      <c r="C2664" s="0" t="inlineStr">
        <is>
          <t>Seth Men's Tie Dye Cotton T-Shirt</t>
        </is>
      </c>
      <c r="D2664" s="0" t="inlineStr">
        <is>
          <t>124031</t>
        </is>
      </c>
      <c r="E2664" s="0" t="inlineStr">
        <is>
          <t>BLANK M SETH RL:124031F-3XL</t>
        </is>
      </c>
      <c r="F2664" s="0" t="inlineStr">
        <is>
          <t>899124031096</t>
        </is>
      </c>
      <c r="G2664" s="0" t="inlineStr">
        <is>
          <t>MENS</t>
        </is>
      </c>
      <c r="H2664" s="0" t="inlineStr">
        <is>
          <t>3XL</t>
        </is>
      </c>
      <c r="I2664" s="0">
        <v>19.99</v>
      </c>
      <c r="J2664" s="0">
        <v>74</v>
      </c>
    </row>
    <row r="2665" spans="1:10" customHeight="0">
      <c r="A2665" s="0">
        <f>HYPERLINK("https://dl.dropboxusercontent.com/scl/fi/gzuwvi9f0rnmsrudb9dfw/124033f.jpg?rlkey=5m5dwg4jq6y4lb7kjt8je6fc1&amp;dl=0","Click to download Image")</f>
      </c>
      <c r="B2665" s="0">
        <f>HYPERLINK("https://dl.dropboxusercontent.com/scl/fi/fkytrysdzcblpveph8vrk/mens-t-shirt-size-chartstim-seth.jpg?rlkey=vudl3pqda9m6jzopn1lq35gkr&amp;dl=0","Click to download SizeChart")</f>
      </c>
      <c r="C2665" s="0" t="inlineStr">
        <is>
          <t>Seth Men's Tie Dye Cotton T-Shirt</t>
        </is>
      </c>
      <c r="D2665" s="0" t="inlineStr">
        <is>
          <t>124033</t>
        </is>
      </c>
      <c r="E2665" s="0" t="inlineStr">
        <is>
          <t>BLANK M SETH RD:124033A-S</t>
        </is>
      </c>
      <c r="F2665" s="0" t="inlineStr">
        <is>
          <t>899124033045</t>
        </is>
      </c>
      <c r="G2665" s="0" t="inlineStr">
        <is>
          <t>MENS</t>
        </is>
      </c>
      <c r="H2665" s="0" t="inlineStr">
        <is>
          <t>S</t>
        </is>
      </c>
      <c r="I2665" s="0">
        <v>19.99</v>
      </c>
      <c r="J2665" s="0">
        <v>86</v>
      </c>
    </row>
    <row r="2666" spans="1:10" customHeight="0">
      <c r="A2666" s="0">
        <f>HYPERLINK("https://dl.dropboxusercontent.com/scl/fi/gzuwvi9f0rnmsrudb9dfw/124033f.jpg?rlkey=5m5dwg4jq6y4lb7kjt8je6fc1&amp;dl=0","Click to download Image")</f>
      </c>
      <c r="B2666" s="0">
        <f>HYPERLINK("https://dl.dropboxusercontent.com/scl/fi/fkytrysdzcblpveph8vrk/mens-t-shirt-size-chartstim-seth.jpg?rlkey=vudl3pqda9m6jzopn1lq35gkr&amp;dl=0","Click to download SizeChart")</f>
      </c>
      <c r="C2666" s="0" t="inlineStr">
        <is>
          <t>Seth Men's Tie Dye Cotton T-Shirt</t>
        </is>
      </c>
      <c r="D2666" s="0" t="inlineStr">
        <is>
          <t>124033</t>
        </is>
      </c>
      <c r="E2666" s="0" t="inlineStr">
        <is>
          <t>BLANK M SETH RD:124033B-M</t>
        </is>
      </c>
      <c r="F2666" s="0" t="inlineStr">
        <is>
          <t>899124033052</t>
        </is>
      </c>
      <c r="G2666" s="0" t="inlineStr">
        <is>
          <t>MENS</t>
        </is>
      </c>
      <c r="H2666" s="0" t="inlineStr">
        <is>
          <t>M</t>
        </is>
      </c>
      <c r="I2666" s="0">
        <v>19.99</v>
      </c>
      <c r="J2666" s="0">
        <v>172</v>
      </c>
    </row>
    <row r="2667" spans="1:10" customHeight="0">
      <c r="A2667" s="0">
        <f>HYPERLINK("https://dl.dropboxusercontent.com/scl/fi/gzuwvi9f0rnmsrudb9dfw/124033f.jpg?rlkey=5m5dwg4jq6y4lb7kjt8je6fc1&amp;dl=0","Click to download Image")</f>
      </c>
      <c r="B2667" s="0">
        <f>HYPERLINK("https://dl.dropboxusercontent.com/scl/fi/fkytrysdzcblpveph8vrk/mens-t-shirt-size-chartstim-seth.jpg?rlkey=vudl3pqda9m6jzopn1lq35gkr&amp;dl=0","Click to download SizeChart")</f>
      </c>
      <c r="C2667" s="0" t="inlineStr">
        <is>
          <t>Seth Men's Tie Dye Cotton T-Shirt</t>
        </is>
      </c>
      <c r="D2667" s="0" t="inlineStr">
        <is>
          <t>124033</t>
        </is>
      </c>
      <c r="E2667" s="0" t="inlineStr">
        <is>
          <t>BLANK M SETH RD:124033C-L</t>
        </is>
      </c>
      <c r="F2667" s="0" t="inlineStr">
        <is>
          <t>899124033069</t>
        </is>
      </c>
      <c r="G2667" s="0" t="inlineStr">
        <is>
          <t>MENS</t>
        </is>
      </c>
      <c r="H2667" s="0" t="inlineStr">
        <is>
          <t>L</t>
        </is>
      </c>
      <c r="I2667" s="0">
        <v>19.99</v>
      </c>
      <c r="J2667" s="0">
        <v>252</v>
      </c>
    </row>
    <row r="2668" spans="1:10" customHeight="0">
      <c r="A2668" s="0">
        <f>HYPERLINK("https://dl.dropboxusercontent.com/scl/fi/gzuwvi9f0rnmsrudb9dfw/124033f.jpg?rlkey=5m5dwg4jq6y4lb7kjt8je6fc1&amp;dl=0","Click to download Image")</f>
      </c>
      <c r="B2668" s="0">
        <f>HYPERLINK("https://dl.dropboxusercontent.com/scl/fi/fkytrysdzcblpveph8vrk/mens-t-shirt-size-chartstim-seth.jpg?rlkey=vudl3pqda9m6jzopn1lq35gkr&amp;dl=0","Click to download SizeChart")</f>
      </c>
      <c r="C2668" s="0" t="inlineStr">
        <is>
          <t>Seth Men's Tie Dye Cotton T-Shirt</t>
        </is>
      </c>
      <c r="D2668" s="0" t="inlineStr">
        <is>
          <t>124033</t>
        </is>
      </c>
      <c r="E2668" s="0" t="inlineStr">
        <is>
          <t>BLANK M SETH RD:124033D-XL</t>
        </is>
      </c>
      <c r="F2668" s="0" t="inlineStr">
        <is>
          <t>899124033076</t>
        </is>
      </c>
      <c r="G2668" s="0" t="inlineStr">
        <is>
          <t>MENS</t>
        </is>
      </c>
      <c r="H2668" s="0" t="inlineStr">
        <is>
          <t>XL</t>
        </is>
      </c>
      <c r="I2668" s="0">
        <v>19.99</v>
      </c>
      <c r="J2668" s="0">
        <v>254</v>
      </c>
    </row>
    <row r="2669" spans="1:10" customHeight="0">
      <c r="A2669" s="0">
        <f>HYPERLINK("https://dl.dropboxusercontent.com/scl/fi/gzuwvi9f0rnmsrudb9dfw/124033f.jpg?rlkey=5m5dwg4jq6y4lb7kjt8je6fc1&amp;dl=0","Click to download Image")</f>
      </c>
      <c r="B2669" s="0">
        <f>HYPERLINK("https://dl.dropboxusercontent.com/scl/fi/fkytrysdzcblpveph8vrk/mens-t-shirt-size-chartstim-seth.jpg?rlkey=vudl3pqda9m6jzopn1lq35gkr&amp;dl=0","Click to download SizeChart")</f>
      </c>
      <c r="C2669" s="0" t="inlineStr">
        <is>
          <t>Seth Men's Tie Dye Cotton T-Shirt</t>
        </is>
      </c>
      <c r="D2669" s="0" t="inlineStr">
        <is>
          <t>124033</t>
        </is>
      </c>
      <c r="E2669" s="0" t="inlineStr">
        <is>
          <t>BLANK M SETH RD:124033E-2XL</t>
        </is>
      </c>
      <c r="F2669" s="0" t="inlineStr">
        <is>
          <t>899124033083</t>
        </is>
      </c>
      <c r="G2669" s="0" t="inlineStr">
        <is>
          <t>MENS</t>
        </is>
      </c>
      <c r="H2669" s="0" t="inlineStr">
        <is>
          <t>2XL</t>
        </is>
      </c>
      <c r="I2669" s="0">
        <v>19.99</v>
      </c>
      <c r="J2669" s="0">
        <v>205</v>
      </c>
    </row>
    <row r="2670" spans="1:10" customHeight="0">
      <c r="A2670" s="0">
        <f>HYPERLINK("https://dl.dropboxusercontent.com/scl/fi/gzuwvi9f0rnmsrudb9dfw/124033f.jpg?rlkey=5m5dwg4jq6y4lb7kjt8je6fc1&amp;dl=0","Click to download Image")</f>
      </c>
      <c r="B2670" s="0">
        <f>HYPERLINK("https://dl.dropboxusercontent.com/scl/fi/fkytrysdzcblpveph8vrk/mens-t-shirt-size-chartstim-seth.jpg?rlkey=vudl3pqda9m6jzopn1lq35gkr&amp;dl=0","Click to download SizeChart")</f>
      </c>
      <c r="C2670" s="0" t="inlineStr">
        <is>
          <t>Seth Men's Tie Dye Cotton T-Shirt</t>
        </is>
      </c>
      <c r="D2670" s="0" t="inlineStr">
        <is>
          <t>124033</t>
        </is>
      </c>
      <c r="E2670" s="0" t="inlineStr">
        <is>
          <t>BLANK M SETH RD:124033F-3XL</t>
        </is>
      </c>
      <c r="F2670" s="0" t="inlineStr">
        <is>
          <t>899124033090</t>
        </is>
      </c>
      <c r="G2670" s="0" t="inlineStr">
        <is>
          <t>MENS</t>
        </is>
      </c>
      <c r="H2670" s="0" t="inlineStr">
        <is>
          <t>3XL</t>
        </is>
      </c>
      <c r="I2670" s="0">
        <v>19.99</v>
      </c>
      <c r="J2670" s="0">
        <v>85</v>
      </c>
    </row>
    <row r="2671" spans="1:10" customHeight="0">
      <c r="A2671" s="0">
        <f>HYPERLINK("https://dl.dropboxusercontent.com/scl/fi/t1528kuqtrjusyzy8wo90/quincy.jpg?rlkey=pj54c9k3y6nang69br3ixdtbn&amp;dl=0","Click to download Image")</f>
      </c>
      <c r="B2671" s="0">
        <f>HYPERLINK("https://dl.dropboxusercontent.com/scl/fi/wp2bcptrea93d4upt8h99/mens-hoodie-size-chartsquincy.jpg?rlkey=j4qt18m5x4jlzfs1vbh92thv4&amp;dl=0","Click to download SizeChart")</f>
      </c>
      <c r="C2671" s="0" t="inlineStr">
        <is>
          <t>Quincy Men's Fleece Hoodie</t>
        </is>
      </c>
      <c r="D2671" s="0" t="inlineStr">
        <is>
          <t>150279</t>
        </is>
      </c>
      <c r="E2671" s="0" t="inlineStr">
        <is>
          <t>BLANK QUINCY M BK:150279A-S</t>
        </is>
      </c>
      <c r="F2671" s="0" t="inlineStr">
        <is>
          <t>899150279042</t>
        </is>
      </c>
      <c r="G2671" s="0" t="inlineStr">
        <is>
          <t>MENS</t>
        </is>
      </c>
      <c r="H2671" s="0" t="inlineStr">
        <is>
          <t>S</t>
        </is>
      </c>
      <c r="I2671" s="0">
        <v>34.99</v>
      </c>
      <c r="J2671" s="0">
        <v>34</v>
      </c>
    </row>
    <row r="2672" spans="1:10" customHeight="0">
      <c r="A2672" s="0">
        <f>HYPERLINK("https://dl.dropboxusercontent.com/scl/fi/t1528kuqtrjusyzy8wo90/quincy.jpg?rlkey=pj54c9k3y6nang69br3ixdtbn&amp;dl=0","Click to download Image")</f>
      </c>
      <c r="B2672" s="0">
        <f>HYPERLINK("https://dl.dropboxusercontent.com/scl/fi/wp2bcptrea93d4upt8h99/mens-hoodie-size-chartsquincy.jpg?rlkey=j4qt18m5x4jlzfs1vbh92thv4&amp;dl=0","Click to download SizeChart")</f>
      </c>
      <c r="C2672" s="0" t="inlineStr">
        <is>
          <t>Quincy Men's Fleece Hoodie</t>
        </is>
      </c>
      <c r="D2672" s="0" t="inlineStr">
        <is>
          <t>150279</t>
        </is>
      </c>
      <c r="E2672" s="0" t="inlineStr">
        <is>
          <t>BLANK QUINCY M BK:150279B-M</t>
        </is>
      </c>
      <c r="F2672" s="0" t="inlineStr">
        <is>
          <t>899150279059</t>
        </is>
      </c>
      <c r="G2672" s="0" t="inlineStr">
        <is>
          <t>MENS</t>
        </is>
      </c>
      <c r="H2672" s="0" t="inlineStr">
        <is>
          <t>M</t>
        </is>
      </c>
      <c r="I2672" s="0">
        <v>34.99</v>
      </c>
      <c r="J2672" s="0">
        <v>82</v>
      </c>
    </row>
    <row r="2673" spans="1:10" customHeight="0">
      <c r="A2673" s="0">
        <f>HYPERLINK("https://dl.dropboxusercontent.com/scl/fi/t1528kuqtrjusyzy8wo90/quincy.jpg?rlkey=pj54c9k3y6nang69br3ixdtbn&amp;dl=0","Click to download Image")</f>
      </c>
      <c r="B2673" s="0">
        <f>HYPERLINK("https://dl.dropboxusercontent.com/scl/fi/wp2bcptrea93d4upt8h99/mens-hoodie-size-chartsquincy.jpg?rlkey=j4qt18m5x4jlzfs1vbh92thv4&amp;dl=0","Click to download SizeChart")</f>
      </c>
      <c r="C2673" s="0" t="inlineStr">
        <is>
          <t>Quincy Men's Fleece Hoodie</t>
        </is>
      </c>
      <c r="D2673" s="0" t="inlineStr">
        <is>
          <t>150279</t>
        </is>
      </c>
      <c r="E2673" s="0" t="inlineStr">
        <is>
          <t>BLANK QUINCY M BK:150279C-L</t>
        </is>
      </c>
      <c r="F2673" s="0" t="inlineStr">
        <is>
          <t>899150279066</t>
        </is>
      </c>
      <c r="G2673" s="0" t="inlineStr">
        <is>
          <t>MENS</t>
        </is>
      </c>
      <c r="H2673" s="0" t="inlineStr">
        <is>
          <t>L</t>
        </is>
      </c>
      <c r="I2673" s="0">
        <v>34.99</v>
      </c>
      <c r="J2673" s="0">
        <v>129</v>
      </c>
    </row>
    <row r="2674" spans="1:10" customHeight="0">
      <c r="A2674" s="0">
        <f>HYPERLINK("https://dl.dropboxusercontent.com/scl/fi/t1528kuqtrjusyzy8wo90/quincy.jpg?rlkey=pj54c9k3y6nang69br3ixdtbn&amp;dl=0","Click to download Image")</f>
      </c>
      <c r="B2674" s="0">
        <f>HYPERLINK("https://dl.dropboxusercontent.com/scl/fi/wp2bcptrea93d4upt8h99/mens-hoodie-size-chartsquincy.jpg?rlkey=j4qt18m5x4jlzfs1vbh92thv4&amp;dl=0","Click to download SizeChart")</f>
      </c>
      <c r="C2674" s="0" t="inlineStr">
        <is>
          <t>Quincy Men's Fleece Hoodie</t>
        </is>
      </c>
      <c r="D2674" s="0" t="inlineStr">
        <is>
          <t>150279</t>
        </is>
      </c>
      <c r="E2674" s="0" t="inlineStr">
        <is>
          <t>BLANK QUINCY M BK:150279D-XL</t>
        </is>
      </c>
      <c r="F2674" s="0" t="inlineStr">
        <is>
          <t>899150279073</t>
        </is>
      </c>
      <c r="G2674" s="0" t="inlineStr">
        <is>
          <t>MENS</t>
        </is>
      </c>
      <c r="H2674" s="0" t="inlineStr">
        <is>
          <t>XL</t>
        </is>
      </c>
      <c r="I2674" s="0">
        <v>34.99</v>
      </c>
      <c r="J2674" s="0">
        <v>124</v>
      </c>
    </row>
    <row r="2675" spans="1:10" customHeight="0">
      <c r="A2675" s="0">
        <f>HYPERLINK("https://dl.dropboxusercontent.com/scl/fi/t1528kuqtrjusyzy8wo90/quincy.jpg?rlkey=pj54c9k3y6nang69br3ixdtbn&amp;dl=0","Click to download Image")</f>
      </c>
      <c r="B2675" s="0">
        <f>HYPERLINK("https://dl.dropboxusercontent.com/scl/fi/wp2bcptrea93d4upt8h99/mens-hoodie-size-chartsquincy.jpg?rlkey=j4qt18m5x4jlzfs1vbh92thv4&amp;dl=0","Click to download SizeChart")</f>
      </c>
      <c r="C2675" s="0" t="inlineStr">
        <is>
          <t>Quincy Men's Fleece Hoodie</t>
        </is>
      </c>
      <c r="D2675" s="0" t="inlineStr">
        <is>
          <t>150279</t>
        </is>
      </c>
      <c r="E2675" s="0" t="inlineStr">
        <is>
          <t>BLANK QUINCY M BK:150279E-2XL</t>
        </is>
      </c>
      <c r="F2675" s="0" t="inlineStr">
        <is>
          <t>899150279080</t>
        </is>
      </c>
      <c r="G2675" s="0" t="inlineStr">
        <is>
          <t>MENS</t>
        </is>
      </c>
      <c r="H2675" s="0" t="inlineStr">
        <is>
          <t>2XL</t>
        </is>
      </c>
      <c r="I2675" s="0">
        <v>36.99</v>
      </c>
      <c r="J2675" s="0">
        <v>87</v>
      </c>
    </row>
    <row r="2676" spans="1:10" customHeight="0">
      <c r="A2676" s="0">
        <f>HYPERLINK("https://dl.dropboxusercontent.com/scl/fi/t1528kuqtrjusyzy8wo90/quincy.jpg?rlkey=pj54c9k3y6nang69br3ixdtbn&amp;dl=0","Click to download Image")</f>
      </c>
      <c r="B2676" s="0">
        <f>HYPERLINK("https://dl.dropboxusercontent.com/scl/fi/wp2bcptrea93d4upt8h99/mens-hoodie-size-chartsquincy.jpg?rlkey=j4qt18m5x4jlzfs1vbh92thv4&amp;dl=0","Click to download SizeChart")</f>
      </c>
      <c r="C2676" s="0" t="inlineStr">
        <is>
          <t>Quincy Men's Fleece Hoodie</t>
        </is>
      </c>
      <c r="D2676" s="0" t="inlineStr">
        <is>
          <t>150279</t>
        </is>
      </c>
      <c r="E2676" s="0" t="inlineStr">
        <is>
          <t>BLANK QUINCY M BK:150279F-3XL</t>
        </is>
      </c>
      <c r="F2676" s="0" t="inlineStr">
        <is>
          <t>899150279097</t>
        </is>
      </c>
      <c r="G2676" s="0" t="inlineStr">
        <is>
          <t>MENS</t>
        </is>
      </c>
      <c r="H2676" s="0" t="inlineStr">
        <is>
          <t>3XL</t>
        </is>
      </c>
      <c r="I2676" s="0">
        <v>36.99</v>
      </c>
      <c r="J2676" s="0">
        <v>44</v>
      </c>
    </row>
    <row r="2677" spans="1:10" customHeight="0">
      <c r="A2677" s="0">
        <f>HYPERLINK("https://dl.dropboxusercontent.com/scl/fi/t1528kuqtrjusyzy8wo90/quincy.jpg?rlkey=pj54c9k3y6nang69br3ixdtbn&amp;dl=0","Click to download Image")</f>
      </c>
      <c r="B2677" s="0">
        <f>HYPERLINK("https://dl.dropboxusercontent.com/scl/fi/wp2bcptrea93d4upt8h99/mens-hoodie-size-chartsquincy.jpg?rlkey=j4qt18m5x4jlzfs1vbh92thv4&amp;dl=0","Click to download SizeChart")</f>
      </c>
      <c r="C2677" s="0" t="inlineStr">
        <is>
          <t>Quincy Men's Fleece Hoodie</t>
        </is>
      </c>
      <c r="D2677" s="0" t="inlineStr">
        <is>
          <t>150279</t>
        </is>
      </c>
      <c r="E2677" s="0" t="inlineStr">
        <is>
          <t>BLANK QUINCY M BK:G-4XL</t>
        </is>
      </c>
      <c r="F2677" s="0" t="inlineStr">
        <is>
          <t>899150279103</t>
        </is>
      </c>
      <c r="G2677" s="0" t="inlineStr">
        <is>
          <t>MENS</t>
        </is>
      </c>
      <c r="H2677" s="0" t="inlineStr">
        <is>
          <t>4XL</t>
        </is>
      </c>
      <c r="I2677" s="0">
        <v>36.99</v>
      </c>
      <c r="J2677" s="0">
        <v>15</v>
      </c>
    </row>
    <row r="2678" spans="1:10" customHeight="0">
      <c r="A2678" s="0">
        <f>HYPERLINK("https://dl.dropboxusercontent.com/scl/fi/hv11kx74uhh0vp0fsuwq4/quincy-152958-f.jpg?rlkey=qm59dmfzrmn0xnqj6o1n9mzf5&amp;dl=0","Click to download Image")</f>
      </c>
      <c r="B2678" s="0">
        <f>HYPERLINK("https://dl.dropboxusercontent.com/scl/fi/wp2bcptrea93d4upt8h99/mens-hoodie-size-chartsquincy.jpg?rlkey=j4qt18m5x4jlzfs1vbh92thv4&amp;dl=0","Click to download SizeChart")</f>
      </c>
      <c r="C2678" s="0" t="inlineStr">
        <is>
          <t>Quincy Men's Fleece Hoodie</t>
        </is>
      </c>
      <c r="D2678" s="0" t="inlineStr">
        <is>
          <t>152958</t>
        </is>
      </c>
      <c r="E2678" s="0" t="inlineStr">
        <is>
          <t>BLANK QUINCY M GD:152958A-S</t>
        </is>
      </c>
      <c r="F2678" s="0" t="inlineStr">
        <is>
          <t>899152958044</t>
        </is>
      </c>
      <c r="G2678" s="0" t="inlineStr">
        <is>
          <t>MENS</t>
        </is>
      </c>
      <c r="H2678" s="0" t="inlineStr">
        <is>
          <t>S</t>
        </is>
      </c>
      <c r="I2678" s="0">
        <v>34.99</v>
      </c>
      <c r="J2678" s="0">
        <v>1</v>
      </c>
    </row>
    <row r="2679" spans="1:10" customHeight="0">
      <c r="A2679" s="0">
        <f>HYPERLINK("https://dl.dropboxusercontent.com/scl/fi/hv11kx74uhh0vp0fsuwq4/quincy-152958-f.jpg?rlkey=qm59dmfzrmn0xnqj6o1n9mzf5&amp;dl=0","Click to download Image")</f>
      </c>
      <c r="B2679" s="0">
        <f>HYPERLINK("https://dl.dropboxusercontent.com/scl/fi/wp2bcptrea93d4upt8h99/mens-hoodie-size-chartsquincy.jpg?rlkey=j4qt18m5x4jlzfs1vbh92thv4&amp;dl=0","Click to download SizeChart")</f>
      </c>
      <c r="C2679" s="0" t="inlineStr">
        <is>
          <t>Quincy Men's Fleece Hoodie</t>
        </is>
      </c>
      <c r="D2679" s="0" t="inlineStr">
        <is>
          <t>152958</t>
        </is>
      </c>
      <c r="E2679" s="0" t="inlineStr">
        <is>
          <t>BLANK QUINCY M GD:152958B-M</t>
        </is>
      </c>
      <c r="F2679" s="0" t="inlineStr">
        <is>
          <t>899152958051</t>
        </is>
      </c>
      <c r="G2679" s="0" t="inlineStr">
        <is>
          <t>MENS</t>
        </is>
      </c>
      <c r="H2679" s="0" t="inlineStr">
        <is>
          <t>M</t>
        </is>
      </c>
      <c r="I2679" s="0">
        <v>34.99</v>
      </c>
      <c r="J2679" s="0">
        <v>2</v>
      </c>
    </row>
    <row r="2680" spans="1:10" customHeight="0">
      <c r="A2680" s="0">
        <f>HYPERLINK("https://dl.dropboxusercontent.com/scl/fi/hv11kx74uhh0vp0fsuwq4/quincy-152958-f.jpg?rlkey=qm59dmfzrmn0xnqj6o1n9mzf5&amp;dl=0","Click to download Image")</f>
      </c>
      <c r="B2680" s="0">
        <f>HYPERLINK("https://dl.dropboxusercontent.com/scl/fi/wp2bcptrea93d4upt8h99/mens-hoodie-size-chartsquincy.jpg?rlkey=j4qt18m5x4jlzfs1vbh92thv4&amp;dl=0","Click to download SizeChart")</f>
      </c>
      <c r="C2680" s="0" t="inlineStr">
        <is>
          <t>Quincy Men's Fleece Hoodie</t>
        </is>
      </c>
      <c r="D2680" s="0" t="inlineStr">
        <is>
          <t>152958</t>
        </is>
      </c>
      <c r="E2680" s="0" t="inlineStr">
        <is>
          <t>BLANK QUINCY M GD:152958C-L</t>
        </is>
      </c>
      <c r="F2680" s="0" t="inlineStr">
        <is>
          <t>899152958068</t>
        </is>
      </c>
      <c r="G2680" s="0" t="inlineStr">
        <is>
          <t>MENS</t>
        </is>
      </c>
      <c r="H2680" s="0" t="inlineStr">
        <is>
          <t>L</t>
        </is>
      </c>
      <c r="I2680" s="0">
        <v>34.99</v>
      </c>
      <c r="J2680" s="0">
        <v>3</v>
      </c>
    </row>
    <row r="2681" spans="1:10" customHeight="0">
      <c r="A2681" s="0">
        <f>HYPERLINK("https://dl.dropboxusercontent.com/scl/fi/hv11kx74uhh0vp0fsuwq4/quincy-152958-f.jpg?rlkey=qm59dmfzrmn0xnqj6o1n9mzf5&amp;dl=0","Click to download Image")</f>
      </c>
      <c r="B2681" s="0">
        <f>HYPERLINK("https://dl.dropboxusercontent.com/scl/fi/wp2bcptrea93d4upt8h99/mens-hoodie-size-chartsquincy.jpg?rlkey=j4qt18m5x4jlzfs1vbh92thv4&amp;dl=0","Click to download SizeChart")</f>
      </c>
      <c r="C2681" s="0" t="inlineStr">
        <is>
          <t>Quincy Men's Fleece Hoodie</t>
        </is>
      </c>
      <c r="D2681" s="0" t="inlineStr">
        <is>
          <t>152958</t>
        </is>
      </c>
      <c r="E2681" s="0" t="inlineStr">
        <is>
          <t>BLANK QUINCY M GD:152958D-XL</t>
        </is>
      </c>
      <c r="F2681" s="0" t="inlineStr">
        <is>
          <t>899152958075</t>
        </is>
      </c>
      <c r="G2681" s="0" t="inlineStr">
        <is>
          <t>MENS</t>
        </is>
      </c>
      <c r="H2681" s="0" t="inlineStr">
        <is>
          <t>XL</t>
        </is>
      </c>
      <c r="I2681" s="0">
        <v>34.99</v>
      </c>
      <c r="J2681" s="0">
        <v>3</v>
      </c>
    </row>
    <row r="2682" spans="1:10" customHeight="0">
      <c r="A2682" s="0">
        <f>HYPERLINK("https://dl.dropboxusercontent.com/scl/fi/hv11kx74uhh0vp0fsuwq4/quincy-152958-f.jpg?rlkey=qm59dmfzrmn0xnqj6o1n9mzf5&amp;dl=0","Click to download Image")</f>
      </c>
      <c r="B2682" s="0">
        <f>HYPERLINK("https://dl.dropboxusercontent.com/scl/fi/wp2bcptrea93d4upt8h99/mens-hoodie-size-chartsquincy.jpg?rlkey=j4qt18m5x4jlzfs1vbh92thv4&amp;dl=0","Click to download SizeChart")</f>
      </c>
      <c r="C2682" s="0" t="inlineStr">
        <is>
          <t>Quincy Men's Fleece Hoodie</t>
        </is>
      </c>
      <c r="D2682" s="0" t="inlineStr">
        <is>
          <t>152958</t>
        </is>
      </c>
      <c r="E2682" s="0" t="inlineStr">
        <is>
          <t>BLANK QUINCY M GD:152958E-2XL</t>
        </is>
      </c>
      <c r="F2682" s="0" t="inlineStr">
        <is>
          <t>899152958082</t>
        </is>
      </c>
      <c r="G2682" s="0" t="inlineStr">
        <is>
          <t>MENS</t>
        </is>
      </c>
      <c r="H2682" s="0" t="inlineStr">
        <is>
          <t>2XL</t>
        </is>
      </c>
      <c r="I2682" s="0">
        <v>36.99</v>
      </c>
      <c r="J2682" s="0">
        <v>2</v>
      </c>
    </row>
    <row r="2683" spans="1:10" customHeight="0">
      <c r="A2683" s="0">
        <f>HYPERLINK("https://dl.dropboxusercontent.com/scl/fi/hv11kx74uhh0vp0fsuwq4/quincy-152958-f.jpg?rlkey=qm59dmfzrmn0xnqj6o1n9mzf5&amp;dl=0","Click to download Image")</f>
      </c>
      <c r="B2683" s="0">
        <f>HYPERLINK("https://dl.dropboxusercontent.com/scl/fi/wp2bcptrea93d4upt8h99/mens-hoodie-size-chartsquincy.jpg?rlkey=j4qt18m5x4jlzfs1vbh92thv4&amp;dl=0","Click to download SizeChart")</f>
      </c>
      <c r="C2683" s="0" t="inlineStr">
        <is>
          <t>Quincy Men's Fleece Hoodie</t>
        </is>
      </c>
      <c r="D2683" s="0" t="inlineStr">
        <is>
          <t>152958</t>
        </is>
      </c>
      <c r="E2683" s="0" t="inlineStr">
        <is>
          <t>BLANK QUINCY M GD:152958F-3XL</t>
        </is>
      </c>
      <c r="F2683" s="0" t="inlineStr">
        <is>
          <t>899152958099</t>
        </is>
      </c>
      <c r="G2683" s="0" t="inlineStr">
        <is>
          <t>MENS</t>
        </is>
      </c>
      <c r="H2683" s="0" t="inlineStr">
        <is>
          <t>3XL</t>
        </is>
      </c>
      <c r="I2683" s="0">
        <v>36.99</v>
      </c>
      <c r="J2683" s="0">
        <v>1</v>
      </c>
    </row>
    <row r="2684" spans="1:10" customHeight="0">
      <c r="A2684" s="0">
        <f>HYPERLINK("https://dl.dropboxusercontent.com/scl/fi/7sa3ict8rcgxyzkvxqxlj/quincy-152959-f.jpg?rlkey=401gzvch2xdcj2y2om9mu6jdb&amp;dl=0","Click to download Image")</f>
      </c>
      <c r="B2684" s="0">
        <f>HYPERLINK("https://dl.dropboxusercontent.com/scl/fi/wp2bcptrea93d4upt8h99/mens-hoodie-size-chartsquincy.jpg?rlkey=j4qt18m5x4jlzfs1vbh92thv4&amp;dl=0","Click to download SizeChart")</f>
      </c>
      <c r="C2684" s="0" t="inlineStr">
        <is>
          <t>Quincy Men's Fleece Hoodie</t>
        </is>
      </c>
      <c r="D2684" s="0" t="inlineStr">
        <is>
          <t>152959</t>
        </is>
      </c>
      <c r="E2684" s="0" t="inlineStr">
        <is>
          <t>BLANK QUINCY M OG:152959A-S</t>
        </is>
      </c>
      <c r="F2684" s="0" t="inlineStr">
        <is>
          <t>899152959041</t>
        </is>
      </c>
      <c r="G2684" s="0" t="inlineStr">
        <is>
          <t>MENS</t>
        </is>
      </c>
      <c r="H2684" s="0" t="inlineStr">
        <is>
          <t>S</t>
        </is>
      </c>
      <c r="I2684" s="0">
        <v>34.99</v>
      </c>
      <c r="J2684" s="0">
        <v>1</v>
      </c>
    </row>
    <row r="2685" spans="1:10" customHeight="0">
      <c r="A2685" s="0">
        <f>HYPERLINK("https://dl.dropboxusercontent.com/scl/fi/7sa3ict8rcgxyzkvxqxlj/quincy-152959-f.jpg?rlkey=401gzvch2xdcj2y2om9mu6jdb&amp;dl=0","Click to download Image")</f>
      </c>
      <c r="B2685" s="0">
        <f>HYPERLINK("https://dl.dropboxusercontent.com/scl/fi/wp2bcptrea93d4upt8h99/mens-hoodie-size-chartsquincy.jpg?rlkey=j4qt18m5x4jlzfs1vbh92thv4&amp;dl=0","Click to download SizeChart")</f>
      </c>
      <c r="C2685" s="0" t="inlineStr">
        <is>
          <t>Quincy Men's Fleece Hoodie</t>
        </is>
      </c>
      <c r="D2685" s="0" t="inlineStr">
        <is>
          <t>152959</t>
        </is>
      </c>
      <c r="E2685" s="0" t="inlineStr">
        <is>
          <t>BLANK QUINCY M OG:152959B-M</t>
        </is>
      </c>
      <c r="F2685" s="0" t="inlineStr">
        <is>
          <t>899152959058</t>
        </is>
      </c>
      <c r="G2685" s="0" t="inlineStr">
        <is>
          <t>MENS</t>
        </is>
      </c>
      <c r="H2685" s="0" t="inlineStr">
        <is>
          <t>M</t>
        </is>
      </c>
      <c r="I2685" s="0">
        <v>34.99</v>
      </c>
      <c r="J2685" s="0">
        <v>2</v>
      </c>
    </row>
    <row r="2686" spans="1:10" customHeight="0">
      <c r="A2686" s="0">
        <f>HYPERLINK("https://dl.dropboxusercontent.com/scl/fi/7sa3ict8rcgxyzkvxqxlj/quincy-152959-f.jpg?rlkey=401gzvch2xdcj2y2om9mu6jdb&amp;dl=0","Click to download Image")</f>
      </c>
      <c r="B2686" s="0">
        <f>HYPERLINK("https://dl.dropboxusercontent.com/scl/fi/wp2bcptrea93d4upt8h99/mens-hoodie-size-chartsquincy.jpg?rlkey=j4qt18m5x4jlzfs1vbh92thv4&amp;dl=0","Click to download SizeChart")</f>
      </c>
      <c r="C2686" s="0" t="inlineStr">
        <is>
          <t>Quincy Men's Fleece Hoodie</t>
        </is>
      </c>
      <c r="D2686" s="0" t="inlineStr">
        <is>
          <t>152959</t>
        </is>
      </c>
      <c r="E2686" s="0" t="inlineStr">
        <is>
          <t>BLANK QUINCY M OG:152959C-L</t>
        </is>
      </c>
      <c r="F2686" s="0" t="inlineStr">
        <is>
          <t>899152959065</t>
        </is>
      </c>
      <c r="G2686" s="0" t="inlineStr">
        <is>
          <t>MENS</t>
        </is>
      </c>
      <c r="H2686" s="0" t="inlineStr">
        <is>
          <t>L</t>
        </is>
      </c>
      <c r="I2686" s="0">
        <v>34.99</v>
      </c>
      <c r="J2686" s="0">
        <v>1</v>
      </c>
    </row>
    <row r="2687" spans="1:10" customHeight="0">
      <c r="A2687" s="0">
        <f>HYPERLINK("https://dl.dropboxusercontent.com/scl/fi/7sa3ict8rcgxyzkvxqxlj/quincy-152959-f.jpg?rlkey=401gzvch2xdcj2y2om9mu6jdb&amp;dl=0","Click to download Image")</f>
      </c>
      <c r="B2687" s="0">
        <f>HYPERLINK("https://dl.dropboxusercontent.com/scl/fi/wp2bcptrea93d4upt8h99/mens-hoodie-size-chartsquincy.jpg?rlkey=j4qt18m5x4jlzfs1vbh92thv4&amp;dl=0","Click to download SizeChart")</f>
      </c>
      <c r="C2687" s="0" t="inlineStr">
        <is>
          <t>Quincy Men's Fleece Hoodie</t>
        </is>
      </c>
      <c r="D2687" s="0" t="inlineStr">
        <is>
          <t>152959</t>
        </is>
      </c>
      <c r="E2687" s="0" t="inlineStr">
        <is>
          <t>BLANK QUINCY M OG:152959D-XL</t>
        </is>
      </c>
      <c r="F2687" s="0" t="inlineStr">
        <is>
          <t>899152959072</t>
        </is>
      </c>
      <c r="G2687" s="0" t="inlineStr">
        <is>
          <t>MENS</t>
        </is>
      </c>
      <c r="H2687" s="0" t="inlineStr">
        <is>
          <t>XL</t>
        </is>
      </c>
      <c r="I2687" s="0">
        <v>34.99</v>
      </c>
      <c r="J2687" s="0">
        <v>3</v>
      </c>
    </row>
    <row r="2688" spans="1:10" customHeight="0">
      <c r="A2688" s="0">
        <f>HYPERLINK("https://dl.dropboxusercontent.com/scl/fi/7sa3ict8rcgxyzkvxqxlj/quincy-152959-f.jpg?rlkey=401gzvch2xdcj2y2om9mu6jdb&amp;dl=0","Click to download Image")</f>
      </c>
      <c r="B2688" s="0">
        <f>HYPERLINK("https://dl.dropboxusercontent.com/scl/fi/wp2bcptrea93d4upt8h99/mens-hoodie-size-chartsquincy.jpg?rlkey=j4qt18m5x4jlzfs1vbh92thv4&amp;dl=0","Click to download SizeChart")</f>
      </c>
      <c r="C2688" s="0" t="inlineStr">
        <is>
          <t>Quincy Men's Fleece Hoodie</t>
        </is>
      </c>
      <c r="D2688" s="0" t="inlineStr">
        <is>
          <t>152959</t>
        </is>
      </c>
      <c r="E2688" s="0" t="inlineStr">
        <is>
          <t>BLANK QUINCY M OG:152959E-2XL</t>
        </is>
      </c>
      <c r="F2688" s="0" t="inlineStr">
        <is>
          <t>899152959089</t>
        </is>
      </c>
      <c r="G2688" s="0" t="inlineStr">
        <is>
          <t>MENS</t>
        </is>
      </c>
      <c r="H2688" s="0" t="inlineStr">
        <is>
          <t>2XL</t>
        </is>
      </c>
      <c r="I2688" s="0">
        <v>36.99</v>
      </c>
      <c r="J2688" s="0">
        <v>2</v>
      </c>
    </row>
    <row r="2689" spans="1:10" customHeight="0">
      <c r="A2689" s="0">
        <f>HYPERLINK("https://dl.dropboxusercontent.com/scl/fi/7sa3ict8rcgxyzkvxqxlj/quincy-152959-f.jpg?rlkey=401gzvch2xdcj2y2om9mu6jdb&amp;dl=0","Click to download Image")</f>
      </c>
      <c r="B2689" s="0">
        <f>HYPERLINK("https://dl.dropboxusercontent.com/scl/fi/wp2bcptrea93d4upt8h99/mens-hoodie-size-chartsquincy.jpg?rlkey=j4qt18m5x4jlzfs1vbh92thv4&amp;dl=0","Click to download SizeChart")</f>
      </c>
      <c r="C2689" s="0" t="inlineStr">
        <is>
          <t>Quincy Men's Fleece Hoodie</t>
        </is>
      </c>
      <c r="D2689" s="0" t="inlineStr">
        <is>
          <t>152959</t>
        </is>
      </c>
      <c r="E2689" s="0" t="inlineStr">
        <is>
          <t>BLANK QUINCY M OG:152959F-3XL</t>
        </is>
      </c>
      <c r="F2689" s="0" t="inlineStr">
        <is>
          <t>899152959096</t>
        </is>
      </c>
      <c r="G2689" s="0" t="inlineStr">
        <is>
          <t>MENS</t>
        </is>
      </c>
      <c r="H2689" s="0" t="inlineStr">
        <is>
          <t>3XL</t>
        </is>
      </c>
      <c r="I2689" s="0">
        <v>36.99</v>
      </c>
      <c r="J2689" s="0">
        <v>1</v>
      </c>
    </row>
    <row r="2690" spans="1:10" customHeight="0">
      <c r="A2690" s="0">
        <f>HYPERLINK("https://dl.dropboxusercontent.com/scl/fi/2k2opqkvszirbapujhf5o/123187-f.jpg?rlkey=0tkjtko4mffs3a2nq7ixkyi9f&amp;dl=0","Click to download Image")</f>
      </c>
      <c r="B2690" s="0">
        <f>HYPERLINK("https://dl.dropboxusercontent.com/scl/fi/qiyafhk47fozf43g7v4sd/mens-hoodie-size-chartsquincy.jpg?rlkey=4gcw545e64wpijxm3621bpao3&amp;dl=0","Click to download SizeChart")</f>
      </c>
      <c r="C2690" s="0" t="inlineStr">
        <is>
          <t>Quincy Men's Fleece Hoodie</t>
        </is>
      </c>
      <c r="D2690" s="0" t="inlineStr">
        <is>
          <t>123187</t>
        </is>
      </c>
      <c r="E2690" s="0" t="inlineStr">
        <is>
          <t>BLANK QUINCY M OD:123187A-S</t>
        </is>
      </c>
      <c r="F2690" s="0" t="inlineStr">
        <is>
          <t>899123187046</t>
        </is>
      </c>
      <c r="G2690" s="0" t="inlineStr">
        <is>
          <t>MENS</t>
        </is>
      </c>
      <c r="H2690" s="0" t="inlineStr">
        <is>
          <t>S</t>
        </is>
      </c>
      <c r="I2690" s="0">
        <v>34.99</v>
      </c>
      <c r="J2690" s="0">
        <v>6</v>
      </c>
    </row>
    <row r="2691" spans="1:10" customHeight="0">
      <c r="A2691" s="0">
        <f>HYPERLINK("https://dl.dropboxusercontent.com/scl/fi/2k2opqkvszirbapujhf5o/123187-f.jpg?rlkey=0tkjtko4mffs3a2nq7ixkyi9f&amp;dl=0","Click to download Image")</f>
      </c>
      <c r="B2691" s="0">
        <f>HYPERLINK("https://dl.dropboxusercontent.com/scl/fi/qiyafhk47fozf43g7v4sd/mens-hoodie-size-chartsquincy.jpg?rlkey=4gcw545e64wpijxm3621bpao3&amp;dl=0","Click to download SizeChart")</f>
      </c>
      <c r="C2691" s="0" t="inlineStr">
        <is>
          <t>Quincy Men's Fleece Hoodie</t>
        </is>
      </c>
      <c r="D2691" s="0" t="inlineStr">
        <is>
          <t>123187</t>
        </is>
      </c>
      <c r="E2691" s="0" t="inlineStr">
        <is>
          <t>BLANK QUINCY M OD:123187B-M</t>
        </is>
      </c>
      <c r="F2691" s="0" t="inlineStr">
        <is>
          <t>899123187053</t>
        </is>
      </c>
      <c r="G2691" s="0" t="inlineStr">
        <is>
          <t>MENS</t>
        </is>
      </c>
      <c r="H2691" s="0" t="inlineStr">
        <is>
          <t>M</t>
        </is>
      </c>
      <c r="I2691" s="0">
        <v>34.99</v>
      </c>
      <c r="J2691" s="0">
        <v>9</v>
      </c>
    </row>
    <row r="2692" spans="1:10" customHeight="0">
      <c r="A2692" s="0">
        <f>HYPERLINK("https://dl.dropboxusercontent.com/scl/fi/2k2opqkvszirbapujhf5o/123187-f.jpg?rlkey=0tkjtko4mffs3a2nq7ixkyi9f&amp;dl=0","Click to download Image")</f>
      </c>
      <c r="B2692" s="0">
        <f>HYPERLINK("https://dl.dropboxusercontent.com/scl/fi/qiyafhk47fozf43g7v4sd/mens-hoodie-size-chartsquincy.jpg?rlkey=4gcw545e64wpijxm3621bpao3&amp;dl=0","Click to download SizeChart")</f>
      </c>
      <c r="C2692" s="0" t="inlineStr">
        <is>
          <t>Quincy Men's Fleece Hoodie</t>
        </is>
      </c>
      <c r="D2692" s="0" t="inlineStr">
        <is>
          <t>123187</t>
        </is>
      </c>
      <c r="E2692" s="0" t="inlineStr">
        <is>
          <t>BLANK QUINCY M OD:123187C-L</t>
        </is>
      </c>
      <c r="F2692" s="0" t="inlineStr">
        <is>
          <t>899123187060</t>
        </is>
      </c>
      <c r="G2692" s="0" t="inlineStr">
        <is>
          <t>MENS</t>
        </is>
      </c>
      <c r="H2692" s="0" t="inlineStr">
        <is>
          <t>L</t>
        </is>
      </c>
      <c r="I2692" s="0">
        <v>34.99</v>
      </c>
      <c r="J2692" s="0">
        <v>8</v>
      </c>
    </row>
    <row r="2693" spans="1:10" customHeight="0">
      <c r="A2693" s="0">
        <f>HYPERLINK("https://dl.dropboxusercontent.com/scl/fi/2k2opqkvszirbapujhf5o/123187-f.jpg?rlkey=0tkjtko4mffs3a2nq7ixkyi9f&amp;dl=0","Click to download Image")</f>
      </c>
      <c r="B2693" s="0">
        <f>HYPERLINK("https://dl.dropboxusercontent.com/scl/fi/qiyafhk47fozf43g7v4sd/mens-hoodie-size-chartsquincy.jpg?rlkey=4gcw545e64wpijxm3621bpao3&amp;dl=0","Click to download SizeChart")</f>
      </c>
      <c r="C2693" s="0" t="inlineStr">
        <is>
          <t>Quincy Men's Fleece Hoodie</t>
        </is>
      </c>
      <c r="D2693" s="0" t="inlineStr">
        <is>
          <t>123187</t>
        </is>
      </c>
      <c r="E2693" s="0" t="inlineStr">
        <is>
          <t>BLANK QUINCY M OD:123187D-XL</t>
        </is>
      </c>
      <c r="F2693" s="0" t="inlineStr">
        <is>
          <t>899123187077</t>
        </is>
      </c>
      <c r="G2693" s="0" t="inlineStr">
        <is>
          <t>MENS</t>
        </is>
      </c>
      <c r="H2693" s="0" t="inlineStr">
        <is>
          <t>XL</t>
        </is>
      </c>
      <c r="I2693" s="0">
        <v>34.99</v>
      </c>
      <c r="J2693" s="0">
        <v>12</v>
      </c>
    </row>
    <row r="2694" spans="1:10" customHeight="0">
      <c r="A2694" s="0">
        <f>HYPERLINK("https://dl.dropboxusercontent.com/scl/fi/2k2opqkvszirbapujhf5o/123187-f.jpg?rlkey=0tkjtko4mffs3a2nq7ixkyi9f&amp;dl=0","Click to download Image")</f>
      </c>
      <c r="B2694" s="0">
        <f>HYPERLINK("https://dl.dropboxusercontent.com/scl/fi/qiyafhk47fozf43g7v4sd/mens-hoodie-size-chartsquincy.jpg?rlkey=4gcw545e64wpijxm3621bpao3&amp;dl=0","Click to download SizeChart")</f>
      </c>
      <c r="C2694" s="0" t="inlineStr">
        <is>
          <t>Quincy Men's Fleece Hoodie</t>
        </is>
      </c>
      <c r="D2694" s="0" t="inlineStr">
        <is>
          <t>123187</t>
        </is>
      </c>
      <c r="E2694" s="0" t="inlineStr">
        <is>
          <t>BLANK QUINCY M OD:123187E-2XL</t>
        </is>
      </c>
      <c r="F2694" s="0" t="inlineStr">
        <is>
          <t>899123187084</t>
        </is>
      </c>
      <c r="G2694" s="0" t="inlineStr">
        <is>
          <t>MENS</t>
        </is>
      </c>
      <c r="H2694" s="0" t="inlineStr">
        <is>
          <t>2XL</t>
        </is>
      </c>
      <c r="I2694" s="0">
        <v>34.99</v>
      </c>
      <c r="J2694" s="0">
        <v>13</v>
      </c>
    </row>
    <row r="2695" spans="1:10" customHeight="0">
      <c r="A2695" s="0">
        <f>HYPERLINK("https://dl.dropboxusercontent.com/scl/fi/2k2opqkvszirbapujhf5o/123187-f.jpg?rlkey=0tkjtko4mffs3a2nq7ixkyi9f&amp;dl=0","Click to download Image")</f>
      </c>
      <c r="B2695" s="0">
        <f>HYPERLINK("https://dl.dropboxusercontent.com/scl/fi/qiyafhk47fozf43g7v4sd/mens-hoodie-size-chartsquincy.jpg?rlkey=4gcw545e64wpijxm3621bpao3&amp;dl=0","Click to download SizeChart")</f>
      </c>
      <c r="C2695" s="0" t="inlineStr">
        <is>
          <t>Quincy Men's Fleece Hoodie</t>
        </is>
      </c>
      <c r="D2695" s="0" t="inlineStr">
        <is>
          <t>123187</t>
        </is>
      </c>
      <c r="E2695" s="0" t="inlineStr">
        <is>
          <t>BLANK QUINCY M OD:123187F-3XL</t>
        </is>
      </c>
      <c r="F2695" s="0" t="inlineStr">
        <is>
          <t>899123187091</t>
        </is>
      </c>
      <c r="G2695" s="0" t="inlineStr">
        <is>
          <t>MENS</t>
        </is>
      </c>
      <c r="H2695" s="0" t="inlineStr">
        <is>
          <t>3XL</t>
        </is>
      </c>
      <c r="I2695" s="0">
        <v>34.99</v>
      </c>
      <c r="J2695" s="0">
        <v>3</v>
      </c>
    </row>
    <row r="2696" spans="1:10" customHeight="0">
      <c r="A2696" s="0">
        <f>HYPERLINK("https://dl.dropboxusercontent.com/scl/fi/nti7h1x0ad68wit8we6pp/124034-f.jpg?rlkey=kehwfodm32xh49j3jr3446y4n&amp;dl=0","Click to download Image")</f>
      </c>
      <c r="B2696" s="0">
        <f>HYPERLINK("https://dl.dropboxusercontent.com/scl/fi/qiyafhk47fozf43g7v4sd/mens-hoodie-size-chartsquincy.jpg?rlkey=4gcw545e64wpijxm3621bpao3&amp;dl=0","Click to download SizeChart")</f>
      </c>
      <c r="C2696" s="0" t="inlineStr">
        <is>
          <t>Quincy Men's Fleece Hoodie</t>
        </is>
      </c>
      <c r="D2696" s="0" t="inlineStr">
        <is>
          <t>124034</t>
        </is>
      </c>
      <c r="E2696" s="0" t="inlineStr">
        <is>
          <t>BLANK QUINCY M GN:124034A-S</t>
        </is>
      </c>
      <c r="F2696" s="0" t="inlineStr">
        <is>
          <t>899124034042</t>
        </is>
      </c>
      <c r="G2696" s="0" t="inlineStr">
        <is>
          <t>MENS</t>
        </is>
      </c>
      <c r="H2696" s="0" t="inlineStr">
        <is>
          <t>S</t>
        </is>
      </c>
      <c r="I2696" s="0">
        <v>34.99</v>
      </c>
      <c r="J2696" s="0">
        <v>17</v>
      </c>
    </row>
    <row r="2697" spans="1:10" customHeight="0">
      <c r="A2697" s="0">
        <f>HYPERLINK("https://dl.dropboxusercontent.com/scl/fi/nti7h1x0ad68wit8we6pp/124034-f.jpg?rlkey=kehwfodm32xh49j3jr3446y4n&amp;dl=0","Click to download Image")</f>
      </c>
      <c r="B2697" s="0">
        <f>HYPERLINK("https://dl.dropboxusercontent.com/scl/fi/qiyafhk47fozf43g7v4sd/mens-hoodie-size-chartsquincy.jpg?rlkey=4gcw545e64wpijxm3621bpao3&amp;dl=0","Click to download SizeChart")</f>
      </c>
      <c r="C2697" s="0" t="inlineStr">
        <is>
          <t>Quincy Men's Fleece Hoodie</t>
        </is>
      </c>
      <c r="D2697" s="0" t="inlineStr">
        <is>
          <t>124034</t>
        </is>
      </c>
      <c r="E2697" s="0" t="inlineStr">
        <is>
          <t>BLANK QUINCY M GN:124034B-M</t>
        </is>
      </c>
      <c r="F2697" s="0" t="inlineStr">
        <is>
          <t>899124034059</t>
        </is>
      </c>
      <c r="G2697" s="0" t="inlineStr">
        <is>
          <t>MENS</t>
        </is>
      </c>
      <c r="H2697" s="0" t="inlineStr">
        <is>
          <t>M</t>
        </is>
      </c>
      <c r="I2697" s="0">
        <v>34.99</v>
      </c>
      <c r="J2697" s="0">
        <v>36</v>
      </c>
    </row>
    <row r="2698" spans="1:10" customHeight="0">
      <c r="A2698" s="0">
        <f>HYPERLINK("https://dl.dropboxusercontent.com/scl/fi/nti7h1x0ad68wit8we6pp/124034-f.jpg?rlkey=kehwfodm32xh49j3jr3446y4n&amp;dl=0","Click to download Image")</f>
      </c>
      <c r="B2698" s="0">
        <f>HYPERLINK("https://dl.dropboxusercontent.com/scl/fi/qiyafhk47fozf43g7v4sd/mens-hoodie-size-chartsquincy.jpg?rlkey=4gcw545e64wpijxm3621bpao3&amp;dl=0","Click to download SizeChart")</f>
      </c>
      <c r="C2698" s="0" t="inlineStr">
        <is>
          <t>Quincy Men's Fleece Hoodie</t>
        </is>
      </c>
      <c r="D2698" s="0" t="inlineStr">
        <is>
          <t>124034</t>
        </is>
      </c>
      <c r="E2698" s="0" t="inlineStr">
        <is>
          <t>BLANK QUINCY M GN:124034C-L</t>
        </is>
      </c>
      <c r="F2698" s="0" t="inlineStr">
        <is>
          <t>099124034066</t>
        </is>
      </c>
      <c r="G2698" s="0" t="inlineStr">
        <is>
          <t>MENS</t>
        </is>
      </c>
      <c r="H2698" s="0" t="inlineStr">
        <is>
          <t>L</t>
        </is>
      </c>
      <c r="I2698" s="0">
        <v>34.99</v>
      </c>
      <c r="J2698" s="0">
        <v>53</v>
      </c>
    </row>
    <row r="2699" spans="1:10" customHeight="0">
      <c r="A2699" s="0">
        <f>HYPERLINK("https://dl.dropboxusercontent.com/scl/fi/nti7h1x0ad68wit8we6pp/124034-f.jpg?rlkey=kehwfodm32xh49j3jr3446y4n&amp;dl=0","Click to download Image")</f>
      </c>
      <c r="B2699" s="0">
        <f>HYPERLINK("https://dl.dropboxusercontent.com/scl/fi/qiyafhk47fozf43g7v4sd/mens-hoodie-size-chartsquincy.jpg?rlkey=4gcw545e64wpijxm3621bpao3&amp;dl=0","Click to download SizeChart")</f>
      </c>
      <c r="C2699" s="0" t="inlineStr">
        <is>
          <t>Quincy Men's Fleece Hoodie</t>
        </is>
      </c>
      <c r="D2699" s="0" t="inlineStr">
        <is>
          <t>124034</t>
        </is>
      </c>
      <c r="E2699" s="0" t="inlineStr">
        <is>
          <t>BLANK QUINCY M GN:124034D-XL</t>
        </is>
      </c>
      <c r="F2699" s="0" t="inlineStr">
        <is>
          <t>899124034073</t>
        </is>
      </c>
      <c r="G2699" s="0" t="inlineStr">
        <is>
          <t>MENS</t>
        </is>
      </c>
      <c r="H2699" s="0" t="inlineStr">
        <is>
          <t>XL</t>
        </is>
      </c>
      <c r="I2699" s="0">
        <v>34.99</v>
      </c>
      <c r="J2699" s="0">
        <v>51</v>
      </c>
    </row>
    <row r="2700" spans="1:10" customHeight="0">
      <c r="A2700" s="0">
        <f>HYPERLINK("https://dl.dropboxusercontent.com/scl/fi/nti7h1x0ad68wit8we6pp/124034-f.jpg?rlkey=kehwfodm32xh49j3jr3446y4n&amp;dl=0","Click to download Image")</f>
      </c>
      <c r="B2700" s="0">
        <f>HYPERLINK("https://dl.dropboxusercontent.com/scl/fi/qiyafhk47fozf43g7v4sd/mens-hoodie-size-chartsquincy.jpg?rlkey=4gcw545e64wpijxm3621bpao3&amp;dl=0","Click to download SizeChart")</f>
      </c>
      <c r="C2700" s="0" t="inlineStr">
        <is>
          <t>Quincy Men's Fleece Hoodie</t>
        </is>
      </c>
      <c r="D2700" s="0" t="inlineStr">
        <is>
          <t>124034</t>
        </is>
      </c>
      <c r="E2700" s="0" t="inlineStr">
        <is>
          <t>BLANK QUINCY M GN:124034E-2XL</t>
        </is>
      </c>
      <c r="F2700" s="0" t="inlineStr">
        <is>
          <t>899124034080</t>
        </is>
      </c>
      <c r="G2700" s="0" t="inlineStr">
        <is>
          <t>MENS</t>
        </is>
      </c>
      <c r="H2700" s="0" t="inlineStr">
        <is>
          <t>2XL</t>
        </is>
      </c>
      <c r="I2700" s="0">
        <v>34.99</v>
      </c>
      <c r="J2700" s="0">
        <v>38</v>
      </c>
    </row>
    <row r="2701" spans="1:10" customHeight="0">
      <c r="A2701" s="0">
        <f>HYPERLINK("https://dl.dropboxusercontent.com/scl/fi/nti7h1x0ad68wit8we6pp/124034-f.jpg?rlkey=kehwfodm32xh49j3jr3446y4n&amp;dl=0","Click to download Image")</f>
      </c>
      <c r="B2701" s="0">
        <f>HYPERLINK("https://dl.dropboxusercontent.com/scl/fi/qiyafhk47fozf43g7v4sd/mens-hoodie-size-chartsquincy.jpg?rlkey=4gcw545e64wpijxm3621bpao3&amp;dl=0","Click to download SizeChart")</f>
      </c>
      <c r="C2701" s="0" t="inlineStr">
        <is>
          <t>Quincy Men's Fleece Hoodie</t>
        </is>
      </c>
      <c r="D2701" s="0" t="inlineStr">
        <is>
          <t>124034</t>
        </is>
      </c>
      <c r="E2701" s="0" t="inlineStr">
        <is>
          <t>BLANK QUINCY M GN:124034F-3XL</t>
        </is>
      </c>
      <c r="F2701" s="0" t="inlineStr">
        <is>
          <t>899124034097</t>
        </is>
      </c>
      <c r="G2701" s="0" t="inlineStr">
        <is>
          <t>MENS</t>
        </is>
      </c>
      <c r="H2701" s="0" t="inlineStr">
        <is>
          <t>3XL</t>
        </is>
      </c>
      <c r="I2701" s="0">
        <v>34.99</v>
      </c>
      <c r="J2701" s="0">
        <v>18</v>
      </c>
    </row>
    <row r="2702" spans="1:10" customHeight="0">
      <c r="A2702" s="0">
        <f>HYPERLINK("https://dl.dropboxusercontent.com/scl/fi/jfvddkmdq9685n13nk1rp/124343-f.jpg?rlkey=3b15u3okcm0f5vmqkdb0te0y7&amp;dl=0","Click to download Image")</f>
      </c>
      <c r="B2702" s="0">
        <f>HYPERLINK("https://dl.dropboxusercontent.com/scl/fi/qiyafhk47fozf43g7v4sd/mens-hoodie-size-chartsquincy.jpg?rlkey=4gcw545e64wpijxm3621bpao3&amp;dl=0","Click to download SizeChart")</f>
      </c>
      <c r="C2702" s="0" t="inlineStr">
        <is>
          <t>Quincy Men's Fleece Hoodie</t>
        </is>
      </c>
      <c r="D2702" s="0" t="inlineStr">
        <is>
          <t>124343</t>
        </is>
      </c>
      <c r="E2702" s="0" t="inlineStr">
        <is>
          <t>BLANK QUINCY M RL:124343A-S</t>
        </is>
      </c>
      <c r="F2702" s="0" t="inlineStr">
        <is>
          <t>899124343045</t>
        </is>
      </c>
      <c r="G2702" s="0" t="inlineStr">
        <is>
          <t>MENS</t>
        </is>
      </c>
      <c r="H2702" s="0" t="inlineStr">
        <is>
          <t>S</t>
        </is>
      </c>
      <c r="I2702" s="0">
        <v>34.99</v>
      </c>
      <c r="J2702" s="0">
        <v>4</v>
      </c>
    </row>
    <row r="2703" spans="1:10" customHeight="0">
      <c r="A2703" s="0">
        <f>HYPERLINK("https://dl.dropboxusercontent.com/scl/fi/jfvddkmdq9685n13nk1rp/124343-f.jpg?rlkey=3b15u3okcm0f5vmqkdb0te0y7&amp;dl=0","Click to download Image")</f>
      </c>
      <c r="B2703" s="0">
        <f>HYPERLINK("https://dl.dropboxusercontent.com/scl/fi/qiyafhk47fozf43g7v4sd/mens-hoodie-size-chartsquincy.jpg?rlkey=4gcw545e64wpijxm3621bpao3&amp;dl=0","Click to download SizeChart")</f>
      </c>
      <c r="C2703" s="0" t="inlineStr">
        <is>
          <t>Quincy Men's Fleece Hoodie</t>
        </is>
      </c>
      <c r="D2703" s="0" t="inlineStr">
        <is>
          <t>124343</t>
        </is>
      </c>
      <c r="E2703" s="0" t="inlineStr">
        <is>
          <t>BLANK QUINCY M RL:124343B-M</t>
        </is>
      </c>
      <c r="F2703" s="0" t="inlineStr">
        <is>
          <t>899124343052</t>
        </is>
      </c>
      <c r="G2703" s="0" t="inlineStr">
        <is>
          <t>MENS</t>
        </is>
      </c>
      <c r="H2703" s="0" t="inlineStr">
        <is>
          <t>M</t>
        </is>
      </c>
      <c r="I2703" s="0">
        <v>34.99</v>
      </c>
      <c r="J2703" s="0">
        <v>10</v>
      </c>
    </row>
    <row r="2704" spans="1:10" customHeight="0">
      <c r="A2704" s="0">
        <f>HYPERLINK("https://dl.dropboxusercontent.com/scl/fi/jfvddkmdq9685n13nk1rp/124343-f.jpg?rlkey=3b15u3okcm0f5vmqkdb0te0y7&amp;dl=0","Click to download Image")</f>
      </c>
      <c r="B2704" s="0">
        <f>HYPERLINK("https://dl.dropboxusercontent.com/scl/fi/qiyafhk47fozf43g7v4sd/mens-hoodie-size-chartsquincy.jpg?rlkey=4gcw545e64wpijxm3621bpao3&amp;dl=0","Click to download SizeChart")</f>
      </c>
      <c r="C2704" s="0" t="inlineStr">
        <is>
          <t>Quincy Men's Fleece Hoodie</t>
        </is>
      </c>
      <c r="D2704" s="0" t="inlineStr">
        <is>
          <t>124343</t>
        </is>
      </c>
      <c r="E2704" s="0" t="inlineStr">
        <is>
          <t>BLANK QUINCY M RL:124343C-L</t>
        </is>
      </c>
      <c r="F2704" s="0" t="inlineStr">
        <is>
          <t>899124343069</t>
        </is>
      </c>
      <c r="G2704" s="0" t="inlineStr">
        <is>
          <t>MENS</t>
        </is>
      </c>
      <c r="H2704" s="0" t="inlineStr">
        <is>
          <t>L</t>
        </is>
      </c>
      <c r="I2704" s="0">
        <v>34.99</v>
      </c>
      <c r="J2704" s="0">
        <v>26</v>
      </c>
    </row>
    <row r="2705" spans="1:10" customHeight="0">
      <c r="A2705" s="0">
        <f>HYPERLINK("https://dl.dropboxusercontent.com/scl/fi/jfvddkmdq9685n13nk1rp/124343-f.jpg?rlkey=3b15u3okcm0f5vmqkdb0te0y7&amp;dl=0","Click to download Image")</f>
      </c>
      <c r="B2705" s="0">
        <f>HYPERLINK("https://dl.dropboxusercontent.com/scl/fi/qiyafhk47fozf43g7v4sd/mens-hoodie-size-chartsquincy.jpg?rlkey=4gcw545e64wpijxm3621bpao3&amp;dl=0","Click to download SizeChart")</f>
      </c>
      <c r="C2705" s="0" t="inlineStr">
        <is>
          <t>Quincy Men's Fleece Hoodie</t>
        </is>
      </c>
      <c r="D2705" s="0" t="inlineStr">
        <is>
          <t>124343</t>
        </is>
      </c>
      <c r="E2705" s="0" t="inlineStr">
        <is>
          <t>BLANK QUINCY M RL:124343D-XL</t>
        </is>
      </c>
      <c r="F2705" s="0" t="inlineStr">
        <is>
          <t>899124343076</t>
        </is>
      </c>
      <c r="G2705" s="0" t="inlineStr">
        <is>
          <t>MENS</t>
        </is>
      </c>
      <c r="H2705" s="0" t="inlineStr">
        <is>
          <t>XL</t>
        </is>
      </c>
      <c r="I2705" s="0">
        <v>34.99</v>
      </c>
      <c r="J2705" s="0">
        <v>39</v>
      </c>
    </row>
    <row r="2706" spans="1:10" customHeight="0">
      <c r="A2706" s="0">
        <f>HYPERLINK("https://dl.dropboxusercontent.com/scl/fi/jfvddkmdq9685n13nk1rp/124343-f.jpg?rlkey=3b15u3okcm0f5vmqkdb0te0y7&amp;dl=0","Click to download Image")</f>
      </c>
      <c r="B2706" s="0">
        <f>HYPERLINK("https://dl.dropboxusercontent.com/scl/fi/qiyafhk47fozf43g7v4sd/mens-hoodie-size-chartsquincy.jpg?rlkey=4gcw545e64wpijxm3621bpao3&amp;dl=0","Click to download SizeChart")</f>
      </c>
      <c r="C2706" s="0" t="inlineStr">
        <is>
          <t>Quincy Men's Fleece Hoodie</t>
        </is>
      </c>
      <c r="D2706" s="0" t="inlineStr">
        <is>
          <t>124343</t>
        </is>
      </c>
      <c r="E2706" s="0" t="inlineStr">
        <is>
          <t>BLANK QUINCY M RL:124343E-2XL</t>
        </is>
      </c>
      <c r="F2706" s="0" t="inlineStr">
        <is>
          <t>899124343083</t>
        </is>
      </c>
      <c r="G2706" s="0" t="inlineStr">
        <is>
          <t>MENS</t>
        </is>
      </c>
      <c r="H2706" s="0" t="inlineStr">
        <is>
          <t>2XL</t>
        </is>
      </c>
      <c r="I2706" s="0">
        <v>34.99</v>
      </c>
      <c r="J2706" s="0">
        <v>32</v>
      </c>
    </row>
    <row r="2707" spans="1:10" customHeight="0">
      <c r="A2707" s="0">
        <f>HYPERLINK("https://dl.dropboxusercontent.com/scl/fi/jfvddkmdq9685n13nk1rp/124343-f.jpg?rlkey=3b15u3okcm0f5vmqkdb0te0y7&amp;dl=0","Click to download Image")</f>
      </c>
      <c r="B2707" s="0">
        <f>HYPERLINK("https://dl.dropboxusercontent.com/scl/fi/qiyafhk47fozf43g7v4sd/mens-hoodie-size-chartsquincy.jpg?rlkey=4gcw545e64wpijxm3621bpao3&amp;dl=0","Click to download SizeChart")</f>
      </c>
      <c r="C2707" s="0" t="inlineStr">
        <is>
          <t>Quincy Men's Fleece Hoodie</t>
        </is>
      </c>
      <c r="D2707" s="0" t="inlineStr">
        <is>
          <t>124343</t>
        </is>
      </c>
      <c r="E2707" s="0" t="inlineStr">
        <is>
          <t>BLANK QUINCY M RL:124343F-3XL</t>
        </is>
      </c>
      <c r="F2707" s="0" t="inlineStr">
        <is>
          <t>899124343090</t>
        </is>
      </c>
      <c r="G2707" s="0" t="inlineStr">
        <is>
          <t>MENS</t>
        </is>
      </c>
      <c r="H2707" s="0" t="inlineStr">
        <is>
          <t>3XL</t>
        </is>
      </c>
      <c r="I2707" s="0">
        <v>34.99</v>
      </c>
      <c r="J2707" s="0">
        <v>18</v>
      </c>
    </row>
    <row r="2708" spans="1:10" customHeight="0">
      <c r="A2708" s="0">
        <f>HYPERLINK("https://dl.dropboxusercontent.com/scl/fi/opu3n61x3mu2h68v8mz5s/117509-f.jpg?rlkey=lkm7zv6twswg29uwd108trc89&amp;dl=0","Click to download Image")</f>
      </c>
      <c r="B2708" s="0">
        <f>HYPERLINK("https://dl.dropboxusercontent.com/scl/fi/qiyafhk47fozf43g7v4sd/mens-hoodie-size-chartsquincy.jpg?rlkey=4gcw545e64wpijxm3621bpao3&amp;dl=0","Click to download SizeChart")</f>
      </c>
      <c r="C2708" s="0" t="inlineStr">
        <is>
          <t>Quincy Men's Fleece Hoodie</t>
        </is>
      </c>
      <c r="D2708" s="0" t="inlineStr">
        <is>
          <t>121902</t>
        </is>
      </c>
      <c r="E2708" s="0" t="inlineStr">
        <is>
          <t>QUINCY PURPLE HOODIE:121902BA-S</t>
        </is>
      </c>
      <c r="F2708" s="0" t="inlineStr">
        <is>
          <t>802117509045</t>
        </is>
      </c>
      <c r="G2708" s="0" t="inlineStr">
        <is>
          <t>MENS</t>
        </is>
      </c>
      <c r="H2708" s="0" t="inlineStr">
        <is>
          <t>S</t>
        </is>
      </c>
      <c r="I2708" s="0">
        <v>34.99</v>
      </c>
      <c r="J2708" s="0">
        <v>102</v>
      </c>
    </row>
    <row r="2709" spans="1:10" customHeight="0">
      <c r="A2709" s="0">
        <f>HYPERLINK("https://dl.dropboxusercontent.com/scl/fi/opu3n61x3mu2h68v8mz5s/117509-f.jpg?rlkey=lkm7zv6twswg29uwd108trc89&amp;dl=0","Click to download Image")</f>
      </c>
      <c r="B2709" s="0">
        <f>HYPERLINK("https://dl.dropboxusercontent.com/scl/fi/qiyafhk47fozf43g7v4sd/mens-hoodie-size-chartsquincy.jpg?rlkey=4gcw545e64wpijxm3621bpao3&amp;dl=0","Click to download SizeChart")</f>
      </c>
      <c r="C2709" s="0" t="inlineStr">
        <is>
          <t>Quincy Men's Fleece Hoodie</t>
        </is>
      </c>
      <c r="D2709" s="0" t="inlineStr">
        <is>
          <t>121902</t>
        </is>
      </c>
      <c r="E2709" s="0" t="inlineStr">
        <is>
          <t>QUINCY PURPLE HOODIE:121902BB-M</t>
        </is>
      </c>
      <c r="F2709" s="0" t="inlineStr">
        <is>
          <t>802117509052</t>
        </is>
      </c>
      <c r="G2709" s="0" t="inlineStr">
        <is>
          <t>MENS</t>
        </is>
      </c>
      <c r="H2709" s="0" t="inlineStr">
        <is>
          <t>M</t>
        </is>
      </c>
      <c r="I2709" s="0">
        <v>34.99</v>
      </c>
      <c r="J2709" s="0">
        <v>176</v>
      </c>
    </row>
    <row r="2710" spans="1:10" customHeight="0">
      <c r="A2710" s="0">
        <f>HYPERLINK("https://dl.dropboxusercontent.com/scl/fi/opu3n61x3mu2h68v8mz5s/117509-f.jpg?rlkey=lkm7zv6twswg29uwd108trc89&amp;dl=0","Click to download Image")</f>
      </c>
      <c r="B2710" s="0">
        <f>HYPERLINK("https://dl.dropboxusercontent.com/scl/fi/qiyafhk47fozf43g7v4sd/mens-hoodie-size-chartsquincy.jpg?rlkey=4gcw545e64wpijxm3621bpao3&amp;dl=0","Click to download SizeChart")</f>
      </c>
      <c r="C2710" s="0" t="inlineStr">
        <is>
          <t>Quincy Men's Fleece Hoodie</t>
        </is>
      </c>
      <c r="D2710" s="0" t="inlineStr">
        <is>
          <t>121902</t>
        </is>
      </c>
      <c r="E2710" s="0" t="inlineStr">
        <is>
          <t>QUINCY PURPLE HOODIE:121902BC-L</t>
        </is>
      </c>
      <c r="F2710" s="0" t="inlineStr">
        <is>
          <t>802117509069</t>
        </is>
      </c>
      <c r="G2710" s="0" t="inlineStr">
        <is>
          <t>MENS</t>
        </is>
      </c>
      <c r="H2710" s="0" t="inlineStr">
        <is>
          <t>L</t>
        </is>
      </c>
      <c r="I2710" s="0">
        <v>34.99</v>
      </c>
      <c r="J2710" s="0">
        <v>220</v>
      </c>
    </row>
    <row r="2711" spans="1:10" customHeight="0">
      <c r="A2711" s="0">
        <f>HYPERLINK("https://dl.dropboxusercontent.com/scl/fi/opu3n61x3mu2h68v8mz5s/117509-f.jpg?rlkey=lkm7zv6twswg29uwd108trc89&amp;dl=0","Click to download Image")</f>
      </c>
      <c r="B2711" s="0">
        <f>HYPERLINK("https://dl.dropboxusercontent.com/scl/fi/qiyafhk47fozf43g7v4sd/mens-hoodie-size-chartsquincy.jpg?rlkey=4gcw545e64wpijxm3621bpao3&amp;dl=0","Click to download SizeChart")</f>
      </c>
      <c r="C2711" s="0" t="inlineStr">
        <is>
          <t>Quincy Men's Fleece Hoodie</t>
        </is>
      </c>
      <c r="D2711" s="0" t="inlineStr">
        <is>
          <t>121902</t>
        </is>
      </c>
      <c r="E2711" s="0" t="inlineStr">
        <is>
          <t>QUINCY PURPLE HOODIE:121902BD-XL</t>
        </is>
      </c>
      <c r="F2711" s="0" t="inlineStr">
        <is>
          <t>802117509076</t>
        </is>
      </c>
      <c r="G2711" s="0" t="inlineStr">
        <is>
          <t>MENS</t>
        </is>
      </c>
      <c r="H2711" s="0" t="inlineStr">
        <is>
          <t>XL</t>
        </is>
      </c>
      <c r="I2711" s="0">
        <v>34.99</v>
      </c>
      <c r="J2711" s="0">
        <v>221</v>
      </c>
    </row>
    <row r="2712" spans="1:10" customHeight="0">
      <c r="A2712" s="0">
        <f>HYPERLINK("https://dl.dropboxusercontent.com/scl/fi/opu3n61x3mu2h68v8mz5s/117509-f.jpg?rlkey=lkm7zv6twswg29uwd108trc89&amp;dl=0","Click to download Image")</f>
      </c>
      <c r="B2712" s="0">
        <f>HYPERLINK("https://dl.dropboxusercontent.com/scl/fi/qiyafhk47fozf43g7v4sd/mens-hoodie-size-chartsquincy.jpg?rlkey=4gcw545e64wpijxm3621bpao3&amp;dl=0","Click to download SizeChart")</f>
      </c>
      <c r="C2712" s="0" t="inlineStr">
        <is>
          <t>Quincy Men's Fleece Hoodie</t>
        </is>
      </c>
      <c r="D2712" s="0" t="inlineStr">
        <is>
          <t>121902</t>
        </is>
      </c>
      <c r="E2712" s="0" t="inlineStr">
        <is>
          <t>QUINCY PURPLE HOODIE:121902BE-2XL</t>
        </is>
      </c>
      <c r="F2712" s="0" t="inlineStr">
        <is>
          <t>802117509083</t>
        </is>
      </c>
      <c r="G2712" s="0" t="inlineStr">
        <is>
          <t>MENS</t>
        </is>
      </c>
      <c r="H2712" s="0" t="inlineStr">
        <is>
          <t>2XL</t>
        </is>
      </c>
      <c r="I2712" s="0">
        <v>34.99</v>
      </c>
      <c r="J2712" s="0">
        <v>162</v>
      </c>
    </row>
    <row r="2713" spans="1:10" customHeight="0">
      <c r="A2713" s="0">
        <f>HYPERLINK("https://dl.dropboxusercontent.com/scl/fi/opu3n61x3mu2h68v8mz5s/117509-f.jpg?rlkey=lkm7zv6twswg29uwd108trc89&amp;dl=0","Click to download Image")</f>
      </c>
      <c r="B2713" s="0">
        <f>HYPERLINK("https://dl.dropboxusercontent.com/scl/fi/qiyafhk47fozf43g7v4sd/mens-hoodie-size-chartsquincy.jpg?rlkey=4gcw545e64wpijxm3621bpao3&amp;dl=0","Click to download SizeChart")</f>
      </c>
      <c r="C2713" s="0" t="inlineStr">
        <is>
          <t>Quincy Men's Fleece Hoodie</t>
        </is>
      </c>
      <c r="D2713" s="0" t="inlineStr">
        <is>
          <t>121902</t>
        </is>
      </c>
      <c r="E2713" s="0" t="inlineStr">
        <is>
          <t>QUINCY PURPLE HOODIE:121902BF-3XL</t>
        </is>
      </c>
      <c r="F2713" s="0" t="inlineStr">
        <is>
          <t>802117509090</t>
        </is>
      </c>
      <c r="G2713" s="0" t="inlineStr">
        <is>
          <t>MENS</t>
        </is>
      </c>
      <c r="H2713" s="0" t="inlineStr">
        <is>
          <t>3XL</t>
        </is>
      </c>
      <c r="I2713" s="0">
        <v>34.99</v>
      </c>
      <c r="J2713" s="0">
        <v>83</v>
      </c>
    </row>
    <row r="2714" spans="1:10" customHeight="0">
      <c r="A2714" s="0">
        <f>HYPERLINK("https://dl.dropboxusercontent.com/scl/fi/fvk3zsrijwhupk5wb6vyo/111461-af.jpg?rlkey=47h3ewukduq5hlmp5263sjw4o&amp;dl=0","Click to download Image")</f>
      </c>
      <c r="B2714" s="0">
        <f>HYPERLINK("https://dl.dropboxusercontent.com/scl/fi/pttlz3v01ri085ds5f0am/mens-t-shirt-size-chartsrenton.jpg?rlkey=ipq1twjlz9ig2a4iuhe3sgu6l&amp;dl=0","Click to download SizeChart")</f>
      </c>
      <c r="C2714" s="0" t="inlineStr">
        <is>
          <t>Renton Men's Performance T-Shirt</t>
        </is>
      </c>
      <c r="D2714" s="0" t="inlineStr">
        <is>
          <t>111461</t>
        </is>
      </c>
      <c r="E2714" s="0" t="inlineStr">
        <is>
          <t>BLANK RENTON GREY:111461A - S</t>
        </is>
      </c>
      <c r="G2714" s="0" t="inlineStr">
        <is>
          <t>MENS</t>
        </is>
      </c>
      <c r="H2714" s="0" t="inlineStr">
        <is>
          <t>S</t>
        </is>
      </c>
      <c r="I2714" s="0">
        <v>19.99</v>
      </c>
      <c r="J2714" s="0">
        <v>3</v>
      </c>
    </row>
    <row r="2715" spans="1:10" customHeight="0">
      <c r="A2715" s="0">
        <f>HYPERLINK("https://dl.dropboxusercontent.com/scl/fi/fvk3zsrijwhupk5wb6vyo/111461-af.jpg?rlkey=47h3ewukduq5hlmp5263sjw4o&amp;dl=0","Click to download Image")</f>
      </c>
      <c r="B2715" s="0">
        <f>HYPERLINK("https://dl.dropboxusercontent.com/scl/fi/pttlz3v01ri085ds5f0am/mens-t-shirt-size-chartsrenton.jpg?rlkey=ipq1twjlz9ig2a4iuhe3sgu6l&amp;dl=0","Click to download SizeChart")</f>
      </c>
      <c r="C2715" s="0" t="inlineStr">
        <is>
          <t>Renton Men's Performance T-Shirt</t>
        </is>
      </c>
      <c r="D2715" s="0" t="inlineStr">
        <is>
          <t>111461</t>
        </is>
      </c>
      <c r="E2715" s="0" t="inlineStr">
        <is>
          <t>BLANK RENTON GREY:111461B - M</t>
        </is>
      </c>
      <c r="G2715" s="0" t="inlineStr">
        <is>
          <t>MENS</t>
        </is>
      </c>
      <c r="H2715" s="0" t="inlineStr">
        <is>
          <t>M</t>
        </is>
      </c>
      <c r="I2715" s="0">
        <v>19.99</v>
      </c>
      <c r="J2715" s="0">
        <v>5</v>
      </c>
    </row>
    <row r="2716" spans="1:10" customHeight="0">
      <c r="A2716" s="0">
        <f>HYPERLINK("https://dl.dropboxusercontent.com/scl/fi/fvk3zsrijwhupk5wb6vyo/111461-af.jpg?rlkey=47h3ewukduq5hlmp5263sjw4o&amp;dl=0","Click to download Image")</f>
      </c>
      <c r="B2716" s="0">
        <f>HYPERLINK("https://dl.dropboxusercontent.com/scl/fi/pttlz3v01ri085ds5f0am/mens-t-shirt-size-chartsrenton.jpg?rlkey=ipq1twjlz9ig2a4iuhe3sgu6l&amp;dl=0","Click to download SizeChart")</f>
      </c>
      <c r="C2716" s="0" t="inlineStr">
        <is>
          <t>Renton Men's Performance T-Shirt</t>
        </is>
      </c>
      <c r="D2716" s="0" t="inlineStr">
        <is>
          <t>111461</t>
        </is>
      </c>
      <c r="E2716" s="0" t="inlineStr">
        <is>
          <t>BLANK RENTON GREY:111461C - L</t>
        </is>
      </c>
      <c r="G2716" s="0" t="inlineStr">
        <is>
          <t>MENS</t>
        </is>
      </c>
      <c r="H2716" s="0" t="inlineStr">
        <is>
          <t>L</t>
        </is>
      </c>
      <c r="I2716" s="0">
        <v>19.99</v>
      </c>
      <c r="J2716" s="0">
        <v>7</v>
      </c>
    </row>
    <row r="2717" spans="1:10" customHeight="0">
      <c r="A2717" s="0">
        <f>HYPERLINK("https://dl.dropboxusercontent.com/scl/fi/fvk3zsrijwhupk5wb6vyo/111461-af.jpg?rlkey=47h3ewukduq5hlmp5263sjw4o&amp;dl=0","Click to download Image")</f>
      </c>
      <c r="B2717" s="0">
        <f>HYPERLINK("https://dl.dropboxusercontent.com/scl/fi/pttlz3v01ri085ds5f0am/mens-t-shirt-size-chartsrenton.jpg?rlkey=ipq1twjlz9ig2a4iuhe3sgu6l&amp;dl=0","Click to download SizeChart")</f>
      </c>
      <c r="C2717" s="0" t="inlineStr">
        <is>
          <t>Renton Men's Performance T-Shirt</t>
        </is>
      </c>
      <c r="D2717" s="0" t="inlineStr">
        <is>
          <t>111461</t>
        </is>
      </c>
      <c r="E2717" s="0" t="inlineStr">
        <is>
          <t>BLANK RENTON GREY:111461D - XL</t>
        </is>
      </c>
      <c r="G2717" s="0" t="inlineStr">
        <is>
          <t>MENS</t>
        </is>
      </c>
      <c r="H2717" s="0" t="inlineStr">
        <is>
          <t>XL</t>
        </is>
      </c>
      <c r="I2717" s="0">
        <v>19.99</v>
      </c>
      <c r="J2717" s="0">
        <v>5</v>
      </c>
    </row>
    <row r="2718" spans="1:10" customHeight="0">
      <c r="A2718" s="0">
        <f>HYPERLINK("https://dl.dropboxusercontent.com/scl/fi/fvk3zsrijwhupk5wb6vyo/111461-af.jpg?rlkey=47h3ewukduq5hlmp5263sjw4o&amp;dl=0","Click to download Image")</f>
      </c>
      <c r="B2718" s="0">
        <f>HYPERLINK("https://dl.dropboxusercontent.com/scl/fi/pttlz3v01ri085ds5f0am/mens-t-shirt-size-chartsrenton.jpg?rlkey=ipq1twjlz9ig2a4iuhe3sgu6l&amp;dl=0","Click to download SizeChart")</f>
      </c>
      <c r="C2718" s="0" t="inlineStr">
        <is>
          <t>Renton Men's Performance T-Shirt</t>
        </is>
      </c>
      <c r="D2718" s="0" t="inlineStr">
        <is>
          <t>111461</t>
        </is>
      </c>
      <c r="E2718" s="0" t="inlineStr">
        <is>
          <t>BLANK RENTON GREY:111461E - 2XL</t>
        </is>
      </c>
      <c r="G2718" s="0" t="inlineStr">
        <is>
          <t>MENS</t>
        </is>
      </c>
      <c r="H2718" s="0" t="inlineStr">
        <is>
          <t>2XL</t>
        </is>
      </c>
      <c r="I2718" s="0">
        <v>19.99</v>
      </c>
      <c r="J2718" s="0">
        <v>7</v>
      </c>
    </row>
    <row r="2719" spans="1:10" customHeight="0">
      <c r="A2719" s="0">
        <f>HYPERLINK("https://dl.dropboxusercontent.com/scl/fi/fvk3zsrijwhupk5wb6vyo/111461-af.jpg?rlkey=47h3ewukduq5hlmp5263sjw4o&amp;dl=0","Click to download Image")</f>
      </c>
      <c r="B2719" s="0">
        <f>HYPERLINK("https://dl.dropboxusercontent.com/scl/fi/pttlz3v01ri085ds5f0am/mens-t-shirt-size-chartsrenton.jpg?rlkey=ipq1twjlz9ig2a4iuhe3sgu6l&amp;dl=0","Click to download SizeChart")</f>
      </c>
      <c r="C2719" s="0" t="inlineStr">
        <is>
          <t>Renton Men's Performance T-Shirt</t>
        </is>
      </c>
      <c r="D2719" s="0" t="inlineStr">
        <is>
          <t>111461</t>
        </is>
      </c>
      <c r="E2719" s="0" t="inlineStr">
        <is>
          <t>BLANK RENTON GREY:111461F - 3XL</t>
        </is>
      </c>
      <c r="G2719" s="0" t="inlineStr">
        <is>
          <t>MENS</t>
        </is>
      </c>
      <c r="H2719" s="0" t="inlineStr">
        <is>
          <t>3XL</t>
        </is>
      </c>
      <c r="I2719" s="0">
        <v>19.99</v>
      </c>
      <c r="J2719" s="0">
        <v>4</v>
      </c>
    </row>
    <row r="2720" spans="1:10" customHeight="0">
      <c r="A2720" s="0">
        <f>HYPERLINK("https://dl.dropboxusercontent.com/scl/fi/judvhatl8ofrvln23r5ud/121630-af.jpg?rlkey=u222vh6w0dgsqd8e40t2vqs03&amp;dl=0","Click to download Image")</f>
      </c>
      <c r="B2720" s="0">
        <f>HYPERLINK("https://dl.dropboxusercontent.com/scl/fi/5hgtjmll4d65tc7y9ryop/mens-t-shirt-size-chartsmaxwell.jpg?rlkey=8hfcetu9kw104ch8y6ajs45pw&amp;dl=0","Click to download SizeChart")</f>
      </c>
      <c r="C2720" s="0" t="inlineStr">
        <is>
          <t>Maxwell Men's T-Shirt</t>
        </is>
      </c>
      <c r="D2720" s="0" t="inlineStr">
        <is>
          <t>121630</t>
        </is>
      </c>
      <c r="E2720" s="0" t="inlineStr">
        <is>
          <t>BLANK MAXWEL M BK:121630A-S</t>
        </is>
      </c>
      <c r="F2720" s="0" t="inlineStr">
        <is>
          <t>899121630049</t>
        </is>
      </c>
      <c r="G2720" s="0" t="inlineStr">
        <is>
          <t>MENS</t>
        </is>
      </c>
      <c r="H2720" s="0" t="inlineStr">
        <is>
          <t>S</t>
        </is>
      </c>
      <c r="I2720" s="0">
        <v>19.99</v>
      </c>
      <c r="J2720" s="0">
        <v>7</v>
      </c>
    </row>
    <row r="2721" spans="1:10" customHeight="0">
      <c r="A2721" s="0">
        <f>HYPERLINK("https://dl.dropboxusercontent.com/scl/fi/judvhatl8ofrvln23r5ud/121630-af.jpg?rlkey=u222vh6w0dgsqd8e40t2vqs03&amp;dl=0","Click to download Image")</f>
      </c>
      <c r="B2721" s="0">
        <f>HYPERLINK("https://dl.dropboxusercontent.com/scl/fi/5hgtjmll4d65tc7y9ryop/mens-t-shirt-size-chartsmaxwell.jpg?rlkey=8hfcetu9kw104ch8y6ajs45pw&amp;dl=0","Click to download SizeChart")</f>
      </c>
      <c r="C2721" s="0" t="inlineStr">
        <is>
          <t>Maxwell Men's T-Shirt</t>
        </is>
      </c>
      <c r="D2721" s="0" t="inlineStr">
        <is>
          <t>121630</t>
        </is>
      </c>
      <c r="E2721" s="0" t="inlineStr">
        <is>
          <t>BLANK MAXWEL M BK:121630B-M</t>
        </is>
      </c>
      <c r="F2721" s="0" t="inlineStr">
        <is>
          <t>899121630056</t>
        </is>
      </c>
      <c r="G2721" s="0" t="inlineStr">
        <is>
          <t>MENS</t>
        </is>
      </c>
      <c r="H2721" s="0" t="inlineStr">
        <is>
          <t>M</t>
        </is>
      </c>
      <c r="I2721" s="0">
        <v>19.99</v>
      </c>
      <c r="J2721" s="0">
        <v>27</v>
      </c>
    </row>
    <row r="2722" spans="1:10" customHeight="0">
      <c r="A2722" s="0">
        <f>HYPERLINK("https://dl.dropboxusercontent.com/scl/fi/judvhatl8ofrvln23r5ud/121630-af.jpg?rlkey=u222vh6w0dgsqd8e40t2vqs03&amp;dl=0","Click to download Image")</f>
      </c>
      <c r="B2722" s="0">
        <f>HYPERLINK("https://dl.dropboxusercontent.com/scl/fi/5hgtjmll4d65tc7y9ryop/mens-t-shirt-size-chartsmaxwell.jpg?rlkey=8hfcetu9kw104ch8y6ajs45pw&amp;dl=0","Click to download SizeChart")</f>
      </c>
      <c r="C2722" s="0" t="inlineStr">
        <is>
          <t>Maxwell Men's T-Shirt</t>
        </is>
      </c>
      <c r="D2722" s="0" t="inlineStr">
        <is>
          <t>121630</t>
        </is>
      </c>
      <c r="E2722" s="0" t="inlineStr">
        <is>
          <t>BLANK MAXWEL M BK:121630C-L</t>
        </is>
      </c>
      <c r="F2722" s="0" t="inlineStr">
        <is>
          <t>899121630063</t>
        </is>
      </c>
      <c r="G2722" s="0" t="inlineStr">
        <is>
          <t>MENS</t>
        </is>
      </c>
      <c r="H2722" s="0" t="inlineStr">
        <is>
          <t>L</t>
        </is>
      </c>
      <c r="I2722" s="0">
        <v>19.99</v>
      </c>
      <c r="J2722" s="0">
        <v>37</v>
      </c>
    </row>
    <row r="2723" spans="1:10" customHeight="0">
      <c r="A2723" s="0">
        <f>HYPERLINK("https://dl.dropboxusercontent.com/scl/fi/judvhatl8ofrvln23r5ud/121630-af.jpg?rlkey=u222vh6w0dgsqd8e40t2vqs03&amp;dl=0","Click to download Image")</f>
      </c>
      <c r="B2723" s="0">
        <f>HYPERLINK("https://dl.dropboxusercontent.com/scl/fi/5hgtjmll4d65tc7y9ryop/mens-t-shirt-size-chartsmaxwell.jpg?rlkey=8hfcetu9kw104ch8y6ajs45pw&amp;dl=0","Click to download SizeChart")</f>
      </c>
      <c r="C2723" s="0" t="inlineStr">
        <is>
          <t>Maxwell Men's T-Shirt</t>
        </is>
      </c>
      <c r="D2723" s="0" t="inlineStr">
        <is>
          <t>121630</t>
        </is>
      </c>
      <c r="E2723" s="0" t="inlineStr">
        <is>
          <t>BLANK MAXWEL M BK:121630D-XL</t>
        </is>
      </c>
      <c r="F2723" s="0" t="inlineStr">
        <is>
          <t>899121630070</t>
        </is>
      </c>
      <c r="G2723" s="0" t="inlineStr">
        <is>
          <t>MENS</t>
        </is>
      </c>
      <c r="H2723" s="0" t="inlineStr">
        <is>
          <t>XL</t>
        </is>
      </c>
      <c r="I2723" s="0">
        <v>19.99</v>
      </c>
      <c r="J2723" s="0">
        <v>36</v>
      </c>
    </row>
    <row r="2724" spans="1:10" customHeight="0">
      <c r="A2724" s="0">
        <f>HYPERLINK("https://dl.dropboxusercontent.com/scl/fi/judvhatl8ofrvln23r5ud/121630-af.jpg?rlkey=u222vh6w0dgsqd8e40t2vqs03&amp;dl=0","Click to download Image")</f>
      </c>
      <c r="B2724" s="0">
        <f>HYPERLINK("https://dl.dropboxusercontent.com/scl/fi/5hgtjmll4d65tc7y9ryop/mens-t-shirt-size-chartsmaxwell.jpg?rlkey=8hfcetu9kw104ch8y6ajs45pw&amp;dl=0","Click to download SizeChart")</f>
      </c>
      <c r="C2724" s="0" t="inlineStr">
        <is>
          <t>Maxwell Men's T-Shirt</t>
        </is>
      </c>
      <c r="D2724" s="0" t="inlineStr">
        <is>
          <t>121630</t>
        </is>
      </c>
      <c r="E2724" s="0" t="inlineStr">
        <is>
          <t>BLANK MAXWEL M BK:121630E-2XL</t>
        </is>
      </c>
      <c r="F2724" s="0" t="inlineStr">
        <is>
          <t>899121630087</t>
        </is>
      </c>
      <c r="G2724" s="0" t="inlineStr">
        <is>
          <t>MENS</t>
        </is>
      </c>
      <c r="H2724" s="0" t="inlineStr">
        <is>
          <t>2XL</t>
        </is>
      </c>
      <c r="I2724" s="0">
        <v>19.99</v>
      </c>
      <c r="J2724" s="0">
        <v>24</v>
      </c>
    </row>
    <row r="2725" spans="1:10" customHeight="0">
      <c r="A2725" s="0">
        <f>HYPERLINK("https://dl.dropboxusercontent.com/scl/fi/judvhatl8ofrvln23r5ud/121630-af.jpg?rlkey=u222vh6w0dgsqd8e40t2vqs03&amp;dl=0","Click to download Image")</f>
      </c>
      <c r="B2725" s="0">
        <f>HYPERLINK("https://dl.dropboxusercontent.com/scl/fi/5hgtjmll4d65tc7y9ryop/mens-t-shirt-size-chartsmaxwell.jpg?rlkey=8hfcetu9kw104ch8y6ajs45pw&amp;dl=0","Click to download SizeChart")</f>
      </c>
      <c r="C2725" s="0" t="inlineStr">
        <is>
          <t>Maxwell Men's T-Shirt</t>
        </is>
      </c>
      <c r="D2725" s="0" t="inlineStr">
        <is>
          <t>121630</t>
        </is>
      </c>
      <c r="E2725" s="0" t="inlineStr">
        <is>
          <t>BLANK MAXWEL M BK:121630F-3XL</t>
        </is>
      </c>
      <c r="F2725" s="0" t="inlineStr">
        <is>
          <t>899121630094</t>
        </is>
      </c>
      <c r="G2725" s="0" t="inlineStr">
        <is>
          <t>MENS</t>
        </is>
      </c>
      <c r="H2725" s="0" t="inlineStr">
        <is>
          <t>3XL</t>
        </is>
      </c>
      <c r="I2725" s="0">
        <v>19.99</v>
      </c>
      <c r="J2725" s="0">
        <v>12</v>
      </c>
    </row>
    <row r="2726" spans="1:10" customHeight="0">
      <c r="A2726" s="0">
        <f>HYPERLINK("https://dl.dropboxusercontent.com/scl/fi/tp4o7f57znesdhsbtbygk/121632-af.jpg?rlkey=2pzx3bu6drjaau55lxkik34wa&amp;dl=0","Click to download Image")</f>
      </c>
      <c r="B2726" s="0">
        <f>HYPERLINK("https://dl.dropboxusercontent.com/scl/fi/5hgtjmll4d65tc7y9ryop/mens-t-shirt-size-chartsmaxwell.jpg?rlkey=8hfcetu9kw104ch8y6ajs45pw&amp;dl=0","Click to download SizeChart")</f>
      </c>
      <c r="C2726" s="0" t="inlineStr">
        <is>
          <t>Maxwell Men's T-Shirt</t>
        </is>
      </c>
      <c r="D2726" s="0" t="inlineStr">
        <is>
          <t>121632</t>
        </is>
      </c>
      <c r="E2726" s="0" t="inlineStr">
        <is>
          <t>BLANK MAXWEL M CL:121632A-S</t>
        </is>
      </c>
      <c r="F2726" s="0" t="inlineStr">
        <is>
          <t>899121632043</t>
        </is>
      </c>
      <c r="G2726" s="0" t="inlineStr">
        <is>
          <t>MENS</t>
        </is>
      </c>
      <c r="H2726" s="0" t="inlineStr">
        <is>
          <t>S</t>
        </is>
      </c>
      <c r="I2726" s="0">
        <v>19.99</v>
      </c>
      <c r="J2726" s="0">
        <v>12</v>
      </c>
    </row>
    <row r="2727" spans="1:10" customHeight="0">
      <c r="A2727" s="0">
        <f>HYPERLINK("https://dl.dropboxusercontent.com/scl/fi/tp4o7f57znesdhsbtbygk/121632-af.jpg?rlkey=2pzx3bu6drjaau55lxkik34wa&amp;dl=0","Click to download Image")</f>
      </c>
      <c r="B2727" s="0">
        <f>HYPERLINK("https://dl.dropboxusercontent.com/scl/fi/5hgtjmll4d65tc7y9ryop/mens-t-shirt-size-chartsmaxwell.jpg?rlkey=8hfcetu9kw104ch8y6ajs45pw&amp;dl=0","Click to download SizeChart")</f>
      </c>
      <c r="C2727" s="0" t="inlineStr">
        <is>
          <t>Maxwell Men's T-Shirt</t>
        </is>
      </c>
      <c r="D2727" s="0" t="inlineStr">
        <is>
          <t>121632</t>
        </is>
      </c>
      <c r="E2727" s="0" t="inlineStr">
        <is>
          <t>BLANK MAXWEL M CL:121632B-M</t>
        </is>
      </c>
      <c r="F2727" s="0" t="inlineStr">
        <is>
          <t>899121632050</t>
        </is>
      </c>
      <c r="G2727" s="0" t="inlineStr">
        <is>
          <t>MENS</t>
        </is>
      </c>
      <c r="H2727" s="0" t="inlineStr">
        <is>
          <t>M</t>
        </is>
      </c>
      <c r="I2727" s="0">
        <v>19.99</v>
      </c>
      <c r="J2727" s="0">
        <v>24</v>
      </c>
    </row>
    <row r="2728" spans="1:10" customHeight="0">
      <c r="A2728" s="0">
        <f>HYPERLINK("https://dl.dropboxusercontent.com/scl/fi/tp4o7f57znesdhsbtbygk/121632-af.jpg?rlkey=2pzx3bu6drjaau55lxkik34wa&amp;dl=0","Click to download Image")</f>
      </c>
      <c r="B2728" s="0">
        <f>HYPERLINK("https://dl.dropboxusercontent.com/scl/fi/5hgtjmll4d65tc7y9ryop/mens-t-shirt-size-chartsmaxwell.jpg?rlkey=8hfcetu9kw104ch8y6ajs45pw&amp;dl=0","Click to download SizeChart")</f>
      </c>
      <c r="C2728" s="0" t="inlineStr">
        <is>
          <t>Maxwell Men's T-Shirt</t>
        </is>
      </c>
      <c r="D2728" s="0" t="inlineStr">
        <is>
          <t>121632</t>
        </is>
      </c>
      <c r="E2728" s="0" t="inlineStr">
        <is>
          <t>BLANK MAXWEL M CL:121632C-L</t>
        </is>
      </c>
      <c r="F2728" s="0" t="inlineStr">
        <is>
          <t>899121632067</t>
        </is>
      </c>
      <c r="G2728" s="0" t="inlineStr">
        <is>
          <t>MENS</t>
        </is>
      </c>
      <c r="H2728" s="0" t="inlineStr">
        <is>
          <t>L</t>
        </is>
      </c>
      <c r="I2728" s="0">
        <v>19.99</v>
      </c>
      <c r="J2728" s="0">
        <v>36</v>
      </c>
    </row>
    <row r="2729" spans="1:10" customHeight="0">
      <c r="A2729" s="0">
        <f>HYPERLINK("https://dl.dropboxusercontent.com/scl/fi/tp4o7f57znesdhsbtbygk/121632-af.jpg?rlkey=2pzx3bu6drjaau55lxkik34wa&amp;dl=0","Click to download Image")</f>
      </c>
      <c r="B2729" s="0">
        <f>HYPERLINK("https://dl.dropboxusercontent.com/scl/fi/5hgtjmll4d65tc7y9ryop/mens-t-shirt-size-chartsmaxwell.jpg?rlkey=8hfcetu9kw104ch8y6ajs45pw&amp;dl=0","Click to download SizeChart")</f>
      </c>
      <c r="C2729" s="0" t="inlineStr">
        <is>
          <t>Maxwell Men's T-Shirt</t>
        </is>
      </c>
      <c r="D2729" s="0" t="inlineStr">
        <is>
          <t>121632</t>
        </is>
      </c>
      <c r="E2729" s="0" t="inlineStr">
        <is>
          <t>BLANK MAXWEL M CL:121632D-XL</t>
        </is>
      </c>
      <c r="F2729" s="0" t="inlineStr">
        <is>
          <t>899121632074</t>
        </is>
      </c>
      <c r="G2729" s="0" t="inlineStr">
        <is>
          <t>MENS</t>
        </is>
      </c>
      <c r="H2729" s="0" t="inlineStr">
        <is>
          <t>XL</t>
        </is>
      </c>
      <c r="I2729" s="0">
        <v>19.99</v>
      </c>
      <c r="J2729" s="0">
        <v>36</v>
      </c>
    </row>
    <row r="2730" spans="1:10" customHeight="0">
      <c r="A2730" s="0">
        <f>HYPERLINK("https://dl.dropboxusercontent.com/scl/fi/tp4o7f57znesdhsbtbygk/121632-af.jpg?rlkey=2pzx3bu6drjaau55lxkik34wa&amp;dl=0","Click to download Image")</f>
      </c>
      <c r="B2730" s="0">
        <f>HYPERLINK("https://dl.dropboxusercontent.com/scl/fi/5hgtjmll4d65tc7y9ryop/mens-t-shirt-size-chartsmaxwell.jpg?rlkey=8hfcetu9kw104ch8y6ajs45pw&amp;dl=0","Click to download SizeChart")</f>
      </c>
      <c r="C2730" s="0" t="inlineStr">
        <is>
          <t>Maxwell Men's T-Shirt</t>
        </is>
      </c>
      <c r="D2730" s="0" t="inlineStr">
        <is>
          <t>121632</t>
        </is>
      </c>
      <c r="E2730" s="0" t="inlineStr">
        <is>
          <t>BLANK MAXWEL M CL:121632E-2XL</t>
        </is>
      </c>
      <c r="F2730" s="0" t="inlineStr">
        <is>
          <t>899121632081</t>
        </is>
      </c>
      <c r="G2730" s="0" t="inlineStr">
        <is>
          <t>MENS</t>
        </is>
      </c>
      <c r="H2730" s="0" t="inlineStr">
        <is>
          <t>2XL</t>
        </is>
      </c>
      <c r="I2730" s="0">
        <v>19.99</v>
      </c>
      <c r="J2730" s="0">
        <v>24</v>
      </c>
    </row>
    <row r="2731" spans="1:10" customHeight="0">
      <c r="A2731" s="0">
        <f>HYPERLINK("https://dl.dropboxusercontent.com/scl/fi/tp4o7f57znesdhsbtbygk/121632-af.jpg?rlkey=2pzx3bu6drjaau55lxkik34wa&amp;dl=0","Click to download Image")</f>
      </c>
      <c r="B2731" s="0">
        <f>HYPERLINK("https://dl.dropboxusercontent.com/scl/fi/5hgtjmll4d65tc7y9ryop/mens-t-shirt-size-chartsmaxwell.jpg?rlkey=8hfcetu9kw104ch8y6ajs45pw&amp;dl=0","Click to download SizeChart")</f>
      </c>
      <c r="C2731" s="0" t="inlineStr">
        <is>
          <t>Maxwell Men's T-Shirt</t>
        </is>
      </c>
      <c r="D2731" s="0" t="inlineStr">
        <is>
          <t>121632</t>
        </is>
      </c>
      <c r="E2731" s="0" t="inlineStr">
        <is>
          <t>BLANK MAXWEL M CL:121632F-3XL</t>
        </is>
      </c>
      <c r="F2731" s="0" t="inlineStr">
        <is>
          <t>899121632098</t>
        </is>
      </c>
      <c r="G2731" s="0" t="inlineStr">
        <is>
          <t>MENS</t>
        </is>
      </c>
      <c r="H2731" s="0" t="inlineStr">
        <is>
          <t>3XL</t>
        </is>
      </c>
      <c r="I2731" s="0">
        <v>19.99</v>
      </c>
      <c r="J2731" s="0">
        <v>12</v>
      </c>
    </row>
    <row r="2732" spans="1:10" customHeight="0">
      <c r="A2732" s="0">
        <f>HYPERLINK("https://dl.dropboxusercontent.com/scl/fi/zw53346to5204def3idm7/130710-f.jpg?rlkey=u23fiwq04dmlz0vctxzp1p58n&amp;dl=0","Click to download Image")</f>
      </c>
      <c r="B2732" s="0">
        <f>HYPERLINK("https://dl.dropboxusercontent.com/scl/fi/yfb829yhi9qatb5w724qv/mens-t-shirt-size-chartssoto-triblend.jpg?rlkey=wu7nckwpbfvp3m3tqkg08buoy&amp;dl=0","Click to download SizeChart")</f>
      </c>
      <c r="C2732" s="0" t="inlineStr">
        <is>
          <t>Soto Men's 3/4 Sleeve Shirt</t>
        </is>
      </c>
      <c r="D2732" s="0" t="inlineStr">
        <is>
          <t>130710</t>
        </is>
      </c>
      <c r="E2732" s="0" t="inlineStr">
        <is>
          <t>BLANK SOTO2 M BK:130710A-S</t>
        </is>
      </c>
      <c r="F2732" s="0" t="inlineStr">
        <is>
          <t>899130710046</t>
        </is>
      </c>
      <c r="G2732" s="0" t="inlineStr">
        <is>
          <t>MENS</t>
        </is>
      </c>
      <c r="H2732" s="0" t="inlineStr">
        <is>
          <t>S</t>
        </is>
      </c>
      <c r="I2732" s="0">
        <v>24.99</v>
      </c>
      <c r="J2732" s="0">
        <v>9</v>
      </c>
    </row>
    <row r="2733" spans="1:10" customHeight="0">
      <c r="A2733" s="0">
        <f>HYPERLINK("https://dl.dropboxusercontent.com/scl/fi/zw53346to5204def3idm7/130710-f.jpg?rlkey=u23fiwq04dmlz0vctxzp1p58n&amp;dl=0","Click to download Image")</f>
      </c>
      <c r="B2733" s="0">
        <f>HYPERLINK("https://dl.dropboxusercontent.com/scl/fi/yfb829yhi9qatb5w724qv/mens-t-shirt-size-chartssoto-triblend.jpg?rlkey=wu7nckwpbfvp3m3tqkg08buoy&amp;dl=0","Click to download SizeChart")</f>
      </c>
      <c r="C2733" s="0" t="inlineStr">
        <is>
          <t>Soto Men's 3/4 Sleeve Shirt</t>
        </is>
      </c>
      <c r="D2733" s="0" t="inlineStr">
        <is>
          <t>130710</t>
        </is>
      </c>
      <c r="E2733" s="0" t="inlineStr">
        <is>
          <t>BLANK SOTO2 M BK:130710B-M</t>
        </is>
      </c>
      <c r="F2733" s="0" t="inlineStr">
        <is>
          <t>899130710053</t>
        </is>
      </c>
      <c r="G2733" s="0" t="inlineStr">
        <is>
          <t>MENS</t>
        </is>
      </c>
      <c r="H2733" s="0" t="inlineStr">
        <is>
          <t>M</t>
        </is>
      </c>
      <c r="I2733" s="0">
        <v>24.99</v>
      </c>
      <c r="J2733" s="0">
        <v>19</v>
      </c>
    </row>
    <row r="2734" spans="1:10" customHeight="0">
      <c r="A2734" s="0">
        <f>HYPERLINK("https://dl.dropboxusercontent.com/scl/fi/zw53346to5204def3idm7/130710-f.jpg?rlkey=u23fiwq04dmlz0vctxzp1p58n&amp;dl=0","Click to download Image")</f>
      </c>
      <c r="B2734" s="0">
        <f>HYPERLINK("https://dl.dropboxusercontent.com/scl/fi/yfb829yhi9qatb5w724qv/mens-t-shirt-size-chartssoto-triblend.jpg?rlkey=wu7nckwpbfvp3m3tqkg08buoy&amp;dl=0","Click to download SizeChart")</f>
      </c>
      <c r="C2734" s="0" t="inlineStr">
        <is>
          <t>Soto Men's 3/4 Sleeve Shirt</t>
        </is>
      </c>
      <c r="D2734" s="0" t="inlineStr">
        <is>
          <t>130710</t>
        </is>
      </c>
      <c r="E2734" s="0" t="inlineStr">
        <is>
          <t>BLANK SOTO2 M BK:130710C-L</t>
        </is>
      </c>
      <c r="F2734" s="0" t="inlineStr">
        <is>
          <t>899130710060</t>
        </is>
      </c>
      <c r="G2734" s="0" t="inlineStr">
        <is>
          <t>MENS</t>
        </is>
      </c>
      <c r="H2734" s="0" t="inlineStr">
        <is>
          <t>L</t>
        </is>
      </c>
      <c r="I2734" s="0">
        <v>24.99</v>
      </c>
      <c r="J2734" s="0">
        <v>28</v>
      </c>
    </row>
    <row r="2735" spans="1:10" customHeight="0">
      <c r="A2735" s="0">
        <f>HYPERLINK("https://dl.dropboxusercontent.com/scl/fi/zw53346to5204def3idm7/130710-f.jpg?rlkey=u23fiwq04dmlz0vctxzp1p58n&amp;dl=0","Click to download Image")</f>
      </c>
      <c r="B2735" s="0">
        <f>HYPERLINK("https://dl.dropboxusercontent.com/scl/fi/yfb829yhi9qatb5w724qv/mens-t-shirt-size-chartssoto-triblend.jpg?rlkey=wu7nckwpbfvp3m3tqkg08buoy&amp;dl=0","Click to download SizeChart")</f>
      </c>
      <c r="C2735" s="0" t="inlineStr">
        <is>
          <t>Soto Men's 3/4 Sleeve Shirt</t>
        </is>
      </c>
      <c r="D2735" s="0" t="inlineStr">
        <is>
          <t>130710</t>
        </is>
      </c>
      <c r="E2735" s="0" t="inlineStr">
        <is>
          <t>BLANK SOTO2 M BK:130710D-XL</t>
        </is>
      </c>
      <c r="F2735" s="0" t="inlineStr">
        <is>
          <t>899130710077</t>
        </is>
      </c>
      <c r="G2735" s="0" t="inlineStr">
        <is>
          <t>MENS</t>
        </is>
      </c>
      <c r="H2735" s="0" t="inlineStr">
        <is>
          <t>XL</t>
        </is>
      </c>
      <c r="I2735" s="0">
        <v>24.99</v>
      </c>
      <c r="J2735" s="0">
        <v>29</v>
      </c>
    </row>
    <row r="2736" spans="1:10" customHeight="0">
      <c r="A2736" s="0">
        <f>HYPERLINK("https://dl.dropboxusercontent.com/scl/fi/zw53346to5204def3idm7/130710-f.jpg?rlkey=u23fiwq04dmlz0vctxzp1p58n&amp;dl=0","Click to download Image")</f>
      </c>
      <c r="B2736" s="0">
        <f>HYPERLINK("https://dl.dropboxusercontent.com/scl/fi/yfb829yhi9qatb5w724qv/mens-t-shirt-size-chartssoto-triblend.jpg?rlkey=wu7nckwpbfvp3m3tqkg08buoy&amp;dl=0","Click to download SizeChart")</f>
      </c>
      <c r="C2736" s="0" t="inlineStr">
        <is>
          <t>Soto Men's 3/4 Sleeve Shirt</t>
        </is>
      </c>
      <c r="D2736" s="0" t="inlineStr">
        <is>
          <t>130710</t>
        </is>
      </c>
      <c r="E2736" s="0" t="inlineStr">
        <is>
          <t>BLANK SOTO2 M BK:130710E-2XL</t>
        </is>
      </c>
      <c r="F2736" s="0" t="inlineStr">
        <is>
          <t>899130710084</t>
        </is>
      </c>
      <c r="G2736" s="0" t="inlineStr">
        <is>
          <t>MENS</t>
        </is>
      </c>
      <c r="H2736" s="0" t="inlineStr">
        <is>
          <t>2XL</t>
        </is>
      </c>
      <c r="I2736" s="0">
        <v>26.99</v>
      </c>
      <c r="J2736" s="0">
        <v>19</v>
      </c>
    </row>
    <row r="2737" spans="1:10" customHeight="0">
      <c r="A2737" s="0">
        <f>HYPERLINK("https://dl.dropboxusercontent.com/scl/fi/zw53346to5204def3idm7/130710-f.jpg?rlkey=u23fiwq04dmlz0vctxzp1p58n&amp;dl=0","Click to download Image")</f>
      </c>
      <c r="B2737" s="0">
        <f>HYPERLINK("https://dl.dropboxusercontent.com/scl/fi/yfb829yhi9qatb5w724qv/mens-t-shirt-size-chartssoto-triblend.jpg?rlkey=wu7nckwpbfvp3m3tqkg08buoy&amp;dl=0","Click to download SizeChart")</f>
      </c>
      <c r="C2737" s="0" t="inlineStr">
        <is>
          <t>Soto Men's 3/4 Sleeve Shirt</t>
        </is>
      </c>
      <c r="D2737" s="0" t="inlineStr">
        <is>
          <t>130710</t>
        </is>
      </c>
      <c r="E2737" s="0" t="inlineStr">
        <is>
          <t>BLANK SOTO2 M BK:130710F-3XL</t>
        </is>
      </c>
      <c r="F2737" s="0" t="inlineStr">
        <is>
          <t>899130710091</t>
        </is>
      </c>
      <c r="G2737" s="0" t="inlineStr">
        <is>
          <t>MENS</t>
        </is>
      </c>
      <c r="H2737" s="0" t="inlineStr">
        <is>
          <t>3XL</t>
        </is>
      </c>
      <c r="I2737" s="0">
        <v>26.99</v>
      </c>
      <c r="J2737" s="0">
        <v>9</v>
      </c>
    </row>
    <row r="2738" spans="1:10" customHeight="0">
      <c r="A2738" s="0">
        <f>HYPERLINK("https://dl.dropboxusercontent.com/scl/fi/il6wbqmcy9g2339cltp0e/130721-f.jpg?rlkey=e364ymkm4u69bdy1tk2fyh5ol&amp;dl=0","Click to download Image")</f>
      </c>
      <c r="B2738" s="0">
        <f>HYPERLINK("https://dl.dropboxusercontent.com/scl/fi/yfb829yhi9qatb5w724qv/mens-t-shirt-size-chartssoto-triblend.jpg?rlkey=wu7nckwpbfvp3m3tqkg08buoy&amp;dl=0","Click to download SizeChart")</f>
      </c>
      <c r="C2738" s="0" t="inlineStr">
        <is>
          <t>Soto Men's 3/4 Sleeve Shirt</t>
        </is>
      </c>
      <c r="D2738" s="0" t="inlineStr">
        <is>
          <t>130721</t>
        </is>
      </c>
      <c r="E2738" s="0" t="inlineStr">
        <is>
          <t>BLANK SOTO2 M GY:130721A-S</t>
        </is>
      </c>
      <c r="F2738" s="0" t="inlineStr">
        <is>
          <t>899130721042</t>
        </is>
      </c>
      <c r="G2738" s="0" t="inlineStr">
        <is>
          <t>MENS</t>
        </is>
      </c>
      <c r="H2738" s="0" t="inlineStr">
        <is>
          <t>S</t>
        </is>
      </c>
      <c r="I2738" s="0">
        <v>24.99</v>
      </c>
      <c r="J2738" s="0">
        <v>12</v>
      </c>
    </row>
    <row r="2739" spans="1:10" customHeight="0">
      <c r="A2739" s="0">
        <f>HYPERLINK("https://dl.dropboxusercontent.com/scl/fi/il6wbqmcy9g2339cltp0e/130721-f.jpg?rlkey=e364ymkm4u69bdy1tk2fyh5ol&amp;dl=0","Click to download Image")</f>
      </c>
      <c r="B2739" s="0">
        <f>HYPERLINK("https://dl.dropboxusercontent.com/scl/fi/yfb829yhi9qatb5w724qv/mens-t-shirt-size-chartssoto-triblend.jpg?rlkey=wu7nckwpbfvp3m3tqkg08buoy&amp;dl=0","Click to download SizeChart")</f>
      </c>
      <c r="C2739" s="0" t="inlineStr">
        <is>
          <t>Soto Men's 3/4 Sleeve Shirt</t>
        </is>
      </c>
      <c r="D2739" s="0" t="inlineStr">
        <is>
          <t>130721</t>
        </is>
      </c>
      <c r="E2739" s="0" t="inlineStr">
        <is>
          <t>BLANK SOTO2 M GY:130721B-M</t>
        </is>
      </c>
      <c r="F2739" s="0" t="inlineStr">
        <is>
          <t>899130721059</t>
        </is>
      </c>
      <c r="G2739" s="0" t="inlineStr">
        <is>
          <t>MENS</t>
        </is>
      </c>
      <c r="H2739" s="0" t="inlineStr">
        <is>
          <t>M</t>
        </is>
      </c>
      <c r="I2739" s="0">
        <v>24.99</v>
      </c>
      <c r="J2739" s="0">
        <v>24</v>
      </c>
    </row>
    <row r="2740" spans="1:10" customHeight="0">
      <c r="A2740" s="0">
        <f>HYPERLINK("https://dl.dropboxusercontent.com/scl/fi/il6wbqmcy9g2339cltp0e/130721-f.jpg?rlkey=e364ymkm4u69bdy1tk2fyh5ol&amp;dl=0","Click to download Image")</f>
      </c>
      <c r="B2740" s="0">
        <f>HYPERLINK("https://dl.dropboxusercontent.com/scl/fi/yfb829yhi9qatb5w724qv/mens-t-shirt-size-chartssoto-triblend.jpg?rlkey=wu7nckwpbfvp3m3tqkg08buoy&amp;dl=0","Click to download SizeChart")</f>
      </c>
      <c r="C2740" s="0" t="inlineStr">
        <is>
          <t>Soto Men's 3/4 Sleeve Shirt</t>
        </is>
      </c>
      <c r="D2740" s="0" t="inlineStr">
        <is>
          <t>130721</t>
        </is>
      </c>
      <c r="E2740" s="0" t="inlineStr">
        <is>
          <t>BLANK SOTO2 M GY:130721C-L</t>
        </is>
      </c>
      <c r="F2740" s="0" t="inlineStr">
        <is>
          <t>899130721066</t>
        </is>
      </c>
      <c r="G2740" s="0" t="inlineStr">
        <is>
          <t>MENS</t>
        </is>
      </c>
      <c r="H2740" s="0" t="inlineStr">
        <is>
          <t>L</t>
        </is>
      </c>
      <c r="I2740" s="0">
        <v>24.99</v>
      </c>
      <c r="J2740" s="0">
        <v>36</v>
      </c>
    </row>
    <row r="2741" spans="1:10" customHeight="0">
      <c r="A2741" s="0">
        <f>HYPERLINK("https://dl.dropboxusercontent.com/scl/fi/il6wbqmcy9g2339cltp0e/130721-f.jpg?rlkey=e364ymkm4u69bdy1tk2fyh5ol&amp;dl=0","Click to download Image")</f>
      </c>
      <c r="B2741" s="0">
        <f>HYPERLINK("https://dl.dropboxusercontent.com/scl/fi/yfb829yhi9qatb5w724qv/mens-t-shirt-size-chartssoto-triblend.jpg?rlkey=wu7nckwpbfvp3m3tqkg08buoy&amp;dl=0","Click to download SizeChart")</f>
      </c>
      <c r="C2741" s="0" t="inlineStr">
        <is>
          <t>Soto Men's 3/4 Sleeve Shirt</t>
        </is>
      </c>
      <c r="D2741" s="0" t="inlineStr">
        <is>
          <t>130721</t>
        </is>
      </c>
      <c r="E2741" s="0" t="inlineStr">
        <is>
          <t>BLANK SOTO2 M GY:130721D-XL</t>
        </is>
      </c>
      <c r="F2741" s="0" t="inlineStr">
        <is>
          <t>899130721073</t>
        </is>
      </c>
      <c r="G2741" s="0" t="inlineStr">
        <is>
          <t>MENS</t>
        </is>
      </c>
      <c r="H2741" s="0" t="inlineStr">
        <is>
          <t>XL</t>
        </is>
      </c>
      <c r="I2741" s="0">
        <v>24.99</v>
      </c>
      <c r="J2741" s="0">
        <v>36</v>
      </c>
    </row>
    <row r="2742" spans="1:10" customHeight="0">
      <c r="A2742" s="0">
        <f>HYPERLINK("https://dl.dropboxusercontent.com/scl/fi/il6wbqmcy9g2339cltp0e/130721-f.jpg?rlkey=e364ymkm4u69bdy1tk2fyh5ol&amp;dl=0","Click to download Image")</f>
      </c>
      <c r="B2742" s="0">
        <f>HYPERLINK("https://dl.dropboxusercontent.com/scl/fi/yfb829yhi9qatb5w724qv/mens-t-shirt-size-chartssoto-triblend.jpg?rlkey=wu7nckwpbfvp3m3tqkg08buoy&amp;dl=0","Click to download SizeChart")</f>
      </c>
      <c r="C2742" s="0" t="inlineStr">
        <is>
          <t>Soto Men's 3/4 Sleeve Shirt</t>
        </is>
      </c>
      <c r="D2742" s="0" t="inlineStr">
        <is>
          <t>130721</t>
        </is>
      </c>
      <c r="E2742" s="0" t="inlineStr">
        <is>
          <t>BLANK SOTO2 M GY:130721E-2XL</t>
        </is>
      </c>
      <c r="F2742" s="0" t="inlineStr">
        <is>
          <t>899130721080</t>
        </is>
      </c>
      <c r="G2742" s="0" t="inlineStr">
        <is>
          <t>MENS</t>
        </is>
      </c>
      <c r="H2742" s="0" t="inlineStr">
        <is>
          <t>2XL</t>
        </is>
      </c>
      <c r="I2742" s="0">
        <v>26.99</v>
      </c>
      <c r="J2742" s="0">
        <v>24</v>
      </c>
    </row>
    <row r="2743" spans="1:10" customHeight="0">
      <c r="A2743" s="0">
        <f>HYPERLINK("https://dl.dropboxusercontent.com/scl/fi/il6wbqmcy9g2339cltp0e/130721-f.jpg?rlkey=e364ymkm4u69bdy1tk2fyh5ol&amp;dl=0","Click to download Image")</f>
      </c>
      <c r="B2743" s="0">
        <f>HYPERLINK("https://dl.dropboxusercontent.com/scl/fi/yfb829yhi9qatb5w724qv/mens-t-shirt-size-chartssoto-triblend.jpg?rlkey=wu7nckwpbfvp3m3tqkg08buoy&amp;dl=0","Click to download SizeChart")</f>
      </c>
      <c r="C2743" s="0" t="inlineStr">
        <is>
          <t>Soto Men's 3/4 Sleeve Shirt</t>
        </is>
      </c>
      <c r="D2743" s="0" t="inlineStr">
        <is>
          <t>130721</t>
        </is>
      </c>
      <c r="E2743" s="0" t="inlineStr">
        <is>
          <t>BLANK SOTO2 M GY:130721F-3XL</t>
        </is>
      </c>
      <c r="F2743" s="0" t="inlineStr">
        <is>
          <t>899130721097</t>
        </is>
      </c>
      <c r="G2743" s="0" t="inlineStr">
        <is>
          <t>MENS</t>
        </is>
      </c>
      <c r="H2743" s="0" t="inlineStr">
        <is>
          <t>3XL</t>
        </is>
      </c>
      <c r="I2743" s="0">
        <v>26.99</v>
      </c>
      <c r="J2743" s="0">
        <v>12</v>
      </c>
    </row>
    <row r="2744" spans="1:10" customHeight="0">
      <c r="A2744" s="0">
        <f>HYPERLINK("https://dl.dropboxusercontent.com/scl/fi/7ul9chxaf5hjhtw09lwf4/130722-f.jpg?rlkey=2c25odlvlo7gfr5q80er47amo&amp;dl=0","Click to download Image")</f>
      </c>
      <c r="B2744" s="0">
        <f>HYPERLINK("https://dl.dropboxusercontent.com/scl/fi/yfb829yhi9qatb5w724qv/mens-t-shirt-size-chartssoto-triblend.jpg?rlkey=wu7nckwpbfvp3m3tqkg08buoy&amp;dl=0","Click to download SizeChart")</f>
      </c>
      <c r="C2744" s="0" t="inlineStr">
        <is>
          <t>Soto Men's 3/4 Sleeve Shirt</t>
        </is>
      </c>
      <c r="D2744" s="0" t="inlineStr">
        <is>
          <t>130722</t>
        </is>
      </c>
      <c r="E2744" s="0" t="inlineStr">
        <is>
          <t>BLANK SOTO2 M NY:130722A-S</t>
        </is>
      </c>
      <c r="F2744" s="0" t="inlineStr">
        <is>
          <t>899130722049</t>
        </is>
      </c>
      <c r="G2744" s="0" t="inlineStr">
        <is>
          <t>MENS</t>
        </is>
      </c>
      <c r="H2744" s="0" t="inlineStr">
        <is>
          <t>S</t>
        </is>
      </c>
      <c r="I2744" s="0">
        <v>24.99</v>
      </c>
      <c r="J2744" s="0">
        <v>11</v>
      </c>
    </row>
    <row r="2745" spans="1:10" customHeight="0">
      <c r="A2745" s="0">
        <f>HYPERLINK("https://dl.dropboxusercontent.com/scl/fi/7ul9chxaf5hjhtw09lwf4/130722-f.jpg?rlkey=2c25odlvlo7gfr5q80er47amo&amp;dl=0","Click to download Image")</f>
      </c>
      <c r="B2745" s="0">
        <f>HYPERLINK("https://dl.dropboxusercontent.com/scl/fi/yfb829yhi9qatb5w724qv/mens-t-shirt-size-chartssoto-triblend.jpg?rlkey=wu7nckwpbfvp3m3tqkg08buoy&amp;dl=0","Click to download SizeChart")</f>
      </c>
      <c r="C2745" s="0" t="inlineStr">
        <is>
          <t>Soto Men's 3/4 Sleeve Shirt</t>
        </is>
      </c>
      <c r="D2745" s="0" t="inlineStr">
        <is>
          <t>130722</t>
        </is>
      </c>
      <c r="E2745" s="0" t="inlineStr">
        <is>
          <t>BLANK SOTO2 M NY:130722B-M</t>
        </is>
      </c>
      <c r="F2745" s="0" t="inlineStr">
        <is>
          <t>899130722056</t>
        </is>
      </c>
      <c r="G2745" s="0" t="inlineStr">
        <is>
          <t>MENS</t>
        </is>
      </c>
      <c r="H2745" s="0" t="inlineStr">
        <is>
          <t>M</t>
        </is>
      </c>
      <c r="I2745" s="0">
        <v>24.99</v>
      </c>
      <c r="J2745" s="0">
        <v>17</v>
      </c>
    </row>
    <row r="2746" spans="1:10" customHeight="0">
      <c r="A2746" s="0">
        <f>HYPERLINK("https://dl.dropboxusercontent.com/scl/fi/7ul9chxaf5hjhtw09lwf4/130722-f.jpg?rlkey=2c25odlvlo7gfr5q80er47amo&amp;dl=0","Click to download Image")</f>
      </c>
      <c r="B2746" s="0">
        <f>HYPERLINK("https://dl.dropboxusercontent.com/scl/fi/yfb829yhi9qatb5w724qv/mens-t-shirt-size-chartssoto-triblend.jpg?rlkey=wu7nckwpbfvp3m3tqkg08buoy&amp;dl=0","Click to download SizeChart")</f>
      </c>
      <c r="C2746" s="0" t="inlineStr">
        <is>
          <t>Soto Men's 3/4 Sleeve Shirt</t>
        </is>
      </c>
      <c r="D2746" s="0" t="inlineStr">
        <is>
          <t>130722</t>
        </is>
      </c>
      <c r="E2746" s="0" t="inlineStr">
        <is>
          <t>BLANK SOTO2 M NY:130722C-L</t>
        </is>
      </c>
      <c r="F2746" s="0" t="inlineStr">
        <is>
          <t>899130722063</t>
        </is>
      </c>
      <c r="G2746" s="0" t="inlineStr">
        <is>
          <t>MENS</t>
        </is>
      </c>
      <c r="H2746" s="0" t="inlineStr">
        <is>
          <t>L</t>
        </is>
      </c>
      <c r="I2746" s="0">
        <v>24.99</v>
      </c>
      <c r="J2746" s="0">
        <v>34</v>
      </c>
    </row>
    <row r="2747" spans="1:10" customHeight="0">
      <c r="A2747" s="0">
        <f>HYPERLINK("https://dl.dropboxusercontent.com/scl/fi/7ul9chxaf5hjhtw09lwf4/130722-f.jpg?rlkey=2c25odlvlo7gfr5q80er47amo&amp;dl=0","Click to download Image")</f>
      </c>
      <c r="B2747" s="0">
        <f>HYPERLINK("https://dl.dropboxusercontent.com/scl/fi/yfb829yhi9qatb5w724qv/mens-t-shirt-size-chartssoto-triblend.jpg?rlkey=wu7nckwpbfvp3m3tqkg08buoy&amp;dl=0","Click to download SizeChart")</f>
      </c>
      <c r="C2747" s="0" t="inlineStr">
        <is>
          <t>Soto Men's 3/4 Sleeve Shirt</t>
        </is>
      </c>
      <c r="D2747" s="0" t="inlineStr">
        <is>
          <t>130722</t>
        </is>
      </c>
      <c r="E2747" s="0" t="inlineStr">
        <is>
          <t>BLANK SOTO2 M NY:130722D-XL</t>
        </is>
      </c>
      <c r="F2747" s="0" t="inlineStr">
        <is>
          <t>899130722070</t>
        </is>
      </c>
      <c r="G2747" s="0" t="inlineStr">
        <is>
          <t>MENS</t>
        </is>
      </c>
      <c r="H2747" s="0" t="inlineStr">
        <is>
          <t>XL</t>
        </is>
      </c>
      <c r="I2747" s="0">
        <v>24.99</v>
      </c>
      <c r="J2747" s="0">
        <v>29</v>
      </c>
    </row>
    <row r="2748" spans="1:10" customHeight="0">
      <c r="A2748" s="0">
        <f>HYPERLINK("https://dl.dropboxusercontent.com/scl/fi/7ul9chxaf5hjhtw09lwf4/130722-f.jpg?rlkey=2c25odlvlo7gfr5q80er47amo&amp;dl=0","Click to download Image")</f>
      </c>
      <c r="B2748" s="0">
        <f>HYPERLINK("https://dl.dropboxusercontent.com/scl/fi/yfb829yhi9qatb5w724qv/mens-t-shirt-size-chartssoto-triblend.jpg?rlkey=wu7nckwpbfvp3m3tqkg08buoy&amp;dl=0","Click to download SizeChart")</f>
      </c>
      <c r="C2748" s="0" t="inlineStr">
        <is>
          <t>Soto Men's 3/4 Sleeve Shirt</t>
        </is>
      </c>
      <c r="D2748" s="0" t="inlineStr">
        <is>
          <t>130722</t>
        </is>
      </c>
      <c r="E2748" s="0" t="inlineStr">
        <is>
          <t>BLANK SOTO2 M NY:130722E-2XL</t>
        </is>
      </c>
      <c r="F2748" s="0" t="inlineStr">
        <is>
          <t>899130722087</t>
        </is>
      </c>
      <c r="G2748" s="0" t="inlineStr">
        <is>
          <t>MENS</t>
        </is>
      </c>
      <c r="H2748" s="0" t="inlineStr">
        <is>
          <t>2XL</t>
        </is>
      </c>
      <c r="I2748" s="0">
        <v>26.99</v>
      </c>
      <c r="J2748" s="0">
        <v>23</v>
      </c>
    </row>
    <row r="2749" spans="1:10" customHeight="0">
      <c r="A2749" s="0">
        <f>HYPERLINK("https://dl.dropboxusercontent.com/scl/fi/7ul9chxaf5hjhtw09lwf4/130722-f.jpg?rlkey=2c25odlvlo7gfr5q80er47amo&amp;dl=0","Click to download Image")</f>
      </c>
      <c r="B2749" s="0">
        <f>HYPERLINK("https://dl.dropboxusercontent.com/scl/fi/yfb829yhi9qatb5w724qv/mens-t-shirt-size-chartssoto-triblend.jpg?rlkey=wu7nckwpbfvp3m3tqkg08buoy&amp;dl=0","Click to download SizeChart")</f>
      </c>
      <c r="C2749" s="0" t="inlineStr">
        <is>
          <t>Soto Men's 3/4 Sleeve Shirt</t>
        </is>
      </c>
      <c r="D2749" s="0" t="inlineStr">
        <is>
          <t>130722</t>
        </is>
      </c>
      <c r="E2749" s="0" t="inlineStr">
        <is>
          <t>BLANK SOTO2 M NY:130722F-3XL</t>
        </is>
      </c>
      <c r="F2749" s="0" t="inlineStr">
        <is>
          <t>899130722094</t>
        </is>
      </c>
      <c r="G2749" s="0" t="inlineStr">
        <is>
          <t>MENS</t>
        </is>
      </c>
      <c r="H2749" s="0" t="inlineStr">
        <is>
          <t>3XL</t>
        </is>
      </c>
      <c r="I2749" s="0">
        <v>26.99</v>
      </c>
      <c r="J2749" s="0">
        <v>7</v>
      </c>
    </row>
    <row r="2750" spans="1:10" customHeight="0">
      <c r="A2750" s="0">
        <f>HYPERLINK("https://dl.dropboxusercontent.com/scl/fi/744bhpv7mhta6p16xvrb6/105819f.jpg?rlkey=una7al7om1hbwjs5bb0e0y1vy&amp;dl=0","Click to download Image")</f>
      </c>
      <c r="B2750" s="0">
        <f>HYPERLINK("https://dl.dropboxusercontent.com/scl/fi/yfb829yhi9qatb5w724qv/mens-t-shirt-size-chartssoto-triblend.jpg?rlkey=wu7nckwpbfvp3m3tqkg08buoy&amp;dl=0","Click to download SizeChart")</f>
      </c>
      <c r="C2750" s="0" t="inlineStr">
        <is>
          <t>Soto Men's 3/4 Sleeve Shirt</t>
        </is>
      </c>
      <c r="D2750" s="0" t="inlineStr">
        <is>
          <t>105819</t>
        </is>
      </c>
      <c r="E2750" s="0" t="inlineStr">
        <is>
          <t>SOTO:105819A-S</t>
        </is>
      </c>
      <c r="G2750" s="0" t="inlineStr">
        <is>
          <t>MENS</t>
        </is>
      </c>
      <c r="H2750" s="0" t="inlineStr">
        <is>
          <t>S</t>
        </is>
      </c>
      <c r="I2750" s="0">
        <v>24.99</v>
      </c>
      <c r="J2750" s="0">
        <v>8</v>
      </c>
    </row>
    <row r="2751" spans="1:10" customHeight="0">
      <c r="A2751" s="0">
        <f>HYPERLINK("https://dl.dropboxusercontent.com/scl/fi/744bhpv7mhta6p16xvrb6/105819f.jpg?rlkey=una7al7om1hbwjs5bb0e0y1vy&amp;dl=0","Click to download Image")</f>
      </c>
      <c r="B2751" s="0">
        <f>HYPERLINK("https://dl.dropboxusercontent.com/scl/fi/yfb829yhi9qatb5w724qv/mens-t-shirt-size-chartssoto-triblend.jpg?rlkey=wu7nckwpbfvp3m3tqkg08buoy&amp;dl=0","Click to download SizeChart")</f>
      </c>
      <c r="C2751" s="0" t="inlineStr">
        <is>
          <t>Soto Men's 3/4 Sleeve Shirt</t>
        </is>
      </c>
      <c r="D2751" s="0" t="inlineStr">
        <is>
          <t>105819</t>
        </is>
      </c>
      <c r="E2751" s="0" t="inlineStr">
        <is>
          <t>SOTO:105819B-M</t>
        </is>
      </c>
      <c r="G2751" s="0" t="inlineStr">
        <is>
          <t>MENS</t>
        </is>
      </c>
      <c r="H2751" s="0" t="inlineStr">
        <is>
          <t>M</t>
        </is>
      </c>
      <c r="I2751" s="0">
        <v>24.99</v>
      </c>
      <c r="J2751" s="0">
        <v>16</v>
      </c>
    </row>
    <row r="2752" spans="1:10" customHeight="0">
      <c r="A2752" s="0">
        <f>HYPERLINK("https://dl.dropboxusercontent.com/scl/fi/744bhpv7mhta6p16xvrb6/105819f.jpg?rlkey=una7al7om1hbwjs5bb0e0y1vy&amp;dl=0","Click to download Image")</f>
      </c>
      <c r="B2752" s="0">
        <f>HYPERLINK("https://dl.dropboxusercontent.com/scl/fi/yfb829yhi9qatb5w724qv/mens-t-shirt-size-chartssoto-triblend.jpg?rlkey=wu7nckwpbfvp3m3tqkg08buoy&amp;dl=0","Click to download SizeChart")</f>
      </c>
      <c r="C2752" s="0" t="inlineStr">
        <is>
          <t>Soto Men's 3/4 Sleeve Shirt</t>
        </is>
      </c>
      <c r="D2752" s="0" t="inlineStr">
        <is>
          <t>105819</t>
        </is>
      </c>
      <c r="E2752" s="0" t="inlineStr">
        <is>
          <t>SOTO:105819C-L</t>
        </is>
      </c>
      <c r="G2752" s="0" t="inlineStr">
        <is>
          <t>MENS</t>
        </is>
      </c>
      <c r="H2752" s="0" t="inlineStr">
        <is>
          <t>L</t>
        </is>
      </c>
      <c r="I2752" s="0">
        <v>24.99</v>
      </c>
      <c r="J2752" s="0">
        <v>49</v>
      </c>
    </row>
    <row r="2753" spans="1:10" customHeight="0">
      <c r="A2753" s="0">
        <f>HYPERLINK("https://dl.dropboxusercontent.com/scl/fi/744bhpv7mhta6p16xvrb6/105819f.jpg?rlkey=una7al7om1hbwjs5bb0e0y1vy&amp;dl=0","Click to download Image")</f>
      </c>
      <c r="B2753" s="0">
        <f>HYPERLINK("https://dl.dropboxusercontent.com/scl/fi/yfb829yhi9qatb5w724qv/mens-t-shirt-size-chartssoto-triblend.jpg?rlkey=wu7nckwpbfvp3m3tqkg08buoy&amp;dl=0","Click to download SizeChart")</f>
      </c>
      <c r="C2753" s="0" t="inlineStr">
        <is>
          <t>Soto Men's 3/4 Sleeve Shirt</t>
        </is>
      </c>
      <c r="D2753" s="0" t="inlineStr">
        <is>
          <t>105819</t>
        </is>
      </c>
      <c r="E2753" s="0" t="inlineStr">
        <is>
          <t>SOTO:105819D-XL</t>
        </is>
      </c>
      <c r="G2753" s="0" t="inlineStr">
        <is>
          <t>MENS</t>
        </is>
      </c>
      <c r="H2753" s="0" t="inlineStr">
        <is>
          <t>XL</t>
        </is>
      </c>
      <c r="I2753" s="0">
        <v>24.99</v>
      </c>
      <c r="J2753" s="0">
        <v>24</v>
      </c>
    </row>
    <row r="2754" spans="1:10" customHeight="0">
      <c r="A2754" s="0">
        <f>HYPERLINK("https://dl.dropboxusercontent.com/scl/fi/744bhpv7mhta6p16xvrb6/105819f.jpg?rlkey=una7al7om1hbwjs5bb0e0y1vy&amp;dl=0","Click to download Image")</f>
      </c>
      <c r="B2754" s="0">
        <f>HYPERLINK("https://dl.dropboxusercontent.com/scl/fi/yfb829yhi9qatb5w724qv/mens-t-shirt-size-chartssoto-triblend.jpg?rlkey=wu7nckwpbfvp3m3tqkg08buoy&amp;dl=0","Click to download SizeChart")</f>
      </c>
      <c r="C2754" s="0" t="inlineStr">
        <is>
          <t>Soto Men's 3/4 Sleeve Shirt</t>
        </is>
      </c>
      <c r="D2754" s="0" t="inlineStr">
        <is>
          <t>105819</t>
        </is>
      </c>
      <c r="E2754" s="0" t="inlineStr">
        <is>
          <t>SOTO:105819E-2XL</t>
        </is>
      </c>
      <c r="G2754" s="0" t="inlineStr">
        <is>
          <t>MENS</t>
        </is>
      </c>
      <c r="H2754" s="0" t="inlineStr">
        <is>
          <t>2XL</t>
        </is>
      </c>
      <c r="I2754" s="0">
        <v>26.99</v>
      </c>
      <c r="J2754" s="0">
        <v>16</v>
      </c>
    </row>
    <row r="2755" spans="1:10" customHeight="0">
      <c r="A2755" s="0">
        <f>HYPERLINK("https://dl.dropboxusercontent.com/scl/fi/744bhpv7mhta6p16xvrb6/105819f.jpg?rlkey=una7al7om1hbwjs5bb0e0y1vy&amp;dl=0","Click to download Image")</f>
      </c>
      <c r="B2755" s="0">
        <f>HYPERLINK("https://dl.dropboxusercontent.com/scl/fi/yfb829yhi9qatb5w724qv/mens-t-shirt-size-chartssoto-triblend.jpg?rlkey=wu7nckwpbfvp3m3tqkg08buoy&amp;dl=0","Click to download SizeChart")</f>
      </c>
      <c r="C2755" s="0" t="inlineStr">
        <is>
          <t>Soto Men's 3/4 Sleeve Shirt</t>
        </is>
      </c>
      <c r="D2755" s="0" t="inlineStr">
        <is>
          <t>105819</t>
        </is>
      </c>
      <c r="E2755" s="0" t="inlineStr">
        <is>
          <t>SOTO:105819F-3XL</t>
        </is>
      </c>
      <c r="G2755" s="0" t="inlineStr">
        <is>
          <t>MENS</t>
        </is>
      </c>
      <c r="H2755" s="0" t="inlineStr">
        <is>
          <t>3XL</t>
        </is>
      </c>
      <c r="I2755" s="0">
        <v>26.99</v>
      </c>
      <c r="J2755" s="0">
        <v>8</v>
      </c>
    </row>
    <row r="2756" spans="1:10" customHeight="0">
      <c r="A2756" s="0">
        <f>HYPERLINK("https://dl.dropboxusercontent.com/scl/fi/mgfabb4ee3ygtz0lp168y/111571-f.jpg?rlkey=4un1znszozfnh9ka9us05wvgs&amp;dl=0","Click to download Image")</f>
      </c>
      <c r="B2756" s="0">
        <f>HYPERLINK("https://dl.dropboxusercontent.com/scl/fi/2qyks527j4b8a718rlts6/mens-polo-size-chartsgrey.jpg?rlkey=ui1qiu49fmahlbz4lcnctsdbt&amp;dl=0","Click to download SizeChart")</f>
      </c>
      <c r="C2756" s="0" t="inlineStr">
        <is>
          <t>Flex Men's Pique Polo</t>
        </is>
      </c>
      <c r="D2756" s="0" t="inlineStr">
        <is>
          <t>111571</t>
        </is>
      </c>
      <c r="E2756" s="0" t="inlineStr">
        <is>
          <t>BLANK GREY MENS POLO:111571A - S</t>
        </is>
      </c>
      <c r="G2756" s="0" t="inlineStr">
        <is>
          <t>MENS</t>
        </is>
      </c>
      <c r="H2756" s="0" t="inlineStr">
        <is>
          <t>S</t>
        </is>
      </c>
      <c r="I2756" s="0">
        <v>29.99</v>
      </c>
      <c r="J2756" s="0">
        <v>27</v>
      </c>
    </row>
    <row r="2757" spans="1:10" customHeight="0">
      <c r="A2757" s="0">
        <f>HYPERLINK("https://dl.dropboxusercontent.com/scl/fi/mgfabb4ee3ygtz0lp168y/111571-f.jpg?rlkey=4un1znszozfnh9ka9us05wvgs&amp;dl=0","Click to download Image")</f>
      </c>
      <c r="B2757" s="0">
        <f>HYPERLINK("https://dl.dropboxusercontent.com/scl/fi/2qyks527j4b8a718rlts6/mens-polo-size-chartsgrey.jpg?rlkey=ui1qiu49fmahlbz4lcnctsdbt&amp;dl=0","Click to download SizeChart")</f>
      </c>
      <c r="C2757" s="0" t="inlineStr">
        <is>
          <t>Flex Men's Pique Polo</t>
        </is>
      </c>
      <c r="D2757" s="0" t="inlineStr">
        <is>
          <t>111571</t>
        </is>
      </c>
      <c r="E2757" s="0" t="inlineStr">
        <is>
          <t>BLANK GREY MENS POLO:111571B - M</t>
        </is>
      </c>
      <c r="G2757" s="0" t="inlineStr">
        <is>
          <t>MENS</t>
        </is>
      </c>
      <c r="H2757" s="0" t="inlineStr">
        <is>
          <t>M</t>
        </is>
      </c>
      <c r="I2757" s="0">
        <v>29.99</v>
      </c>
      <c r="J2757" s="0">
        <v>56</v>
      </c>
    </row>
    <row r="2758" spans="1:10" customHeight="0">
      <c r="A2758" s="0">
        <f>HYPERLINK("https://dl.dropboxusercontent.com/scl/fi/mgfabb4ee3ygtz0lp168y/111571-f.jpg?rlkey=4un1znszozfnh9ka9us05wvgs&amp;dl=0","Click to download Image")</f>
      </c>
      <c r="B2758" s="0">
        <f>HYPERLINK("https://dl.dropboxusercontent.com/scl/fi/2qyks527j4b8a718rlts6/mens-polo-size-chartsgrey.jpg?rlkey=ui1qiu49fmahlbz4lcnctsdbt&amp;dl=0","Click to download SizeChart")</f>
      </c>
      <c r="C2758" s="0" t="inlineStr">
        <is>
          <t>Flex Men's Pique Polo</t>
        </is>
      </c>
      <c r="D2758" s="0" t="inlineStr">
        <is>
          <t>111571</t>
        </is>
      </c>
      <c r="E2758" s="0" t="inlineStr">
        <is>
          <t>BLANK GREY MENS POLO:111571C - L</t>
        </is>
      </c>
      <c r="G2758" s="0" t="inlineStr">
        <is>
          <t>MENS</t>
        </is>
      </c>
      <c r="H2758" s="0" t="inlineStr">
        <is>
          <t>L</t>
        </is>
      </c>
      <c r="I2758" s="0">
        <v>29.99</v>
      </c>
      <c r="J2758" s="0">
        <v>81</v>
      </c>
    </row>
    <row r="2759" spans="1:10" customHeight="0">
      <c r="A2759" s="0">
        <f>HYPERLINK("https://dl.dropboxusercontent.com/scl/fi/mgfabb4ee3ygtz0lp168y/111571-f.jpg?rlkey=4un1znszozfnh9ka9us05wvgs&amp;dl=0","Click to download Image")</f>
      </c>
      <c r="B2759" s="0">
        <f>HYPERLINK("https://dl.dropboxusercontent.com/scl/fi/2qyks527j4b8a718rlts6/mens-polo-size-chartsgrey.jpg?rlkey=ui1qiu49fmahlbz4lcnctsdbt&amp;dl=0","Click to download SizeChart")</f>
      </c>
      <c r="C2759" s="0" t="inlineStr">
        <is>
          <t>Flex Men's Pique Polo</t>
        </is>
      </c>
      <c r="D2759" s="0" t="inlineStr">
        <is>
          <t>111571</t>
        </is>
      </c>
      <c r="E2759" s="0" t="inlineStr">
        <is>
          <t>BLANK GREY MENS POLO:111571D - XL</t>
        </is>
      </c>
      <c r="G2759" s="0" t="inlineStr">
        <is>
          <t>MENS</t>
        </is>
      </c>
      <c r="H2759" s="0" t="inlineStr">
        <is>
          <t>XL</t>
        </is>
      </c>
      <c r="I2759" s="0">
        <v>29.99</v>
      </c>
      <c r="J2759" s="0">
        <v>83</v>
      </c>
    </row>
    <row r="2760" spans="1:10" customHeight="0">
      <c r="A2760" s="0">
        <f>HYPERLINK("https://dl.dropboxusercontent.com/scl/fi/mgfabb4ee3ygtz0lp168y/111571-f.jpg?rlkey=4un1znszozfnh9ka9us05wvgs&amp;dl=0","Click to download Image")</f>
      </c>
      <c r="B2760" s="0">
        <f>HYPERLINK("https://dl.dropboxusercontent.com/scl/fi/2qyks527j4b8a718rlts6/mens-polo-size-chartsgrey.jpg?rlkey=ui1qiu49fmahlbz4lcnctsdbt&amp;dl=0","Click to download SizeChart")</f>
      </c>
      <c r="C2760" s="0" t="inlineStr">
        <is>
          <t>Flex Men's Pique Polo</t>
        </is>
      </c>
      <c r="D2760" s="0" t="inlineStr">
        <is>
          <t>111571</t>
        </is>
      </c>
      <c r="E2760" s="0" t="inlineStr">
        <is>
          <t>BLANK GREY MENS POLO:111571E - 2XL</t>
        </is>
      </c>
      <c r="G2760" s="0" t="inlineStr">
        <is>
          <t>MENS</t>
        </is>
      </c>
      <c r="H2760" s="0" t="inlineStr">
        <is>
          <t>2XL</t>
        </is>
      </c>
      <c r="I2760" s="0">
        <v>31.99</v>
      </c>
      <c r="J2760" s="0">
        <v>56</v>
      </c>
    </row>
    <row r="2761" spans="1:10" customHeight="0">
      <c r="A2761" s="0">
        <f>HYPERLINK("https://dl.dropboxusercontent.com/scl/fi/mgfabb4ee3ygtz0lp168y/111571-f.jpg?rlkey=4un1znszozfnh9ka9us05wvgs&amp;dl=0","Click to download Image")</f>
      </c>
      <c r="B2761" s="0">
        <f>HYPERLINK("https://dl.dropboxusercontent.com/scl/fi/2qyks527j4b8a718rlts6/mens-polo-size-chartsgrey.jpg?rlkey=ui1qiu49fmahlbz4lcnctsdbt&amp;dl=0","Click to download SizeChart")</f>
      </c>
      <c r="C2761" s="0" t="inlineStr">
        <is>
          <t>Flex Men's Pique Polo</t>
        </is>
      </c>
      <c r="D2761" s="0" t="inlineStr">
        <is>
          <t>111571</t>
        </is>
      </c>
      <c r="E2761" s="0" t="inlineStr">
        <is>
          <t>BLANK GREY MENS POLO:111571F - 3XL</t>
        </is>
      </c>
      <c r="G2761" s="0" t="inlineStr">
        <is>
          <t>MENS</t>
        </is>
      </c>
      <c r="H2761" s="0" t="inlineStr">
        <is>
          <t>3XL</t>
        </is>
      </c>
      <c r="I2761" s="0">
        <v>31.99</v>
      </c>
      <c r="J2761" s="0">
        <v>24</v>
      </c>
    </row>
    <row r="2762" spans="1:10" customHeight="0">
      <c r="A2762" s="0">
        <f>HYPERLINK("https://dl.dropboxusercontent.com/scl/fi/ld9mro7kt5iu8j8pbdken/price-34.jpg?rlkey=1wpwfg2yp0moufswhgwuavg71&amp;dl=0","Click to download Image")</f>
      </c>
      <c r="B2762" s="0">
        <f>HYPERLINK("https://dl.dropboxusercontent.com/scl/fi/k728g5fsf6vmyozr18ux5/mens-hoodie-size-chartsprice.jpg?rlkey=ku44wv101x5whgk66n7d3nq66&amp;dl=0","Click to download SizeChart")</f>
      </c>
      <c r="C2762" s="0" t="inlineStr">
        <is>
          <t>Price Men's Scuba Hoodie</t>
        </is>
      </c>
      <c r="D2762" s="0" t="inlineStr">
        <is>
          <t>111567</t>
        </is>
      </c>
      <c r="E2762" s="0" t="inlineStr">
        <is>
          <t>BLANK PRICE BLACK:111567A - S</t>
        </is>
      </c>
      <c r="G2762" s="0" t="inlineStr">
        <is>
          <t>MENS</t>
        </is>
      </c>
      <c r="H2762" s="0" t="inlineStr">
        <is>
          <t>S</t>
        </is>
      </c>
      <c r="I2762" s="0">
        <v>39.99</v>
      </c>
      <c r="J2762" s="0">
        <v>83</v>
      </c>
    </row>
    <row r="2763" spans="1:10" customHeight="0">
      <c r="A2763" s="0">
        <f>HYPERLINK("https://dl.dropboxusercontent.com/scl/fi/ld9mro7kt5iu8j8pbdken/price-34.jpg?rlkey=1wpwfg2yp0moufswhgwuavg71&amp;dl=0","Click to download Image")</f>
      </c>
      <c r="B2763" s="0">
        <f>HYPERLINK("https://dl.dropboxusercontent.com/scl/fi/k728g5fsf6vmyozr18ux5/mens-hoodie-size-chartsprice.jpg?rlkey=ku44wv101x5whgk66n7d3nq66&amp;dl=0","Click to download SizeChart")</f>
      </c>
      <c r="C2763" s="0" t="inlineStr">
        <is>
          <t>Price Men's Scuba Hoodie</t>
        </is>
      </c>
      <c r="D2763" s="0" t="inlineStr">
        <is>
          <t>111567</t>
        </is>
      </c>
      <c r="E2763" s="0" t="inlineStr">
        <is>
          <t>BLANK PRICE BLACK:111567B - M</t>
        </is>
      </c>
      <c r="G2763" s="0" t="inlineStr">
        <is>
          <t>MENS</t>
        </is>
      </c>
      <c r="H2763" s="0" t="inlineStr">
        <is>
          <t>M</t>
        </is>
      </c>
      <c r="I2763" s="0">
        <v>39.99</v>
      </c>
      <c r="J2763" s="0">
        <v>153</v>
      </c>
    </row>
    <row r="2764" spans="1:10" customHeight="0">
      <c r="A2764" s="0">
        <f>HYPERLINK("https://dl.dropboxusercontent.com/scl/fi/ld9mro7kt5iu8j8pbdken/price-34.jpg?rlkey=1wpwfg2yp0moufswhgwuavg71&amp;dl=0","Click to download Image")</f>
      </c>
      <c r="B2764" s="0">
        <f>HYPERLINK("https://dl.dropboxusercontent.com/scl/fi/k728g5fsf6vmyozr18ux5/mens-hoodie-size-chartsprice.jpg?rlkey=ku44wv101x5whgk66n7d3nq66&amp;dl=0","Click to download SizeChart")</f>
      </c>
      <c r="C2764" s="0" t="inlineStr">
        <is>
          <t>Price Men's Scuba Hoodie</t>
        </is>
      </c>
      <c r="D2764" s="0" t="inlineStr">
        <is>
          <t>111567</t>
        </is>
      </c>
      <c r="E2764" s="0" t="inlineStr">
        <is>
          <t>BLANK PRICE BLACK:111567C - L</t>
        </is>
      </c>
      <c r="G2764" s="0" t="inlineStr">
        <is>
          <t>MENS</t>
        </is>
      </c>
      <c r="H2764" s="0" t="inlineStr">
        <is>
          <t>L</t>
        </is>
      </c>
      <c r="I2764" s="0">
        <v>39.99</v>
      </c>
      <c r="J2764" s="0">
        <v>213</v>
      </c>
    </row>
    <row r="2765" spans="1:10" customHeight="0">
      <c r="A2765" s="0">
        <f>HYPERLINK("https://dl.dropboxusercontent.com/scl/fi/ld9mro7kt5iu8j8pbdken/price-34.jpg?rlkey=1wpwfg2yp0moufswhgwuavg71&amp;dl=0","Click to download Image")</f>
      </c>
      <c r="B2765" s="0">
        <f>HYPERLINK("https://dl.dropboxusercontent.com/scl/fi/k728g5fsf6vmyozr18ux5/mens-hoodie-size-chartsprice.jpg?rlkey=ku44wv101x5whgk66n7d3nq66&amp;dl=0","Click to download SizeChart")</f>
      </c>
      <c r="C2765" s="0" t="inlineStr">
        <is>
          <t>Price Men's Scuba Hoodie</t>
        </is>
      </c>
      <c r="D2765" s="0" t="inlineStr">
        <is>
          <t>111567</t>
        </is>
      </c>
      <c r="E2765" s="0" t="inlineStr">
        <is>
          <t>BLANK PRICE BLACK:111567D - XL</t>
        </is>
      </c>
      <c r="G2765" s="0" t="inlineStr">
        <is>
          <t>MENS</t>
        </is>
      </c>
      <c r="H2765" s="0" t="inlineStr">
        <is>
          <t>XL</t>
        </is>
      </c>
      <c r="I2765" s="0">
        <v>39.99</v>
      </c>
      <c r="J2765" s="0">
        <v>240</v>
      </c>
    </row>
    <row r="2766" spans="1:10" customHeight="0">
      <c r="A2766" s="0">
        <f>HYPERLINK("https://dl.dropboxusercontent.com/scl/fi/ld9mro7kt5iu8j8pbdken/price-34.jpg?rlkey=1wpwfg2yp0moufswhgwuavg71&amp;dl=0","Click to download Image")</f>
      </c>
      <c r="B2766" s="0">
        <f>HYPERLINK("https://dl.dropboxusercontent.com/scl/fi/k728g5fsf6vmyozr18ux5/mens-hoodie-size-chartsprice.jpg?rlkey=ku44wv101x5whgk66n7d3nq66&amp;dl=0","Click to download SizeChart")</f>
      </c>
      <c r="C2766" s="0" t="inlineStr">
        <is>
          <t>Price Men's Scuba Hoodie</t>
        </is>
      </c>
      <c r="D2766" s="0" t="inlineStr">
        <is>
          <t>111567</t>
        </is>
      </c>
      <c r="E2766" s="0" t="inlineStr">
        <is>
          <t>BLANK PRICE BLACK:111567E - 2XL</t>
        </is>
      </c>
      <c r="G2766" s="0" t="inlineStr">
        <is>
          <t>MENS</t>
        </is>
      </c>
      <c r="H2766" s="0" t="inlineStr">
        <is>
          <t>2XL</t>
        </is>
      </c>
      <c r="I2766" s="0">
        <v>39.99</v>
      </c>
      <c r="J2766" s="0">
        <v>169</v>
      </c>
    </row>
    <row r="2767" spans="1:10" customHeight="0">
      <c r="A2767" s="0">
        <f>HYPERLINK("https://dl.dropboxusercontent.com/scl/fi/ld9mro7kt5iu8j8pbdken/price-34.jpg?rlkey=1wpwfg2yp0moufswhgwuavg71&amp;dl=0","Click to download Image")</f>
      </c>
      <c r="B2767" s="0">
        <f>HYPERLINK("https://dl.dropboxusercontent.com/scl/fi/k728g5fsf6vmyozr18ux5/mens-hoodie-size-chartsprice.jpg?rlkey=ku44wv101x5whgk66n7d3nq66&amp;dl=0","Click to download SizeChart")</f>
      </c>
      <c r="C2767" s="0" t="inlineStr">
        <is>
          <t>Price Men's Scuba Hoodie</t>
        </is>
      </c>
      <c r="D2767" s="0" t="inlineStr">
        <is>
          <t>111567</t>
        </is>
      </c>
      <c r="E2767" s="0" t="inlineStr">
        <is>
          <t>BLANK PRICE BLACK:111567F - 3XL</t>
        </is>
      </c>
      <c r="G2767" s="0" t="inlineStr">
        <is>
          <t>MENS</t>
        </is>
      </c>
      <c r="H2767" s="0" t="inlineStr">
        <is>
          <t>3XL</t>
        </is>
      </c>
      <c r="I2767" s="0">
        <v>39.99</v>
      </c>
      <c r="J2767" s="0">
        <v>96</v>
      </c>
    </row>
    <row r="2768" spans="1:10" customHeight="0">
      <c r="A2768" s="0">
        <f>HYPERLINK("https://dl.dropboxusercontent.com/scl/fi/ianrrxx7w15juxentlo03/111566-af.jpg?rlkey=7sc5uaueqdnf80temz2pah5c3&amp;dl=0","Click to download Image")</f>
      </c>
      <c r="B2768" s="0">
        <f>HYPERLINK("https://dl.dropboxusercontent.com/scl/fi/k728g5fsf6vmyozr18ux5/mens-hoodie-size-chartsprice.jpg?rlkey=ku44wv101x5whgk66n7d3nq66&amp;dl=0","Click to download SizeChart")</f>
      </c>
      <c r="C2768" s="0" t="inlineStr">
        <is>
          <t>Price Men's Scuba Hoodie</t>
        </is>
      </c>
      <c r="D2768" s="0" t="inlineStr">
        <is>
          <t>111566</t>
        </is>
      </c>
      <c r="E2768" s="0" t="inlineStr">
        <is>
          <t>BLANK PRICE GREY:111566A - S</t>
        </is>
      </c>
      <c r="G2768" s="0" t="inlineStr">
        <is>
          <t>MENS</t>
        </is>
      </c>
      <c r="H2768" s="0" t="inlineStr">
        <is>
          <t>S</t>
        </is>
      </c>
      <c r="I2768" s="0">
        <v>39.99</v>
      </c>
      <c r="J2768" s="0">
        <v>6</v>
      </c>
    </row>
    <row r="2769" spans="1:10" customHeight="0">
      <c r="A2769" s="0">
        <f>HYPERLINK("https://dl.dropboxusercontent.com/scl/fi/ianrrxx7w15juxentlo03/111566-af.jpg?rlkey=7sc5uaueqdnf80temz2pah5c3&amp;dl=0","Click to download Image")</f>
      </c>
      <c r="B2769" s="0">
        <f>HYPERLINK("https://dl.dropboxusercontent.com/scl/fi/k728g5fsf6vmyozr18ux5/mens-hoodie-size-chartsprice.jpg?rlkey=ku44wv101x5whgk66n7d3nq66&amp;dl=0","Click to download SizeChart")</f>
      </c>
      <c r="C2769" s="0" t="inlineStr">
        <is>
          <t>Price Men's Scuba Hoodie</t>
        </is>
      </c>
      <c r="D2769" s="0" t="inlineStr">
        <is>
          <t>111566</t>
        </is>
      </c>
      <c r="E2769" s="0" t="inlineStr">
        <is>
          <t>BLANK PRICE GREY:111566B - M</t>
        </is>
      </c>
      <c r="G2769" s="0" t="inlineStr">
        <is>
          <t>MENS</t>
        </is>
      </c>
      <c r="H2769" s="0" t="inlineStr">
        <is>
          <t>M</t>
        </is>
      </c>
      <c r="I2769" s="0">
        <v>39.99</v>
      </c>
      <c r="J2769" s="0">
        <v>8</v>
      </c>
    </row>
    <row r="2770" spans="1:10" customHeight="0">
      <c r="A2770" s="0">
        <f>HYPERLINK("https://dl.dropboxusercontent.com/scl/fi/ianrrxx7w15juxentlo03/111566-af.jpg?rlkey=7sc5uaueqdnf80temz2pah5c3&amp;dl=0","Click to download Image")</f>
      </c>
      <c r="B2770" s="0">
        <f>HYPERLINK("https://dl.dropboxusercontent.com/scl/fi/k728g5fsf6vmyozr18ux5/mens-hoodie-size-chartsprice.jpg?rlkey=ku44wv101x5whgk66n7d3nq66&amp;dl=0","Click to download SizeChart")</f>
      </c>
      <c r="C2770" s="0" t="inlineStr">
        <is>
          <t>Price Men's Scuba Hoodie</t>
        </is>
      </c>
      <c r="D2770" s="0" t="inlineStr">
        <is>
          <t>111566</t>
        </is>
      </c>
      <c r="E2770" s="0" t="inlineStr">
        <is>
          <t>BLANK PRICE GREY:111566C - L</t>
        </is>
      </c>
      <c r="G2770" s="0" t="inlineStr">
        <is>
          <t>MENS</t>
        </is>
      </c>
      <c r="H2770" s="0" t="inlineStr">
        <is>
          <t>L</t>
        </is>
      </c>
      <c r="I2770" s="0">
        <v>39.99</v>
      </c>
      <c r="J2770" s="0">
        <v>0</v>
      </c>
    </row>
    <row r="2771" spans="1:10" customHeight="0">
      <c r="A2771" s="0">
        <f>HYPERLINK("https://dl.dropboxusercontent.com/scl/fi/ianrrxx7w15juxentlo03/111566-af.jpg?rlkey=7sc5uaueqdnf80temz2pah5c3&amp;dl=0","Click to download Image")</f>
      </c>
      <c r="B2771" s="0">
        <f>HYPERLINK("https://dl.dropboxusercontent.com/scl/fi/k728g5fsf6vmyozr18ux5/mens-hoodie-size-chartsprice.jpg?rlkey=ku44wv101x5whgk66n7d3nq66&amp;dl=0","Click to download SizeChart")</f>
      </c>
      <c r="C2771" s="0" t="inlineStr">
        <is>
          <t>Price Men's Scuba Hoodie</t>
        </is>
      </c>
      <c r="D2771" s="0" t="inlineStr">
        <is>
          <t>111566</t>
        </is>
      </c>
      <c r="E2771" s="0" t="inlineStr">
        <is>
          <t>BLANK PRICE GREY:111566D - XL</t>
        </is>
      </c>
      <c r="G2771" s="0" t="inlineStr">
        <is>
          <t>MENS</t>
        </is>
      </c>
      <c r="H2771" s="0" t="inlineStr">
        <is>
          <t>XL</t>
        </is>
      </c>
      <c r="I2771" s="0">
        <v>39.99</v>
      </c>
      <c r="J2771" s="0">
        <v>0</v>
      </c>
    </row>
    <row r="2772" spans="1:10" customHeight="0">
      <c r="A2772" s="0">
        <f>HYPERLINK("https://dl.dropboxusercontent.com/scl/fi/ianrrxx7w15juxentlo03/111566-af.jpg?rlkey=7sc5uaueqdnf80temz2pah5c3&amp;dl=0","Click to download Image")</f>
      </c>
      <c r="B2772" s="0">
        <f>HYPERLINK("https://dl.dropboxusercontent.com/scl/fi/k728g5fsf6vmyozr18ux5/mens-hoodie-size-chartsprice.jpg?rlkey=ku44wv101x5whgk66n7d3nq66&amp;dl=0","Click to download SizeChart")</f>
      </c>
      <c r="C2772" s="0" t="inlineStr">
        <is>
          <t>Price Men's Scuba Hoodie</t>
        </is>
      </c>
      <c r="D2772" s="0" t="inlineStr">
        <is>
          <t>111566</t>
        </is>
      </c>
      <c r="E2772" s="0" t="inlineStr">
        <is>
          <t>BLANK PRICE GREY:111566E - 2XL</t>
        </is>
      </c>
      <c r="G2772" s="0" t="inlineStr">
        <is>
          <t>MENS</t>
        </is>
      </c>
      <c r="H2772" s="0" t="inlineStr">
        <is>
          <t>2XL</t>
        </is>
      </c>
      <c r="I2772" s="0">
        <v>39.99</v>
      </c>
      <c r="J2772" s="0">
        <v>0</v>
      </c>
    </row>
    <row r="2773" spans="1:10" customHeight="0">
      <c r="A2773" s="0">
        <f>HYPERLINK("https://dl.dropboxusercontent.com/scl/fi/ianrrxx7w15juxentlo03/111566-af.jpg?rlkey=7sc5uaueqdnf80temz2pah5c3&amp;dl=0","Click to download Image")</f>
      </c>
      <c r="B2773" s="0">
        <f>HYPERLINK("https://dl.dropboxusercontent.com/scl/fi/k728g5fsf6vmyozr18ux5/mens-hoodie-size-chartsprice.jpg?rlkey=ku44wv101x5whgk66n7d3nq66&amp;dl=0","Click to download SizeChart")</f>
      </c>
      <c r="C2773" s="0" t="inlineStr">
        <is>
          <t>Price Men's Scuba Hoodie</t>
        </is>
      </c>
      <c r="D2773" s="0" t="inlineStr">
        <is>
          <t>111566</t>
        </is>
      </c>
      <c r="E2773" s="0" t="inlineStr">
        <is>
          <t>BLANK PRICE GREY:111566F - 3XL</t>
        </is>
      </c>
      <c r="G2773" s="0" t="inlineStr">
        <is>
          <t>MENS</t>
        </is>
      </c>
      <c r="H2773" s="0" t="inlineStr">
        <is>
          <t>3XL</t>
        </is>
      </c>
      <c r="I2773" s="0">
        <v>39.99</v>
      </c>
      <c r="J2773" s="0">
        <v>4</v>
      </c>
    </row>
    <row r="2774" spans="1:10" customHeight="0">
      <c r="A2774" s="0">
        <f>HYPERLINK("https://dl.dropboxusercontent.com/scl/fi/mkbcz3oi0fgjsqero7vl2/111568-af.jpg?rlkey=flhxcik4vqtvbn16c88kqlyyq&amp;dl=0","Click to download Image")</f>
      </c>
      <c r="B2774" s="0">
        <f>HYPERLINK("https://dl.dropboxusercontent.com/scl/fi/k728g5fsf6vmyozr18ux5/mens-hoodie-size-chartsprice.jpg?rlkey=ku44wv101x5whgk66n7d3nq66&amp;dl=0","Click to download SizeChart")</f>
      </c>
      <c r="C2774" s="0" t="inlineStr">
        <is>
          <t>Price Men's Scuba Hoodie</t>
        </is>
      </c>
      <c r="D2774" s="0" t="inlineStr">
        <is>
          <t>111568</t>
        </is>
      </c>
      <c r="E2774" s="0" t="inlineStr">
        <is>
          <t>BLANK PRICE CARDINAL:111568A - S</t>
        </is>
      </c>
      <c r="G2774" s="0" t="inlineStr">
        <is>
          <t>MENS</t>
        </is>
      </c>
      <c r="H2774" s="0" t="inlineStr">
        <is>
          <t>S</t>
        </is>
      </c>
      <c r="I2774" s="0">
        <v>39.99</v>
      </c>
      <c r="J2774" s="0">
        <v>12</v>
      </c>
    </row>
    <row r="2775" spans="1:10" customHeight="0">
      <c r="A2775" s="0">
        <f>HYPERLINK("https://dl.dropboxusercontent.com/scl/fi/mkbcz3oi0fgjsqero7vl2/111568-af.jpg?rlkey=flhxcik4vqtvbn16c88kqlyyq&amp;dl=0","Click to download Image")</f>
      </c>
      <c r="B2775" s="0">
        <f>HYPERLINK("https://dl.dropboxusercontent.com/scl/fi/k728g5fsf6vmyozr18ux5/mens-hoodie-size-chartsprice.jpg?rlkey=ku44wv101x5whgk66n7d3nq66&amp;dl=0","Click to download SizeChart")</f>
      </c>
      <c r="C2775" s="0" t="inlineStr">
        <is>
          <t>Price Men's Scuba Hoodie</t>
        </is>
      </c>
      <c r="D2775" s="0" t="inlineStr">
        <is>
          <t>111568</t>
        </is>
      </c>
      <c r="E2775" s="0" t="inlineStr">
        <is>
          <t>BLANK PRICE CARDINAL:111568B - M</t>
        </is>
      </c>
      <c r="G2775" s="0" t="inlineStr">
        <is>
          <t>MENS</t>
        </is>
      </c>
      <c r="H2775" s="0" t="inlineStr">
        <is>
          <t>M</t>
        </is>
      </c>
      <c r="I2775" s="0">
        <v>39.99</v>
      </c>
      <c r="J2775" s="0">
        <v>24</v>
      </c>
    </row>
    <row r="2776" spans="1:10" customHeight="0">
      <c r="A2776" s="0">
        <f>HYPERLINK("https://dl.dropboxusercontent.com/scl/fi/mkbcz3oi0fgjsqero7vl2/111568-af.jpg?rlkey=flhxcik4vqtvbn16c88kqlyyq&amp;dl=0","Click to download Image")</f>
      </c>
      <c r="B2776" s="0">
        <f>HYPERLINK("https://dl.dropboxusercontent.com/scl/fi/k728g5fsf6vmyozr18ux5/mens-hoodie-size-chartsprice.jpg?rlkey=ku44wv101x5whgk66n7d3nq66&amp;dl=0","Click to download SizeChart")</f>
      </c>
      <c r="C2776" s="0" t="inlineStr">
        <is>
          <t>Price Men's Scuba Hoodie</t>
        </is>
      </c>
      <c r="D2776" s="0" t="inlineStr">
        <is>
          <t>111568</t>
        </is>
      </c>
      <c r="E2776" s="0" t="inlineStr">
        <is>
          <t>BLANK PRICE CARDINAL:111568C - L</t>
        </is>
      </c>
      <c r="G2776" s="0" t="inlineStr">
        <is>
          <t>MENS</t>
        </is>
      </c>
      <c r="H2776" s="0" t="inlineStr">
        <is>
          <t>L</t>
        </is>
      </c>
      <c r="I2776" s="0">
        <v>39.99</v>
      </c>
      <c r="J2776" s="0">
        <v>26</v>
      </c>
    </row>
    <row r="2777" spans="1:10" customHeight="0">
      <c r="A2777" s="0">
        <f>HYPERLINK("https://dl.dropboxusercontent.com/scl/fi/mkbcz3oi0fgjsqero7vl2/111568-af.jpg?rlkey=flhxcik4vqtvbn16c88kqlyyq&amp;dl=0","Click to download Image")</f>
      </c>
      <c r="B2777" s="0">
        <f>HYPERLINK("https://dl.dropboxusercontent.com/scl/fi/k728g5fsf6vmyozr18ux5/mens-hoodie-size-chartsprice.jpg?rlkey=ku44wv101x5whgk66n7d3nq66&amp;dl=0","Click to download SizeChart")</f>
      </c>
      <c r="C2777" s="0" t="inlineStr">
        <is>
          <t>Price Men's Scuba Hoodie</t>
        </is>
      </c>
      <c r="D2777" s="0" t="inlineStr">
        <is>
          <t>111568</t>
        </is>
      </c>
      <c r="E2777" s="0" t="inlineStr">
        <is>
          <t>BLANK PRICE CARDINAL:111568D - XL</t>
        </is>
      </c>
      <c r="G2777" s="0" t="inlineStr">
        <is>
          <t>MENS</t>
        </is>
      </c>
      <c r="H2777" s="0" t="inlineStr">
        <is>
          <t>XL</t>
        </is>
      </c>
      <c r="I2777" s="0">
        <v>39.99</v>
      </c>
      <c r="J2777" s="0">
        <v>27</v>
      </c>
    </row>
    <row r="2778" spans="1:10" customHeight="0">
      <c r="A2778" s="0">
        <f>HYPERLINK("https://dl.dropboxusercontent.com/scl/fi/mkbcz3oi0fgjsqero7vl2/111568-af.jpg?rlkey=flhxcik4vqtvbn16c88kqlyyq&amp;dl=0","Click to download Image")</f>
      </c>
      <c r="B2778" s="0">
        <f>HYPERLINK("https://dl.dropboxusercontent.com/scl/fi/k728g5fsf6vmyozr18ux5/mens-hoodie-size-chartsprice.jpg?rlkey=ku44wv101x5whgk66n7d3nq66&amp;dl=0","Click to download SizeChart")</f>
      </c>
      <c r="C2778" s="0" t="inlineStr">
        <is>
          <t>Price Men's Scuba Hoodie</t>
        </is>
      </c>
      <c r="D2778" s="0" t="inlineStr">
        <is>
          <t>111568</t>
        </is>
      </c>
      <c r="E2778" s="0" t="inlineStr">
        <is>
          <t>BLANK PRICE CARDINAL:111568E - 2XL</t>
        </is>
      </c>
      <c r="G2778" s="0" t="inlineStr">
        <is>
          <t>MENS</t>
        </is>
      </c>
      <c r="H2778" s="0" t="inlineStr">
        <is>
          <t>2XL</t>
        </is>
      </c>
      <c r="I2778" s="0">
        <v>39.99</v>
      </c>
      <c r="J2778" s="0">
        <v>16</v>
      </c>
    </row>
    <row r="2779" spans="1:10" customHeight="0">
      <c r="A2779" s="0">
        <f>HYPERLINK("https://dl.dropboxusercontent.com/scl/fi/mkbcz3oi0fgjsqero7vl2/111568-af.jpg?rlkey=flhxcik4vqtvbn16c88kqlyyq&amp;dl=0","Click to download Image")</f>
      </c>
      <c r="B2779" s="0">
        <f>HYPERLINK("https://dl.dropboxusercontent.com/scl/fi/k728g5fsf6vmyozr18ux5/mens-hoodie-size-chartsprice.jpg?rlkey=ku44wv101x5whgk66n7d3nq66&amp;dl=0","Click to download SizeChart")</f>
      </c>
      <c r="C2779" s="0" t="inlineStr">
        <is>
          <t>Price Men's Scuba Hoodie</t>
        </is>
      </c>
      <c r="D2779" s="0" t="inlineStr">
        <is>
          <t>111568</t>
        </is>
      </c>
      <c r="E2779" s="0" t="inlineStr">
        <is>
          <t>BLANK PRICE CARDINAL:111568F - 3XL</t>
        </is>
      </c>
      <c r="G2779" s="0" t="inlineStr">
        <is>
          <t>MENS</t>
        </is>
      </c>
      <c r="H2779" s="0" t="inlineStr">
        <is>
          <t>3XL</t>
        </is>
      </c>
      <c r="I2779" s="0">
        <v>39.99</v>
      </c>
      <c r="J2779" s="0">
        <v>12</v>
      </c>
    </row>
    <row r="2780" spans="1:10" customHeight="0">
      <c r="A2780" s="0">
        <f>HYPERLINK("https://dl.dropboxusercontent.com/scl/fi/q7pmghofmo932rrefys34/du109312af30631.jpg?rlkey=6srocmlvkk0621iuejp070wpt&amp;dl=0","Click to download Image")</f>
      </c>
      <c r="B2780" s="0">
        <f>HYPERLINK("https://dl.dropboxusercontent.com/scl/fi/w97pixcd8c7kztsc73mx8/mens-jackets-size-chartsreversible.jpg?rlkey=brrmkp0e6iverijr9duousp4h&amp;dl=0","Click to download SizeChart")</f>
      </c>
      <c r="C2780" s="0" t="inlineStr">
        <is>
          <t>Camo Men's Reversible Vest</t>
        </is>
      </c>
      <c r="D2780" s="0" t="inlineStr">
        <is>
          <t>124766</t>
        </is>
      </c>
      <c r="E2780" s="0" t="inlineStr">
        <is>
          <t>BLANK VEST M CO:124766C-L</t>
        </is>
      </c>
      <c r="F2780" s="0" t="inlineStr">
        <is>
          <t>000000124766</t>
        </is>
      </c>
      <c r="G2780" s="0" t="inlineStr">
        <is>
          <t>MENS</t>
        </is>
      </c>
      <c r="H2780" s="0" t="inlineStr">
        <is>
          <t>L</t>
        </is>
      </c>
      <c r="I2780" s="0">
        <v>34.99</v>
      </c>
      <c r="J2780" s="0">
        <v>2</v>
      </c>
    </row>
    <row r="2781" spans="1:10" customHeight="0">
      <c r="A2781" s="0">
        <f>HYPERLINK("https://dl.dropboxusercontent.com/scl/fi/65cpyoh74aaunmxila8vh/105815f.jpg?rlkey=8xtx7zgkfq37v41fckwor51qp&amp;dl=0","Click to download Image")</f>
      </c>
      <c r="B2781" s="0">
        <f>HYPERLINK("https://dl.dropboxusercontent.com/scl/fi/g0r4zj390lzwqj57z29ny/mens-hoodie-size-chartsmossy-oak.jpg?rlkey=pq1qwwyvt3w8agl6j59q37fu8&amp;dl=0","Click to download SizeChart")</f>
      </c>
      <c r="C2781" s="0" t="inlineStr">
        <is>
          <t>Elements Men's Hoodie</t>
        </is>
      </c>
      <c r="D2781" s="0" t="inlineStr">
        <is>
          <t>105815</t>
        </is>
      </c>
      <c r="E2781" s="0" t="inlineStr">
        <is>
          <t>ELEMENTS HOODIE:105815A-S</t>
        </is>
      </c>
      <c r="G2781" s="0" t="inlineStr">
        <is>
          <t>MENS</t>
        </is>
      </c>
      <c r="H2781" s="0" t="inlineStr">
        <is>
          <t>S</t>
        </is>
      </c>
      <c r="I2781" s="0">
        <v>49.99</v>
      </c>
      <c r="J2781" s="0">
        <v>8</v>
      </c>
    </row>
    <row r="2782" spans="1:10" customHeight="0">
      <c r="A2782" s="0">
        <f>HYPERLINK("https://dl.dropboxusercontent.com/scl/fi/65cpyoh74aaunmxila8vh/105815f.jpg?rlkey=8xtx7zgkfq37v41fckwor51qp&amp;dl=0","Click to download Image")</f>
      </c>
      <c r="B2782" s="0">
        <f>HYPERLINK("https://dl.dropboxusercontent.com/scl/fi/g0r4zj390lzwqj57z29ny/mens-hoodie-size-chartsmossy-oak.jpg?rlkey=pq1qwwyvt3w8agl6j59q37fu8&amp;dl=0","Click to download SizeChart")</f>
      </c>
      <c r="C2782" s="0" t="inlineStr">
        <is>
          <t>Elements Men's Hoodie</t>
        </is>
      </c>
      <c r="D2782" s="0" t="inlineStr">
        <is>
          <t>105815</t>
        </is>
      </c>
      <c r="E2782" s="0" t="inlineStr">
        <is>
          <t>ELEMENTS HOODIE:105815B-M</t>
        </is>
      </c>
      <c r="G2782" s="0" t="inlineStr">
        <is>
          <t>MENS</t>
        </is>
      </c>
      <c r="H2782" s="0" t="inlineStr">
        <is>
          <t>M</t>
        </is>
      </c>
      <c r="I2782" s="0">
        <v>49.99</v>
      </c>
      <c r="J2782" s="0">
        <v>20</v>
      </c>
    </row>
    <row r="2783" spans="1:10" customHeight="0">
      <c r="A2783" s="0">
        <f>HYPERLINK("https://dl.dropboxusercontent.com/scl/fi/65cpyoh74aaunmxila8vh/105815f.jpg?rlkey=8xtx7zgkfq37v41fckwor51qp&amp;dl=0","Click to download Image")</f>
      </c>
      <c r="B2783" s="0">
        <f>HYPERLINK("https://dl.dropboxusercontent.com/scl/fi/g0r4zj390lzwqj57z29ny/mens-hoodie-size-chartsmossy-oak.jpg?rlkey=pq1qwwyvt3w8agl6j59q37fu8&amp;dl=0","Click to download SizeChart")</f>
      </c>
      <c r="C2783" s="0" t="inlineStr">
        <is>
          <t>Elements Men's Hoodie</t>
        </is>
      </c>
      <c r="D2783" s="0" t="inlineStr">
        <is>
          <t>105815</t>
        </is>
      </c>
      <c r="E2783" s="0" t="inlineStr">
        <is>
          <t>ELEMENTS HOODIE:105815C-L</t>
        </is>
      </c>
      <c r="G2783" s="0" t="inlineStr">
        <is>
          <t>MENS</t>
        </is>
      </c>
      <c r="H2783" s="0" t="inlineStr">
        <is>
          <t>L</t>
        </is>
      </c>
      <c r="I2783" s="0">
        <v>49.99</v>
      </c>
      <c r="J2783" s="0">
        <v>48</v>
      </c>
    </row>
    <row r="2784" spans="1:10" customHeight="0">
      <c r="A2784" s="0">
        <f>HYPERLINK("https://dl.dropboxusercontent.com/scl/fi/65cpyoh74aaunmxila8vh/105815f.jpg?rlkey=8xtx7zgkfq37v41fckwor51qp&amp;dl=0","Click to download Image")</f>
      </c>
      <c r="B2784" s="0">
        <f>HYPERLINK("https://dl.dropboxusercontent.com/scl/fi/g0r4zj390lzwqj57z29ny/mens-hoodie-size-chartsmossy-oak.jpg?rlkey=pq1qwwyvt3w8agl6j59q37fu8&amp;dl=0","Click to download SizeChart")</f>
      </c>
      <c r="C2784" s="0" t="inlineStr">
        <is>
          <t>Elements Men's Hoodie</t>
        </is>
      </c>
      <c r="D2784" s="0" t="inlineStr">
        <is>
          <t>105815</t>
        </is>
      </c>
      <c r="E2784" s="0" t="inlineStr">
        <is>
          <t>ELEMENTS HOODIE:105815D-XL</t>
        </is>
      </c>
      <c r="G2784" s="0" t="inlineStr">
        <is>
          <t>MENS</t>
        </is>
      </c>
      <c r="H2784" s="0" t="inlineStr">
        <is>
          <t>XL</t>
        </is>
      </c>
      <c r="I2784" s="0">
        <v>49.99</v>
      </c>
      <c r="J2784" s="0">
        <v>27</v>
      </c>
    </row>
    <row r="2785" spans="1:10" customHeight="0">
      <c r="A2785" s="0">
        <f>HYPERLINK("https://dl.dropboxusercontent.com/scl/fi/65cpyoh74aaunmxila8vh/105815f.jpg?rlkey=8xtx7zgkfq37v41fckwor51qp&amp;dl=0","Click to download Image")</f>
      </c>
      <c r="B2785" s="0">
        <f>HYPERLINK("https://dl.dropboxusercontent.com/scl/fi/g0r4zj390lzwqj57z29ny/mens-hoodie-size-chartsmossy-oak.jpg?rlkey=pq1qwwyvt3w8agl6j59q37fu8&amp;dl=0","Click to download SizeChart")</f>
      </c>
      <c r="C2785" s="0" t="inlineStr">
        <is>
          <t>Elements Men's Hoodie</t>
        </is>
      </c>
      <c r="D2785" s="0" t="inlineStr">
        <is>
          <t>105815</t>
        </is>
      </c>
      <c r="E2785" s="0" t="inlineStr">
        <is>
          <t>ELEMENTS HOODIE:105815E-2XL</t>
        </is>
      </c>
      <c r="G2785" s="0" t="inlineStr">
        <is>
          <t>MENS</t>
        </is>
      </c>
      <c r="H2785" s="0" t="inlineStr">
        <is>
          <t>2XL</t>
        </is>
      </c>
      <c r="I2785" s="0">
        <v>49.99</v>
      </c>
      <c r="J2785" s="0">
        <v>19</v>
      </c>
    </row>
    <row r="2786" spans="1:10" customHeight="0">
      <c r="A2786" s="0">
        <f>HYPERLINK("https://dl.dropboxusercontent.com/scl/fi/65cpyoh74aaunmxila8vh/105815f.jpg?rlkey=8xtx7zgkfq37v41fckwor51qp&amp;dl=0","Click to download Image")</f>
      </c>
      <c r="B2786" s="0">
        <f>HYPERLINK("https://dl.dropboxusercontent.com/scl/fi/g0r4zj390lzwqj57z29ny/mens-hoodie-size-chartsmossy-oak.jpg?rlkey=pq1qwwyvt3w8agl6j59q37fu8&amp;dl=0","Click to download SizeChart")</f>
      </c>
      <c r="C2786" s="0" t="inlineStr">
        <is>
          <t>Elements Men's Hoodie</t>
        </is>
      </c>
      <c r="D2786" s="0" t="inlineStr">
        <is>
          <t>105815</t>
        </is>
      </c>
      <c r="E2786" s="0" t="inlineStr">
        <is>
          <t>ELEMENTS HOODIE:105815F-3XL</t>
        </is>
      </c>
      <c r="G2786" s="0" t="inlineStr">
        <is>
          <t>MENS</t>
        </is>
      </c>
      <c r="H2786" s="0" t="inlineStr">
        <is>
          <t>3XL</t>
        </is>
      </c>
      <c r="I2786" s="0">
        <v>49.99</v>
      </c>
      <c r="J2786" s="0">
        <v>10</v>
      </c>
    </row>
    <row r="2787" spans="1:10" customHeight="0">
      <c r="A2787" s="0">
        <f>HYPERLINK("https://dl.dropboxusercontent.com/scl/fi/cpvkf3brzpbw1crpjwf83/111689-af.jpg?rlkey=d6hn7m6voese5srbx04h8j1be&amp;dl=0","Click to download Image")</f>
      </c>
      <c r="B2787" s="0">
        <f>HYPERLINK("https://dl.dropboxusercontent.com/scl/fi/sujk5t0apq8dogj9j1mi4/mens-jackets-size-chartsmission.jpg?rlkey=1qwlwb6ro7nheqkfa93odi9o8&amp;dl=0","Click to download SizeChart")</f>
      </c>
      <c r="C2787" s="0" t="inlineStr">
        <is>
          <t>Mission Men's Water Resistant Pullover</t>
        </is>
      </c>
      <c r="D2787" s="0" t="inlineStr">
        <is>
          <t>111689</t>
        </is>
      </c>
      <c r="E2787" s="0" t="inlineStr">
        <is>
          <t>BLANK MISSION GREY:111689A - S</t>
        </is>
      </c>
      <c r="G2787" s="0" t="inlineStr">
        <is>
          <t>MENS</t>
        </is>
      </c>
      <c r="H2787" s="0" t="inlineStr">
        <is>
          <t>S</t>
        </is>
      </c>
      <c r="I2787" s="0">
        <v>24.99</v>
      </c>
      <c r="J2787" s="0">
        <v>13</v>
      </c>
    </row>
    <row r="2788" spans="1:10" customHeight="0">
      <c r="A2788" s="0">
        <f>HYPERLINK("https://dl.dropboxusercontent.com/scl/fi/cpvkf3brzpbw1crpjwf83/111689-af.jpg?rlkey=d6hn7m6voese5srbx04h8j1be&amp;dl=0","Click to download Image")</f>
      </c>
      <c r="B2788" s="0">
        <f>HYPERLINK("https://dl.dropboxusercontent.com/scl/fi/sujk5t0apq8dogj9j1mi4/mens-jackets-size-chartsmission.jpg?rlkey=1qwlwb6ro7nheqkfa93odi9o8&amp;dl=0","Click to download SizeChart")</f>
      </c>
      <c r="C2788" s="0" t="inlineStr">
        <is>
          <t>Mission Men's Water Resistant Pullover</t>
        </is>
      </c>
      <c r="D2788" s="0" t="inlineStr">
        <is>
          <t>111689</t>
        </is>
      </c>
      <c r="E2788" s="0" t="inlineStr">
        <is>
          <t>BLANK MISSION GREY:111689B - M</t>
        </is>
      </c>
      <c r="G2788" s="0" t="inlineStr">
        <is>
          <t>MENS</t>
        </is>
      </c>
      <c r="H2788" s="0" t="inlineStr">
        <is>
          <t>M</t>
        </is>
      </c>
      <c r="I2788" s="0">
        <v>24.99</v>
      </c>
      <c r="J2788" s="0">
        <v>25</v>
      </c>
    </row>
    <row r="2789" spans="1:10" customHeight="0">
      <c r="A2789" s="0">
        <f>HYPERLINK("https://dl.dropboxusercontent.com/scl/fi/cpvkf3brzpbw1crpjwf83/111689-af.jpg?rlkey=d6hn7m6voese5srbx04h8j1be&amp;dl=0","Click to download Image")</f>
      </c>
      <c r="B2789" s="0">
        <f>HYPERLINK("https://dl.dropboxusercontent.com/scl/fi/sujk5t0apq8dogj9j1mi4/mens-jackets-size-chartsmission.jpg?rlkey=1qwlwb6ro7nheqkfa93odi9o8&amp;dl=0","Click to download SizeChart")</f>
      </c>
      <c r="C2789" s="0" t="inlineStr">
        <is>
          <t>Mission Men's Water Resistant Pullover</t>
        </is>
      </c>
      <c r="D2789" s="0" t="inlineStr">
        <is>
          <t>111689</t>
        </is>
      </c>
      <c r="E2789" s="0" t="inlineStr">
        <is>
          <t>BLANK MISSION GREY:111689C - L</t>
        </is>
      </c>
      <c r="G2789" s="0" t="inlineStr">
        <is>
          <t>MENS</t>
        </is>
      </c>
      <c r="H2789" s="0" t="inlineStr">
        <is>
          <t>L</t>
        </is>
      </c>
      <c r="I2789" s="0">
        <v>24.99</v>
      </c>
      <c r="J2789" s="0">
        <v>32</v>
      </c>
    </row>
    <row r="2790" spans="1:10" customHeight="0">
      <c r="A2790" s="0">
        <f>HYPERLINK("https://dl.dropboxusercontent.com/scl/fi/cpvkf3brzpbw1crpjwf83/111689-af.jpg?rlkey=d6hn7m6voese5srbx04h8j1be&amp;dl=0","Click to download Image")</f>
      </c>
      <c r="B2790" s="0">
        <f>HYPERLINK("https://dl.dropboxusercontent.com/scl/fi/sujk5t0apq8dogj9j1mi4/mens-jackets-size-chartsmission.jpg?rlkey=1qwlwb6ro7nheqkfa93odi9o8&amp;dl=0","Click to download SizeChart")</f>
      </c>
      <c r="C2790" s="0" t="inlineStr">
        <is>
          <t>Mission Men's Water Resistant Pullover</t>
        </is>
      </c>
      <c r="D2790" s="0" t="inlineStr">
        <is>
          <t>111689</t>
        </is>
      </c>
      <c r="E2790" s="0" t="inlineStr">
        <is>
          <t>BLANK MISSION GREY:111689D - XL</t>
        </is>
      </c>
      <c r="G2790" s="0" t="inlineStr">
        <is>
          <t>MENS</t>
        </is>
      </c>
      <c r="H2790" s="0" t="inlineStr">
        <is>
          <t>XL</t>
        </is>
      </c>
      <c r="I2790" s="0">
        <v>24.99</v>
      </c>
      <c r="J2790" s="0">
        <v>31</v>
      </c>
    </row>
    <row r="2791" spans="1:10" customHeight="0">
      <c r="A2791" s="0">
        <f>HYPERLINK("https://dl.dropboxusercontent.com/scl/fi/cpvkf3brzpbw1crpjwf83/111689-af.jpg?rlkey=d6hn7m6voese5srbx04h8j1be&amp;dl=0","Click to download Image")</f>
      </c>
      <c r="B2791" s="0">
        <f>HYPERLINK("https://dl.dropboxusercontent.com/scl/fi/sujk5t0apq8dogj9j1mi4/mens-jackets-size-chartsmission.jpg?rlkey=1qwlwb6ro7nheqkfa93odi9o8&amp;dl=0","Click to download SizeChart")</f>
      </c>
      <c r="C2791" s="0" t="inlineStr">
        <is>
          <t>Mission Men's Water Resistant Pullover</t>
        </is>
      </c>
      <c r="D2791" s="0" t="inlineStr">
        <is>
          <t>111689</t>
        </is>
      </c>
      <c r="E2791" s="0" t="inlineStr">
        <is>
          <t>BLANK MISSION GREY:111689E - 2XL</t>
        </is>
      </c>
      <c r="G2791" s="0" t="inlineStr">
        <is>
          <t>MENS</t>
        </is>
      </c>
      <c r="H2791" s="0" t="inlineStr">
        <is>
          <t>2XL</t>
        </is>
      </c>
      <c r="I2791" s="0">
        <v>24.99</v>
      </c>
      <c r="J2791" s="0">
        <v>24</v>
      </c>
    </row>
    <row r="2792" spans="1:10" customHeight="0">
      <c r="A2792" s="0">
        <f>HYPERLINK("https://dl.dropboxusercontent.com/scl/fi/cpvkf3brzpbw1crpjwf83/111689-af.jpg?rlkey=d6hn7m6voese5srbx04h8j1be&amp;dl=0","Click to download Image")</f>
      </c>
      <c r="B2792" s="0">
        <f>HYPERLINK("https://dl.dropboxusercontent.com/scl/fi/sujk5t0apq8dogj9j1mi4/mens-jackets-size-chartsmission.jpg?rlkey=1qwlwb6ro7nheqkfa93odi9o8&amp;dl=0","Click to download SizeChart")</f>
      </c>
      <c r="C2792" s="0" t="inlineStr">
        <is>
          <t>Mission Men's Water Resistant Pullover</t>
        </is>
      </c>
      <c r="D2792" s="0" t="inlineStr">
        <is>
          <t>111689</t>
        </is>
      </c>
      <c r="E2792" s="0" t="inlineStr">
        <is>
          <t>BLANK MISSION GREY:111689F - 3XL</t>
        </is>
      </c>
      <c r="G2792" s="0" t="inlineStr">
        <is>
          <t>MENS</t>
        </is>
      </c>
      <c r="H2792" s="0" t="inlineStr">
        <is>
          <t>3XL</t>
        </is>
      </c>
      <c r="I2792" s="0">
        <v>24.99</v>
      </c>
      <c r="J2792" s="0">
        <v>14</v>
      </c>
    </row>
    <row r="2793" spans="1:10" customHeight="0">
      <c r="A2793" s="0">
        <f>HYPERLINK("https://dl.dropboxusercontent.com/scl/fi/k5awkztxnreuqud2pd6am/109041f.jpg?rlkey=64g8ieqhfvv4h4v16g9qkessr&amp;dl=0","Click to download Image")</f>
      </c>
      <c r="B2793" s="0">
        <f>HYPERLINK("https://dl.dropboxusercontent.com/scl/fi/zb5iwetffpxe4bvzn08m8/mens-hoodie-size-chartsgrinnell.jpg?rlkey=iohtna29ayp9s7wckmx9ccuoq&amp;dl=0","Click to download SizeChart")</f>
      </c>
      <c r="C2793" s="0" t="inlineStr">
        <is>
          <t>Grinnell Men's Fleece Hoodie</t>
        </is>
      </c>
      <c r="D2793" s="0" t="inlineStr">
        <is>
          <t>109041</t>
        </is>
      </c>
      <c r="E2793" s="0" t="inlineStr">
        <is>
          <t>BLANK GRINNELL BLK/GLD:109041A – S</t>
        </is>
      </c>
      <c r="F2793" s="0" t="inlineStr">
        <is>
          <t>800109041016</t>
        </is>
      </c>
      <c r="G2793" s="0" t="inlineStr">
        <is>
          <t>MENS</t>
        </is>
      </c>
      <c r="H2793" s="0" t="inlineStr">
        <is>
          <t>S</t>
        </is>
      </c>
      <c r="I2793" s="0">
        <v>29.99</v>
      </c>
      <c r="J2793" s="0">
        <v>-1</v>
      </c>
    </row>
    <row r="2794" spans="1:10" customHeight="0">
      <c r="A2794" s="0">
        <f>HYPERLINK("https://dl.dropboxusercontent.com/scl/fi/k5awkztxnreuqud2pd6am/109041f.jpg?rlkey=64g8ieqhfvv4h4v16g9qkessr&amp;dl=0","Click to download Image")</f>
      </c>
      <c r="B2794" s="0">
        <f>HYPERLINK("https://dl.dropboxusercontent.com/scl/fi/zb5iwetffpxe4bvzn08m8/mens-hoodie-size-chartsgrinnell.jpg?rlkey=iohtna29ayp9s7wckmx9ccuoq&amp;dl=0","Click to download SizeChart")</f>
      </c>
      <c r="C2794" s="0" t="inlineStr">
        <is>
          <t>Grinnell Men's Fleece Hoodie</t>
        </is>
      </c>
      <c r="D2794" s="0" t="inlineStr">
        <is>
          <t>109041</t>
        </is>
      </c>
      <c r="E2794" s="0" t="inlineStr">
        <is>
          <t>BLANK GRINNELL BLK/GLD:109041B – M</t>
        </is>
      </c>
      <c r="F2794" s="0" t="inlineStr">
        <is>
          <t>800109041023</t>
        </is>
      </c>
      <c r="G2794" s="0" t="inlineStr">
        <is>
          <t>MENS</t>
        </is>
      </c>
      <c r="H2794" s="0" t="inlineStr">
        <is>
          <t>M</t>
        </is>
      </c>
      <c r="I2794" s="0">
        <v>29.99</v>
      </c>
      <c r="J2794" s="0">
        <v>-1</v>
      </c>
    </row>
    <row r="2795" spans="1:10" customHeight="0">
      <c r="A2795" s="0">
        <f>HYPERLINK("https://dl.dropboxusercontent.com/scl/fi/k5awkztxnreuqud2pd6am/109041f.jpg?rlkey=64g8ieqhfvv4h4v16g9qkessr&amp;dl=0","Click to download Image")</f>
      </c>
      <c r="B2795" s="0">
        <f>HYPERLINK("https://dl.dropboxusercontent.com/scl/fi/zb5iwetffpxe4bvzn08m8/mens-hoodie-size-chartsgrinnell.jpg?rlkey=iohtna29ayp9s7wckmx9ccuoq&amp;dl=0","Click to download SizeChart")</f>
      </c>
      <c r="C2795" s="0" t="inlineStr">
        <is>
          <t>Grinnell Men's Fleece Hoodie</t>
        </is>
      </c>
      <c r="D2795" s="0" t="inlineStr">
        <is>
          <t>109041</t>
        </is>
      </c>
      <c r="E2795" s="0" t="inlineStr">
        <is>
          <t>BLANK GRINNELL BLK/GLD:109041C – L</t>
        </is>
      </c>
      <c r="F2795" s="0" t="inlineStr">
        <is>
          <t>800109041030</t>
        </is>
      </c>
      <c r="G2795" s="0" t="inlineStr">
        <is>
          <t>MENS</t>
        </is>
      </c>
      <c r="H2795" s="0" t="inlineStr">
        <is>
          <t>L</t>
        </is>
      </c>
      <c r="I2795" s="0">
        <v>29.99</v>
      </c>
      <c r="J2795" s="0">
        <v>-1</v>
      </c>
    </row>
    <row r="2796" spans="1:10" customHeight="0">
      <c r="A2796" s="0">
        <f>HYPERLINK("https://dl.dropboxusercontent.com/scl/fi/k5awkztxnreuqud2pd6am/109041f.jpg?rlkey=64g8ieqhfvv4h4v16g9qkessr&amp;dl=0","Click to download Image")</f>
      </c>
      <c r="B2796" s="0">
        <f>HYPERLINK("https://dl.dropboxusercontent.com/scl/fi/zb5iwetffpxe4bvzn08m8/mens-hoodie-size-chartsgrinnell.jpg?rlkey=iohtna29ayp9s7wckmx9ccuoq&amp;dl=0","Click to download SizeChart")</f>
      </c>
      <c r="C2796" s="0" t="inlineStr">
        <is>
          <t>Grinnell Men's Fleece Hoodie</t>
        </is>
      </c>
      <c r="D2796" s="0" t="inlineStr">
        <is>
          <t>109041</t>
        </is>
      </c>
      <c r="E2796" s="0" t="inlineStr">
        <is>
          <t>BLANK GRINNELL BLK/GLD:109041D – XL</t>
        </is>
      </c>
      <c r="F2796" s="0" t="inlineStr">
        <is>
          <t>800109041047</t>
        </is>
      </c>
      <c r="G2796" s="0" t="inlineStr">
        <is>
          <t>MENS</t>
        </is>
      </c>
      <c r="H2796" s="0" t="inlineStr">
        <is>
          <t>XL</t>
        </is>
      </c>
      <c r="I2796" s="0">
        <v>29.99</v>
      </c>
      <c r="J2796" s="0">
        <v>0</v>
      </c>
    </row>
    <row r="2797" spans="1:10" customHeight="0">
      <c r="A2797" s="0">
        <f>HYPERLINK("https://dl.dropboxusercontent.com/scl/fi/k5awkztxnreuqud2pd6am/109041f.jpg?rlkey=64g8ieqhfvv4h4v16g9qkessr&amp;dl=0","Click to download Image")</f>
      </c>
      <c r="B2797" s="0">
        <f>HYPERLINK("https://dl.dropboxusercontent.com/scl/fi/zb5iwetffpxe4bvzn08m8/mens-hoodie-size-chartsgrinnell.jpg?rlkey=iohtna29ayp9s7wckmx9ccuoq&amp;dl=0","Click to download SizeChart")</f>
      </c>
      <c r="C2797" s="0" t="inlineStr">
        <is>
          <t>Grinnell Men's Fleece Hoodie</t>
        </is>
      </c>
      <c r="D2797" s="0" t="inlineStr">
        <is>
          <t>109041</t>
        </is>
      </c>
      <c r="E2797" s="0" t="inlineStr">
        <is>
          <t>BLANK GRINNELL BLK/GLD:109041E - 2XL</t>
        </is>
      </c>
      <c r="F2797" s="0" t="inlineStr">
        <is>
          <t>800109041054</t>
        </is>
      </c>
      <c r="G2797" s="0" t="inlineStr">
        <is>
          <t>MENS</t>
        </is>
      </c>
      <c r="H2797" s="0" t="inlineStr">
        <is>
          <t>2XL</t>
        </is>
      </c>
      <c r="I2797" s="0">
        <v>29.99</v>
      </c>
      <c r="J2797" s="0">
        <v>16</v>
      </c>
    </row>
    <row r="2798" spans="1:10" customHeight="0">
      <c r="A2798" s="0">
        <f>HYPERLINK("https://dl.dropboxusercontent.com/scl/fi/k5awkztxnreuqud2pd6am/109041f.jpg?rlkey=64g8ieqhfvv4h4v16g9qkessr&amp;dl=0","Click to download Image")</f>
      </c>
      <c r="B2798" s="0">
        <f>HYPERLINK("https://dl.dropboxusercontent.com/scl/fi/zb5iwetffpxe4bvzn08m8/mens-hoodie-size-chartsgrinnell.jpg?rlkey=iohtna29ayp9s7wckmx9ccuoq&amp;dl=0","Click to download SizeChart")</f>
      </c>
      <c r="C2798" s="0" t="inlineStr">
        <is>
          <t>Grinnell Men's Fleece Hoodie</t>
        </is>
      </c>
      <c r="D2798" s="0" t="inlineStr">
        <is>
          <t>109041</t>
        </is>
      </c>
      <c r="E2798" s="0" t="inlineStr">
        <is>
          <t>BLANK GRINNELL BLK/GLD:109041F - 3XL</t>
        </is>
      </c>
      <c r="F2798" s="0" t="inlineStr">
        <is>
          <t>800109041061</t>
        </is>
      </c>
      <c r="G2798" s="0" t="inlineStr">
        <is>
          <t>MENS</t>
        </is>
      </c>
      <c r="H2798" s="0" t="inlineStr">
        <is>
          <t>3XL</t>
        </is>
      </c>
      <c r="I2798" s="0">
        <v>29.99</v>
      </c>
      <c r="J2798" s="0">
        <v>7</v>
      </c>
    </row>
    <row r="2799" spans="1:10" customHeight="0">
      <c r="A2799" s="0">
        <f>HYPERLINK("https://dl.dropboxusercontent.com/scl/fi/bqksq2pmypqkyt5hbg9wk/109048-f.jpg?rlkey=gfdq7bwksq2ebe11acsoge1w4&amp;dl=0","Click to download Image")</f>
      </c>
      <c r="B2799" s="0">
        <f>HYPERLINK("https://dl.dropboxusercontent.com/scl/fi/zb5iwetffpxe4bvzn08m8/mens-hoodie-size-chartsgrinnell.jpg?rlkey=iohtna29ayp9s7wckmx9ccuoq&amp;dl=0","Click to download SizeChart")</f>
      </c>
      <c r="C2799" s="0" t="inlineStr">
        <is>
          <t>Grinnell Men's Fleece Hoodie</t>
        </is>
      </c>
      <c r="D2799" s="0" t="inlineStr">
        <is>
          <t>109048</t>
        </is>
      </c>
      <c r="E2799" s="0" t="inlineStr">
        <is>
          <t>BLANK GRINNELL CARD/GRY:109048A – S</t>
        </is>
      </c>
      <c r="F2799" s="0" t="inlineStr">
        <is>
          <t>800109048015</t>
        </is>
      </c>
      <c r="G2799" s="0" t="inlineStr">
        <is>
          <t>MENS</t>
        </is>
      </c>
      <c r="H2799" s="0" t="inlineStr">
        <is>
          <t>S</t>
        </is>
      </c>
      <c r="I2799" s="0">
        <v>29.99</v>
      </c>
      <c r="J2799" s="0">
        <v>5</v>
      </c>
    </row>
    <row r="2800" spans="1:10" customHeight="0">
      <c r="A2800" s="0">
        <f>HYPERLINK("https://dl.dropboxusercontent.com/scl/fi/bqksq2pmypqkyt5hbg9wk/109048-f.jpg?rlkey=gfdq7bwksq2ebe11acsoge1w4&amp;dl=0","Click to download Image")</f>
      </c>
      <c r="B2800" s="0">
        <f>HYPERLINK("https://dl.dropboxusercontent.com/scl/fi/zb5iwetffpxe4bvzn08m8/mens-hoodie-size-chartsgrinnell.jpg?rlkey=iohtna29ayp9s7wckmx9ccuoq&amp;dl=0","Click to download SizeChart")</f>
      </c>
      <c r="C2800" s="0" t="inlineStr">
        <is>
          <t>Grinnell Men's Fleece Hoodie</t>
        </is>
      </c>
      <c r="D2800" s="0" t="inlineStr">
        <is>
          <t>109048</t>
        </is>
      </c>
      <c r="E2800" s="0" t="inlineStr">
        <is>
          <t>BLANK GRINNELL CARD/GRY:109048B – M</t>
        </is>
      </c>
      <c r="F2800" s="0" t="inlineStr">
        <is>
          <t>800109048022</t>
        </is>
      </c>
      <c r="G2800" s="0" t="inlineStr">
        <is>
          <t>MENS</t>
        </is>
      </c>
      <c r="H2800" s="0" t="inlineStr">
        <is>
          <t>M</t>
        </is>
      </c>
      <c r="I2800" s="0">
        <v>29.99</v>
      </c>
      <c r="J2800" s="0">
        <v>12</v>
      </c>
    </row>
    <row r="2801" spans="1:10" customHeight="0">
      <c r="A2801" s="0">
        <f>HYPERLINK("https://dl.dropboxusercontent.com/scl/fi/bqksq2pmypqkyt5hbg9wk/109048-f.jpg?rlkey=gfdq7bwksq2ebe11acsoge1w4&amp;dl=0","Click to download Image")</f>
      </c>
      <c r="B2801" s="0">
        <f>HYPERLINK("https://dl.dropboxusercontent.com/scl/fi/zb5iwetffpxe4bvzn08m8/mens-hoodie-size-chartsgrinnell.jpg?rlkey=iohtna29ayp9s7wckmx9ccuoq&amp;dl=0","Click to download SizeChart")</f>
      </c>
      <c r="C2801" s="0" t="inlineStr">
        <is>
          <t>Grinnell Men's Fleece Hoodie</t>
        </is>
      </c>
      <c r="D2801" s="0" t="inlineStr">
        <is>
          <t>109048</t>
        </is>
      </c>
      <c r="E2801" s="0" t="inlineStr">
        <is>
          <t>BLANK GRINNELL CARD/GRY:109048C – L</t>
        </is>
      </c>
      <c r="F2801" s="0" t="inlineStr">
        <is>
          <t>800109048039</t>
        </is>
      </c>
      <c r="G2801" s="0" t="inlineStr">
        <is>
          <t>MENS</t>
        </is>
      </c>
      <c r="H2801" s="0" t="inlineStr">
        <is>
          <t>L</t>
        </is>
      </c>
      <c r="I2801" s="0">
        <v>29.99</v>
      </c>
      <c r="J2801" s="0">
        <v>8</v>
      </c>
    </row>
    <row r="2802" spans="1:10" customHeight="0">
      <c r="A2802" s="0">
        <f>HYPERLINK("https://dl.dropboxusercontent.com/scl/fi/bqksq2pmypqkyt5hbg9wk/109048-f.jpg?rlkey=gfdq7bwksq2ebe11acsoge1w4&amp;dl=0","Click to download Image")</f>
      </c>
      <c r="B2802" s="0">
        <f>HYPERLINK("https://dl.dropboxusercontent.com/scl/fi/zb5iwetffpxe4bvzn08m8/mens-hoodie-size-chartsgrinnell.jpg?rlkey=iohtna29ayp9s7wckmx9ccuoq&amp;dl=0","Click to download SizeChart")</f>
      </c>
      <c r="C2802" s="0" t="inlineStr">
        <is>
          <t>Grinnell Men's Fleece Hoodie</t>
        </is>
      </c>
      <c r="D2802" s="0" t="inlineStr">
        <is>
          <t>109048</t>
        </is>
      </c>
      <c r="E2802" s="0" t="inlineStr">
        <is>
          <t>BLANK GRINNELL CARD/GRY:109048D – XL</t>
        </is>
      </c>
      <c r="F2802" s="0" t="inlineStr">
        <is>
          <t>800109048046</t>
        </is>
      </c>
      <c r="G2802" s="0" t="inlineStr">
        <is>
          <t>MENS</t>
        </is>
      </c>
      <c r="H2802" s="0" t="inlineStr">
        <is>
          <t>XL</t>
        </is>
      </c>
      <c r="I2802" s="0">
        <v>29.99</v>
      </c>
      <c r="J2802" s="0">
        <v>9</v>
      </c>
    </row>
    <row r="2803" spans="1:10" customHeight="0">
      <c r="A2803" s="0">
        <f>HYPERLINK("https://dl.dropboxusercontent.com/scl/fi/bqksq2pmypqkyt5hbg9wk/109048-f.jpg?rlkey=gfdq7bwksq2ebe11acsoge1w4&amp;dl=0","Click to download Image")</f>
      </c>
      <c r="B2803" s="0">
        <f>HYPERLINK("https://dl.dropboxusercontent.com/scl/fi/zb5iwetffpxe4bvzn08m8/mens-hoodie-size-chartsgrinnell.jpg?rlkey=iohtna29ayp9s7wckmx9ccuoq&amp;dl=0","Click to download SizeChart")</f>
      </c>
      <c r="C2803" s="0" t="inlineStr">
        <is>
          <t>Grinnell Men's Fleece Hoodie</t>
        </is>
      </c>
      <c r="D2803" s="0" t="inlineStr">
        <is>
          <t>109048</t>
        </is>
      </c>
      <c r="E2803" s="0" t="inlineStr">
        <is>
          <t>BLANK GRINNELL CARD/GRY:109048E - 2XL</t>
        </is>
      </c>
      <c r="F2803" s="0" t="inlineStr">
        <is>
          <t>800109048053</t>
        </is>
      </c>
      <c r="G2803" s="0" t="inlineStr">
        <is>
          <t>MENS</t>
        </is>
      </c>
      <c r="H2803" s="0" t="inlineStr">
        <is>
          <t>2XL</t>
        </is>
      </c>
      <c r="I2803" s="0">
        <v>29.99</v>
      </c>
      <c r="J2803" s="0">
        <v>8</v>
      </c>
    </row>
    <row r="2804" spans="1:10" customHeight="0">
      <c r="A2804" s="0">
        <f>HYPERLINK("https://dl.dropboxusercontent.com/scl/fi/bqksq2pmypqkyt5hbg9wk/109048-f.jpg?rlkey=gfdq7bwksq2ebe11acsoge1w4&amp;dl=0","Click to download Image")</f>
      </c>
      <c r="B2804" s="0">
        <f>HYPERLINK("https://dl.dropboxusercontent.com/scl/fi/zb5iwetffpxe4bvzn08m8/mens-hoodie-size-chartsgrinnell.jpg?rlkey=iohtna29ayp9s7wckmx9ccuoq&amp;dl=0","Click to download SizeChart")</f>
      </c>
      <c r="C2804" s="0" t="inlineStr">
        <is>
          <t>Grinnell Men's Fleece Hoodie</t>
        </is>
      </c>
      <c r="D2804" s="0" t="inlineStr">
        <is>
          <t>109048</t>
        </is>
      </c>
      <c r="E2804" s="0" t="inlineStr">
        <is>
          <t>BLANK GRINNELL CARD/GRY:109048F - 3XL</t>
        </is>
      </c>
      <c r="F2804" s="0" t="inlineStr">
        <is>
          <t>800109048060</t>
        </is>
      </c>
      <c r="G2804" s="0" t="inlineStr">
        <is>
          <t>MENS</t>
        </is>
      </c>
      <c r="H2804" s="0" t="inlineStr">
        <is>
          <t>3XL</t>
        </is>
      </c>
      <c r="I2804" s="0">
        <v>29.99</v>
      </c>
      <c r="J2804" s="0">
        <v>10</v>
      </c>
    </row>
    <row r="2805" spans="1:10" customHeight="0">
      <c r="A2805" s="0">
        <f>HYPERLINK("https://dl.dropboxusercontent.com/scl/fi/3roticjs9fcyqzh7hklqd/122954-f.jpg?rlkey=79g8ylhs73wl6er2t7bama4as&amp;dl=0","Click to download Image")</f>
      </c>
      <c r="B2805" s="0">
        <f>HYPERLINK("https://dl.dropboxusercontent.com/scl/fi/zb5iwetffpxe4bvzn08m8/mens-hoodie-size-chartsgrinnell.jpg?rlkey=iohtna29ayp9s7wckmx9ccuoq&amp;dl=0","Click to download SizeChart")</f>
      </c>
      <c r="C2805" s="0" t="inlineStr">
        <is>
          <t>Grinnell Men's Fleece Hoodie</t>
        </is>
      </c>
      <c r="D2805" s="0" t="inlineStr">
        <is>
          <t>122954</t>
        </is>
      </c>
      <c r="E2805" s="0" t="inlineStr">
        <is>
          <t>BLANK GRINNE M RD:122954A – S</t>
        </is>
      </c>
      <c r="F2805" s="0" t="inlineStr">
        <is>
          <t>899122954045</t>
        </is>
      </c>
      <c r="G2805" s="0" t="inlineStr">
        <is>
          <t>MENS</t>
        </is>
      </c>
      <c r="H2805" s="0" t="inlineStr">
        <is>
          <t>S</t>
        </is>
      </c>
      <c r="I2805" s="0">
        <v>29.99</v>
      </c>
      <c r="J2805" s="0">
        <v>21</v>
      </c>
    </row>
    <row r="2806" spans="1:10" customHeight="0">
      <c r="A2806" s="0">
        <f>HYPERLINK("https://dl.dropboxusercontent.com/scl/fi/3roticjs9fcyqzh7hklqd/122954-f.jpg?rlkey=79g8ylhs73wl6er2t7bama4as&amp;dl=0","Click to download Image")</f>
      </c>
      <c r="B2806" s="0">
        <f>HYPERLINK("https://dl.dropboxusercontent.com/scl/fi/zb5iwetffpxe4bvzn08m8/mens-hoodie-size-chartsgrinnell.jpg?rlkey=iohtna29ayp9s7wckmx9ccuoq&amp;dl=0","Click to download SizeChart")</f>
      </c>
      <c r="C2806" s="0" t="inlineStr">
        <is>
          <t>Grinnell Men's Fleece Hoodie</t>
        </is>
      </c>
      <c r="D2806" s="0" t="inlineStr">
        <is>
          <t>122954</t>
        </is>
      </c>
      <c r="E2806" s="0" t="inlineStr">
        <is>
          <t>BLANK GRINNE M RD:122954B – M</t>
        </is>
      </c>
      <c r="F2806" s="0" t="inlineStr">
        <is>
          <t>899122954052</t>
        </is>
      </c>
      <c r="G2806" s="0" t="inlineStr">
        <is>
          <t>MENS</t>
        </is>
      </c>
      <c r="H2806" s="0" t="inlineStr">
        <is>
          <t>M</t>
        </is>
      </c>
      <c r="I2806" s="0">
        <v>29.99</v>
      </c>
      <c r="J2806" s="0">
        <v>42</v>
      </c>
    </row>
    <row r="2807" spans="1:10" customHeight="0">
      <c r="A2807" s="0">
        <f>HYPERLINK("https://dl.dropboxusercontent.com/scl/fi/3roticjs9fcyqzh7hklqd/122954-f.jpg?rlkey=79g8ylhs73wl6er2t7bama4as&amp;dl=0","Click to download Image")</f>
      </c>
      <c r="B2807" s="0">
        <f>HYPERLINK("https://dl.dropboxusercontent.com/scl/fi/zb5iwetffpxe4bvzn08m8/mens-hoodie-size-chartsgrinnell.jpg?rlkey=iohtna29ayp9s7wckmx9ccuoq&amp;dl=0","Click to download SizeChart")</f>
      </c>
      <c r="C2807" s="0" t="inlineStr">
        <is>
          <t>Grinnell Men's Fleece Hoodie</t>
        </is>
      </c>
      <c r="D2807" s="0" t="inlineStr">
        <is>
          <t>122954</t>
        </is>
      </c>
      <c r="E2807" s="0" t="inlineStr">
        <is>
          <t>BLANK GRINNE M RD:122954C – L</t>
        </is>
      </c>
      <c r="F2807" s="0" t="inlineStr">
        <is>
          <t>899122954069</t>
        </is>
      </c>
      <c r="G2807" s="0" t="inlineStr">
        <is>
          <t>MENS</t>
        </is>
      </c>
      <c r="H2807" s="0" t="inlineStr">
        <is>
          <t>L</t>
        </is>
      </c>
      <c r="I2807" s="0">
        <v>29.99</v>
      </c>
      <c r="J2807" s="0">
        <v>65</v>
      </c>
    </row>
    <row r="2808" spans="1:10" customHeight="0">
      <c r="A2808" s="0">
        <f>HYPERLINK("https://dl.dropboxusercontent.com/scl/fi/3roticjs9fcyqzh7hklqd/122954-f.jpg?rlkey=79g8ylhs73wl6er2t7bama4as&amp;dl=0","Click to download Image")</f>
      </c>
      <c r="B2808" s="0">
        <f>HYPERLINK("https://dl.dropboxusercontent.com/scl/fi/zb5iwetffpxe4bvzn08m8/mens-hoodie-size-chartsgrinnell.jpg?rlkey=iohtna29ayp9s7wckmx9ccuoq&amp;dl=0","Click to download SizeChart")</f>
      </c>
      <c r="C2808" s="0" t="inlineStr">
        <is>
          <t>Grinnell Men's Fleece Hoodie</t>
        </is>
      </c>
      <c r="D2808" s="0" t="inlineStr">
        <is>
          <t>122954</t>
        </is>
      </c>
      <c r="E2808" s="0" t="inlineStr">
        <is>
          <t>BLANK GRINNE M RD:122954D – XL</t>
        </is>
      </c>
      <c r="F2808" s="0" t="inlineStr">
        <is>
          <t>899122954076</t>
        </is>
      </c>
      <c r="G2808" s="0" t="inlineStr">
        <is>
          <t>MENS</t>
        </is>
      </c>
      <c r="H2808" s="0" t="inlineStr">
        <is>
          <t>XL</t>
        </is>
      </c>
      <c r="I2808" s="0">
        <v>29.99</v>
      </c>
      <c r="J2808" s="0">
        <v>63</v>
      </c>
    </row>
    <row r="2809" spans="1:10" customHeight="0">
      <c r="A2809" s="0">
        <f>HYPERLINK("https://dl.dropboxusercontent.com/scl/fi/3roticjs9fcyqzh7hklqd/122954-f.jpg?rlkey=79g8ylhs73wl6er2t7bama4as&amp;dl=0","Click to download Image")</f>
      </c>
      <c r="B2809" s="0">
        <f>HYPERLINK("https://dl.dropboxusercontent.com/scl/fi/zb5iwetffpxe4bvzn08m8/mens-hoodie-size-chartsgrinnell.jpg?rlkey=iohtna29ayp9s7wckmx9ccuoq&amp;dl=0","Click to download SizeChart")</f>
      </c>
      <c r="C2809" s="0" t="inlineStr">
        <is>
          <t>Grinnell Men's Fleece Hoodie</t>
        </is>
      </c>
      <c r="D2809" s="0" t="inlineStr">
        <is>
          <t>122954</t>
        </is>
      </c>
      <c r="E2809" s="0" t="inlineStr">
        <is>
          <t>BLANK GRINNE M RD:122954E - 2XL</t>
        </is>
      </c>
      <c r="F2809" s="0" t="inlineStr">
        <is>
          <t>899122954083</t>
        </is>
      </c>
      <c r="G2809" s="0" t="inlineStr">
        <is>
          <t>MENS</t>
        </is>
      </c>
      <c r="H2809" s="0" t="inlineStr">
        <is>
          <t>2XL</t>
        </is>
      </c>
      <c r="I2809" s="0">
        <v>29.99</v>
      </c>
      <c r="J2809" s="0">
        <v>44</v>
      </c>
    </row>
    <row r="2810" spans="1:10" customHeight="0">
      <c r="A2810" s="0">
        <f>HYPERLINK("https://dl.dropboxusercontent.com/scl/fi/3roticjs9fcyqzh7hklqd/122954-f.jpg?rlkey=79g8ylhs73wl6er2t7bama4as&amp;dl=0","Click to download Image")</f>
      </c>
      <c r="B2810" s="0">
        <f>HYPERLINK("https://dl.dropboxusercontent.com/scl/fi/zb5iwetffpxe4bvzn08m8/mens-hoodie-size-chartsgrinnell.jpg?rlkey=iohtna29ayp9s7wckmx9ccuoq&amp;dl=0","Click to download SizeChart")</f>
      </c>
      <c r="C2810" s="0" t="inlineStr">
        <is>
          <t>Grinnell Men's Fleece Hoodie</t>
        </is>
      </c>
      <c r="D2810" s="0" t="inlineStr">
        <is>
          <t>122954</t>
        </is>
      </c>
      <c r="E2810" s="0" t="inlineStr">
        <is>
          <t>BLANK GRINNE M RD:122954F - 3XL</t>
        </is>
      </c>
      <c r="F2810" s="0" t="inlineStr">
        <is>
          <t>899122954090</t>
        </is>
      </c>
      <c r="G2810" s="0" t="inlineStr">
        <is>
          <t>MENS</t>
        </is>
      </c>
      <c r="H2810" s="0" t="inlineStr">
        <is>
          <t>3XL</t>
        </is>
      </c>
      <c r="I2810" s="0">
        <v>29.99</v>
      </c>
      <c r="J2810" s="0">
        <v>23</v>
      </c>
    </row>
    <row r="2811" spans="1:10" customHeight="0">
      <c r="A2811" s="0">
        <f>HYPERLINK("https://dl.dropboxusercontent.com/scl/fi/hr1zco8mr116qktvzj7wr/122951f.jpg?rlkey=s4q98k0gut0ml8s9nbjymthcl&amp;dl=0","Click to download Image")</f>
      </c>
      <c r="B2811" s="0">
        <f>HYPERLINK("https://dl.dropboxusercontent.com/scl/fi/zb5iwetffpxe4bvzn08m8/mens-hoodie-size-chartsgrinnell.jpg?rlkey=iohtna29ayp9s7wckmx9ccuoq&amp;dl=0","Click to download SizeChart")</f>
      </c>
      <c r="C2811" s="0" t="inlineStr">
        <is>
          <t>Grinnell Men's Fleece Hoodie</t>
        </is>
      </c>
      <c r="D2811" s="0" t="inlineStr">
        <is>
          <t>122951</t>
        </is>
      </c>
      <c r="E2811" s="0" t="inlineStr">
        <is>
          <t>BLANK GRINNE M GN:122951A – S</t>
        </is>
      </c>
      <c r="F2811" s="0" t="inlineStr">
        <is>
          <t>899122951044</t>
        </is>
      </c>
      <c r="G2811" s="0" t="inlineStr">
        <is>
          <t>MENS</t>
        </is>
      </c>
      <c r="H2811" s="0" t="inlineStr">
        <is>
          <t>S</t>
        </is>
      </c>
      <c r="I2811" s="0">
        <v>29.99</v>
      </c>
      <c r="J2811" s="0">
        <v>19</v>
      </c>
    </row>
    <row r="2812" spans="1:10" customHeight="0">
      <c r="A2812" s="0">
        <f>HYPERLINK("https://dl.dropboxusercontent.com/scl/fi/hr1zco8mr116qktvzj7wr/122951f.jpg?rlkey=s4q98k0gut0ml8s9nbjymthcl&amp;dl=0","Click to download Image")</f>
      </c>
      <c r="B2812" s="0">
        <f>HYPERLINK("https://dl.dropboxusercontent.com/scl/fi/zb5iwetffpxe4bvzn08m8/mens-hoodie-size-chartsgrinnell.jpg?rlkey=iohtna29ayp9s7wckmx9ccuoq&amp;dl=0","Click to download SizeChart")</f>
      </c>
      <c r="C2812" s="0" t="inlineStr">
        <is>
          <t>Grinnell Men's Fleece Hoodie</t>
        </is>
      </c>
      <c r="D2812" s="0" t="inlineStr">
        <is>
          <t>122951</t>
        </is>
      </c>
      <c r="E2812" s="0" t="inlineStr">
        <is>
          <t>BLANK GRINNE M GN:122951B – M</t>
        </is>
      </c>
      <c r="F2812" s="0" t="inlineStr">
        <is>
          <t>899122951051</t>
        </is>
      </c>
      <c r="G2812" s="0" t="inlineStr">
        <is>
          <t>MENS</t>
        </is>
      </c>
      <c r="H2812" s="0" t="inlineStr">
        <is>
          <t>M</t>
        </is>
      </c>
      <c r="I2812" s="0">
        <v>29.99</v>
      </c>
      <c r="J2812" s="0">
        <v>30</v>
      </c>
    </row>
    <row r="2813" spans="1:10" customHeight="0">
      <c r="A2813" s="0">
        <f>HYPERLINK("https://dl.dropboxusercontent.com/scl/fi/hr1zco8mr116qktvzj7wr/122951f.jpg?rlkey=s4q98k0gut0ml8s9nbjymthcl&amp;dl=0","Click to download Image")</f>
      </c>
      <c r="B2813" s="0">
        <f>HYPERLINK("https://dl.dropboxusercontent.com/scl/fi/zb5iwetffpxe4bvzn08m8/mens-hoodie-size-chartsgrinnell.jpg?rlkey=iohtna29ayp9s7wckmx9ccuoq&amp;dl=0","Click to download SizeChart")</f>
      </c>
      <c r="C2813" s="0" t="inlineStr">
        <is>
          <t>Grinnell Men's Fleece Hoodie</t>
        </is>
      </c>
      <c r="D2813" s="0" t="inlineStr">
        <is>
          <t>122951</t>
        </is>
      </c>
      <c r="E2813" s="0" t="inlineStr">
        <is>
          <t>BLANK GRINNE M GN:122951C – L</t>
        </is>
      </c>
      <c r="F2813" s="0" t="inlineStr">
        <is>
          <t>899122951068</t>
        </is>
      </c>
      <c r="G2813" s="0" t="inlineStr">
        <is>
          <t>MENS</t>
        </is>
      </c>
      <c r="H2813" s="0" t="inlineStr">
        <is>
          <t>L</t>
        </is>
      </c>
      <c r="I2813" s="0">
        <v>29.99</v>
      </c>
      <c r="J2813" s="0">
        <v>46</v>
      </c>
    </row>
    <row r="2814" spans="1:10" customHeight="0">
      <c r="A2814" s="0">
        <f>HYPERLINK("https://dl.dropboxusercontent.com/scl/fi/hr1zco8mr116qktvzj7wr/122951f.jpg?rlkey=s4q98k0gut0ml8s9nbjymthcl&amp;dl=0","Click to download Image")</f>
      </c>
      <c r="B2814" s="0">
        <f>HYPERLINK("https://dl.dropboxusercontent.com/scl/fi/zb5iwetffpxe4bvzn08m8/mens-hoodie-size-chartsgrinnell.jpg?rlkey=iohtna29ayp9s7wckmx9ccuoq&amp;dl=0","Click to download SizeChart")</f>
      </c>
      <c r="C2814" s="0" t="inlineStr">
        <is>
          <t>Grinnell Men's Fleece Hoodie</t>
        </is>
      </c>
      <c r="D2814" s="0" t="inlineStr">
        <is>
          <t>122951</t>
        </is>
      </c>
      <c r="E2814" s="0" t="inlineStr">
        <is>
          <t>BLANK GRINNE M GN:122951D – XL</t>
        </is>
      </c>
      <c r="F2814" s="0" t="inlineStr">
        <is>
          <t>899122951075</t>
        </is>
      </c>
      <c r="G2814" s="0" t="inlineStr">
        <is>
          <t>MENS</t>
        </is>
      </c>
      <c r="H2814" s="0" t="inlineStr">
        <is>
          <t>XL</t>
        </is>
      </c>
      <c r="I2814" s="0">
        <v>29.99</v>
      </c>
      <c r="J2814" s="0">
        <v>44</v>
      </c>
    </row>
    <row r="2815" spans="1:10" customHeight="0">
      <c r="A2815" s="0">
        <f>HYPERLINK("https://dl.dropboxusercontent.com/scl/fi/hr1zco8mr116qktvzj7wr/122951f.jpg?rlkey=s4q98k0gut0ml8s9nbjymthcl&amp;dl=0","Click to download Image")</f>
      </c>
      <c r="B2815" s="0">
        <f>HYPERLINK("https://dl.dropboxusercontent.com/scl/fi/zb5iwetffpxe4bvzn08m8/mens-hoodie-size-chartsgrinnell.jpg?rlkey=iohtna29ayp9s7wckmx9ccuoq&amp;dl=0","Click to download SizeChart")</f>
      </c>
      <c r="C2815" s="0" t="inlineStr">
        <is>
          <t>Grinnell Men's Fleece Hoodie</t>
        </is>
      </c>
      <c r="D2815" s="0" t="inlineStr">
        <is>
          <t>122951</t>
        </is>
      </c>
      <c r="E2815" s="0" t="inlineStr">
        <is>
          <t>BLANK GRINNE M GN:122951E - 2XL</t>
        </is>
      </c>
      <c r="F2815" s="0" t="inlineStr">
        <is>
          <t>899122951082</t>
        </is>
      </c>
      <c r="G2815" s="0" t="inlineStr">
        <is>
          <t>MENS</t>
        </is>
      </c>
      <c r="H2815" s="0" t="inlineStr">
        <is>
          <t>2XL</t>
        </is>
      </c>
      <c r="I2815" s="0">
        <v>29.99</v>
      </c>
      <c r="J2815" s="0">
        <v>31</v>
      </c>
    </row>
    <row r="2816" spans="1:10" customHeight="0">
      <c r="A2816" s="0">
        <f>HYPERLINK("https://dl.dropboxusercontent.com/scl/fi/hr1zco8mr116qktvzj7wr/122951f.jpg?rlkey=s4q98k0gut0ml8s9nbjymthcl&amp;dl=0","Click to download Image")</f>
      </c>
      <c r="B2816" s="0">
        <f>HYPERLINK("https://dl.dropboxusercontent.com/scl/fi/zb5iwetffpxe4bvzn08m8/mens-hoodie-size-chartsgrinnell.jpg?rlkey=iohtna29ayp9s7wckmx9ccuoq&amp;dl=0","Click to download SizeChart")</f>
      </c>
      <c r="C2816" s="0" t="inlineStr">
        <is>
          <t>Grinnell Men's Fleece Hoodie</t>
        </is>
      </c>
      <c r="D2816" s="0" t="inlineStr">
        <is>
          <t>122951</t>
        </is>
      </c>
      <c r="E2816" s="0" t="inlineStr">
        <is>
          <t>BLANK GRINNE M GN:122951F - 3XL</t>
        </is>
      </c>
      <c r="F2816" s="0" t="inlineStr">
        <is>
          <t>899122951099</t>
        </is>
      </c>
      <c r="G2816" s="0" t="inlineStr">
        <is>
          <t>MENS</t>
        </is>
      </c>
      <c r="H2816" s="0" t="inlineStr">
        <is>
          <t>3XL</t>
        </is>
      </c>
      <c r="I2816" s="0">
        <v>29.99</v>
      </c>
      <c r="J2816" s="0">
        <v>15</v>
      </c>
    </row>
    <row r="2817" spans="1:10" customHeight="0">
      <c r="A2817" s="0">
        <f>HYPERLINK("https://dl.dropboxusercontent.com/scl/fi/3n14danotkh6y4p3q1kaw/122953f.jpg?rlkey=gg8fd6ba2ieewjvqd21fjslu5&amp;dl=0","Click to download Image")</f>
      </c>
      <c r="B2817" s="0">
        <f>HYPERLINK("https://dl.dropboxusercontent.com/scl/fi/zb5iwetffpxe4bvzn08m8/mens-hoodie-size-chartsgrinnell.jpg?rlkey=iohtna29ayp9s7wckmx9ccuoq&amp;dl=0","Click to download SizeChart")</f>
      </c>
      <c r="C2817" s="0" t="inlineStr">
        <is>
          <t>Grinnell Men's Fleece Hoodie</t>
        </is>
      </c>
      <c r="D2817" s="0" t="inlineStr">
        <is>
          <t>122953</t>
        </is>
      </c>
      <c r="E2817" s="0" t="inlineStr">
        <is>
          <t>BLANK GRINNE M RL:122953A – S</t>
        </is>
      </c>
      <c r="F2817" s="0" t="inlineStr">
        <is>
          <t>899122953048</t>
        </is>
      </c>
      <c r="G2817" s="0" t="inlineStr">
        <is>
          <t>MENS</t>
        </is>
      </c>
      <c r="H2817" s="0" t="inlineStr">
        <is>
          <t>S</t>
        </is>
      </c>
      <c r="I2817" s="0">
        <v>29.99</v>
      </c>
      <c r="J2817" s="0">
        <v>13</v>
      </c>
    </row>
    <row r="2818" spans="1:10" customHeight="0">
      <c r="A2818" s="0">
        <f>HYPERLINK("https://dl.dropboxusercontent.com/scl/fi/3n14danotkh6y4p3q1kaw/122953f.jpg?rlkey=gg8fd6ba2ieewjvqd21fjslu5&amp;dl=0","Click to download Image")</f>
      </c>
      <c r="B2818" s="0">
        <f>HYPERLINK("https://dl.dropboxusercontent.com/scl/fi/zb5iwetffpxe4bvzn08m8/mens-hoodie-size-chartsgrinnell.jpg?rlkey=iohtna29ayp9s7wckmx9ccuoq&amp;dl=0","Click to download SizeChart")</f>
      </c>
      <c r="C2818" s="0" t="inlineStr">
        <is>
          <t>Grinnell Men's Fleece Hoodie</t>
        </is>
      </c>
      <c r="D2818" s="0" t="inlineStr">
        <is>
          <t>122953</t>
        </is>
      </c>
      <c r="E2818" s="0" t="inlineStr">
        <is>
          <t>BLANK GRINNE M RL:122953B – M</t>
        </is>
      </c>
      <c r="F2818" s="0" t="inlineStr">
        <is>
          <t>899122953055</t>
        </is>
      </c>
      <c r="G2818" s="0" t="inlineStr">
        <is>
          <t>MENS</t>
        </is>
      </c>
      <c r="H2818" s="0" t="inlineStr">
        <is>
          <t>M</t>
        </is>
      </c>
      <c r="I2818" s="0">
        <v>29.99</v>
      </c>
      <c r="J2818" s="0">
        <v>14</v>
      </c>
    </row>
    <row r="2819" spans="1:10" customHeight="0">
      <c r="A2819" s="0">
        <f>HYPERLINK("https://dl.dropboxusercontent.com/scl/fi/3n14danotkh6y4p3q1kaw/122953f.jpg?rlkey=gg8fd6ba2ieewjvqd21fjslu5&amp;dl=0","Click to download Image")</f>
      </c>
      <c r="B2819" s="0">
        <f>HYPERLINK("https://dl.dropboxusercontent.com/scl/fi/zb5iwetffpxe4bvzn08m8/mens-hoodie-size-chartsgrinnell.jpg?rlkey=iohtna29ayp9s7wckmx9ccuoq&amp;dl=0","Click to download SizeChart")</f>
      </c>
      <c r="C2819" s="0" t="inlineStr">
        <is>
          <t>Grinnell Men's Fleece Hoodie</t>
        </is>
      </c>
      <c r="D2819" s="0" t="inlineStr">
        <is>
          <t>122953</t>
        </is>
      </c>
      <c r="E2819" s="0" t="inlineStr">
        <is>
          <t>BLANK GRINNE M RL:122953C – L</t>
        </is>
      </c>
      <c r="F2819" s="0" t="inlineStr">
        <is>
          <t>899122953062</t>
        </is>
      </c>
      <c r="G2819" s="0" t="inlineStr">
        <is>
          <t>MENS</t>
        </is>
      </c>
      <c r="H2819" s="0" t="inlineStr">
        <is>
          <t>L</t>
        </is>
      </c>
      <c r="I2819" s="0">
        <v>29.99</v>
      </c>
      <c r="J2819" s="0">
        <v>24</v>
      </c>
    </row>
    <row r="2820" spans="1:10" customHeight="0">
      <c r="A2820" s="0">
        <f>HYPERLINK("https://dl.dropboxusercontent.com/scl/fi/3n14danotkh6y4p3q1kaw/122953f.jpg?rlkey=gg8fd6ba2ieewjvqd21fjslu5&amp;dl=0","Click to download Image")</f>
      </c>
      <c r="B2820" s="0">
        <f>HYPERLINK("https://dl.dropboxusercontent.com/scl/fi/zb5iwetffpxe4bvzn08m8/mens-hoodie-size-chartsgrinnell.jpg?rlkey=iohtna29ayp9s7wckmx9ccuoq&amp;dl=0","Click to download SizeChart")</f>
      </c>
      <c r="C2820" s="0" t="inlineStr">
        <is>
          <t>Grinnell Men's Fleece Hoodie</t>
        </is>
      </c>
      <c r="D2820" s="0" t="inlineStr">
        <is>
          <t>122953</t>
        </is>
      </c>
      <c r="E2820" s="0" t="inlineStr">
        <is>
          <t>BLANK GRINNE M RL:122953D – XL</t>
        </is>
      </c>
      <c r="F2820" s="0" t="inlineStr">
        <is>
          <t>899122953079</t>
        </is>
      </c>
      <c r="G2820" s="0" t="inlineStr">
        <is>
          <t>MENS</t>
        </is>
      </c>
      <c r="H2820" s="0" t="inlineStr">
        <is>
          <t>XL</t>
        </is>
      </c>
      <c r="I2820" s="0">
        <v>29.99</v>
      </c>
      <c r="J2820" s="0">
        <v>24</v>
      </c>
    </row>
    <row r="2821" spans="1:10" customHeight="0">
      <c r="A2821" s="0">
        <f>HYPERLINK("https://dl.dropboxusercontent.com/scl/fi/3n14danotkh6y4p3q1kaw/122953f.jpg?rlkey=gg8fd6ba2ieewjvqd21fjslu5&amp;dl=0","Click to download Image")</f>
      </c>
      <c r="B2821" s="0">
        <f>HYPERLINK("https://dl.dropboxusercontent.com/scl/fi/zb5iwetffpxe4bvzn08m8/mens-hoodie-size-chartsgrinnell.jpg?rlkey=iohtna29ayp9s7wckmx9ccuoq&amp;dl=0","Click to download SizeChart")</f>
      </c>
      <c r="C2821" s="0" t="inlineStr">
        <is>
          <t>Grinnell Men's Fleece Hoodie</t>
        </is>
      </c>
      <c r="D2821" s="0" t="inlineStr">
        <is>
          <t>122953</t>
        </is>
      </c>
      <c r="E2821" s="0" t="inlineStr">
        <is>
          <t>BLANK GRINNE M RL:122953E - 2XL</t>
        </is>
      </c>
      <c r="F2821" s="0" t="inlineStr">
        <is>
          <t>899122953086</t>
        </is>
      </c>
      <c r="G2821" s="0" t="inlineStr">
        <is>
          <t>MENS</t>
        </is>
      </c>
      <c r="H2821" s="0" t="inlineStr">
        <is>
          <t>2XL</t>
        </is>
      </c>
      <c r="I2821" s="0">
        <v>29.99</v>
      </c>
      <c r="J2821" s="0">
        <v>15</v>
      </c>
    </row>
    <row r="2822" spans="1:10" customHeight="0">
      <c r="A2822" s="0">
        <f>HYPERLINK("https://dl.dropboxusercontent.com/scl/fi/3n14danotkh6y4p3q1kaw/122953f.jpg?rlkey=gg8fd6ba2ieewjvqd21fjslu5&amp;dl=0","Click to download Image")</f>
      </c>
      <c r="B2822" s="0">
        <f>HYPERLINK("https://dl.dropboxusercontent.com/scl/fi/zb5iwetffpxe4bvzn08m8/mens-hoodie-size-chartsgrinnell.jpg?rlkey=iohtna29ayp9s7wckmx9ccuoq&amp;dl=0","Click to download SizeChart")</f>
      </c>
      <c r="C2822" s="0" t="inlineStr">
        <is>
          <t>Grinnell Men's Fleece Hoodie</t>
        </is>
      </c>
      <c r="D2822" s="0" t="inlineStr">
        <is>
          <t>122953</t>
        </is>
      </c>
      <c r="E2822" s="0" t="inlineStr">
        <is>
          <t>BLANK GRINNE M RL:122953F - 3XL</t>
        </is>
      </c>
      <c r="F2822" s="0" t="inlineStr">
        <is>
          <t>899122953093</t>
        </is>
      </c>
      <c r="G2822" s="0" t="inlineStr">
        <is>
          <t>MENS</t>
        </is>
      </c>
      <c r="H2822" s="0" t="inlineStr">
        <is>
          <t>3XL</t>
        </is>
      </c>
      <c r="I2822" s="0">
        <v>29.99</v>
      </c>
      <c r="J2822" s="0">
        <v>15</v>
      </c>
    </row>
    <row r="2823" spans="1:10" customHeight="0">
      <c r="A2823" s="0">
        <f>HYPERLINK("https://dl.dropboxusercontent.com/scl/fi/ym2xn1yspychiu5f2s4jb/122952f.jpg?rlkey=hdmfnpdffm689zal3zyamz1bw&amp;dl=0","Click to download Image")</f>
      </c>
      <c r="B2823" s="0">
        <f>HYPERLINK("https://dl.dropboxusercontent.com/scl/fi/zb5iwetffpxe4bvzn08m8/mens-hoodie-size-chartsgrinnell.jpg?rlkey=iohtna29ayp9s7wckmx9ccuoq&amp;dl=0","Click to download SizeChart")</f>
      </c>
      <c r="C2823" s="0" t="inlineStr">
        <is>
          <t>Grinnell Men's Fleece Hoodie</t>
        </is>
      </c>
      <c r="D2823" s="0" t="inlineStr">
        <is>
          <t>122952</t>
        </is>
      </c>
      <c r="E2823" s="0" t="inlineStr">
        <is>
          <t>BLANK GRINNE M NY:122952A – S</t>
        </is>
      </c>
      <c r="F2823" s="0" t="inlineStr">
        <is>
          <t>899122952041</t>
        </is>
      </c>
      <c r="G2823" s="0" t="inlineStr">
        <is>
          <t>MENS</t>
        </is>
      </c>
      <c r="H2823" s="0" t="inlineStr">
        <is>
          <t>S</t>
        </is>
      </c>
      <c r="I2823" s="0">
        <v>29.99</v>
      </c>
      <c r="J2823" s="0">
        <v>15</v>
      </c>
    </row>
    <row r="2824" spans="1:10" customHeight="0">
      <c r="A2824" s="0">
        <f>HYPERLINK("https://dl.dropboxusercontent.com/scl/fi/ym2xn1yspychiu5f2s4jb/122952f.jpg?rlkey=hdmfnpdffm689zal3zyamz1bw&amp;dl=0","Click to download Image")</f>
      </c>
      <c r="B2824" s="0">
        <f>HYPERLINK("https://dl.dropboxusercontent.com/scl/fi/zb5iwetffpxe4bvzn08m8/mens-hoodie-size-chartsgrinnell.jpg?rlkey=iohtna29ayp9s7wckmx9ccuoq&amp;dl=0","Click to download SizeChart")</f>
      </c>
      <c r="C2824" s="0" t="inlineStr">
        <is>
          <t>Grinnell Men's Fleece Hoodie</t>
        </is>
      </c>
      <c r="D2824" s="0" t="inlineStr">
        <is>
          <t>122952</t>
        </is>
      </c>
      <c r="E2824" s="0" t="inlineStr">
        <is>
          <t>BLANK GRINNE M NY:122952B – M</t>
        </is>
      </c>
      <c r="F2824" s="0" t="inlineStr">
        <is>
          <t>899122952058</t>
        </is>
      </c>
      <c r="G2824" s="0" t="inlineStr">
        <is>
          <t>MENS</t>
        </is>
      </c>
      <c r="H2824" s="0" t="inlineStr">
        <is>
          <t>M</t>
        </is>
      </c>
      <c r="I2824" s="0">
        <v>29.99</v>
      </c>
      <c r="J2824" s="0">
        <v>30</v>
      </c>
    </row>
    <row r="2825" spans="1:10" customHeight="0">
      <c r="A2825" s="0">
        <f>HYPERLINK("https://dl.dropboxusercontent.com/scl/fi/ym2xn1yspychiu5f2s4jb/122952f.jpg?rlkey=hdmfnpdffm689zal3zyamz1bw&amp;dl=0","Click to download Image")</f>
      </c>
      <c r="B2825" s="0">
        <f>HYPERLINK("https://dl.dropboxusercontent.com/scl/fi/zb5iwetffpxe4bvzn08m8/mens-hoodie-size-chartsgrinnell.jpg?rlkey=iohtna29ayp9s7wckmx9ccuoq&amp;dl=0","Click to download SizeChart")</f>
      </c>
      <c r="C2825" s="0" t="inlineStr">
        <is>
          <t>Grinnell Men's Fleece Hoodie</t>
        </is>
      </c>
      <c r="D2825" s="0" t="inlineStr">
        <is>
          <t>122952</t>
        </is>
      </c>
      <c r="E2825" s="0" t="inlineStr">
        <is>
          <t>BLANK GRINNE M NY:122952C – L</t>
        </is>
      </c>
      <c r="F2825" s="0" t="inlineStr">
        <is>
          <t>899122952065</t>
        </is>
      </c>
      <c r="G2825" s="0" t="inlineStr">
        <is>
          <t>MENS</t>
        </is>
      </c>
      <c r="H2825" s="0" t="inlineStr">
        <is>
          <t>L</t>
        </is>
      </c>
      <c r="I2825" s="0">
        <v>29.99</v>
      </c>
      <c r="J2825" s="0">
        <v>48</v>
      </c>
    </row>
    <row r="2826" spans="1:10" customHeight="0">
      <c r="A2826" s="0">
        <f>HYPERLINK("https://dl.dropboxusercontent.com/scl/fi/ym2xn1yspychiu5f2s4jb/122952f.jpg?rlkey=hdmfnpdffm689zal3zyamz1bw&amp;dl=0","Click to download Image")</f>
      </c>
      <c r="B2826" s="0">
        <f>HYPERLINK("https://dl.dropboxusercontent.com/scl/fi/zb5iwetffpxe4bvzn08m8/mens-hoodie-size-chartsgrinnell.jpg?rlkey=iohtna29ayp9s7wckmx9ccuoq&amp;dl=0","Click to download SizeChart")</f>
      </c>
      <c r="C2826" s="0" t="inlineStr">
        <is>
          <t>Grinnell Men's Fleece Hoodie</t>
        </is>
      </c>
      <c r="D2826" s="0" t="inlineStr">
        <is>
          <t>122952</t>
        </is>
      </c>
      <c r="E2826" s="0" t="inlineStr">
        <is>
          <t>BLANK GRINNE M NY:122952D – XL</t>
        </is>
      </c>
      <c r="F2826" s="0" t="inlineStr">
        <is>
          <t>899122952072</t>
        </is>
      </c>
      <c r="G2826" s="0" t="inlineStr">
        <is>
          <t>MENS</t>
        </is>
      </c>
      <c r="H2826" s="0" t="inlineStr">
        <is>
          <t>XL</t>
        </is>
      </c>
      <c r="I2826" s="0">
        <v>29.99</v>
      </c>
      <c r="J2826" s="0">
        <v>48</v>
      </c>
    </row>
    <row r="2827" spans="1:10" customHeight="0">
      <c r="A2827" s="0">
        <f>HYPERLINK("https://dl.dropboxusercontent.com/scl/fi/ym2xn1yspychiu5f2s4jb/122952f.jpg?rlkey=hdmfnpdffm689zal3zyamz1bw&amp;dl=0","Click to download Image")</f>
      </c>
      <c r="B2827" s="0">
        <f>HYPERLINK("https://dl.dropboxusercontent.com/scl/fi/zb5iwetffpxe4bvzn08m8/mens-hoodie-size-chartsgrinnell.jpg?rlkey=iohtna29ayp9s7wckmx9ccuoq&amp;dl=0","Click to download SizeChart")</f>
      </c>
      <c r="C2827" s="0" t="inlineStr">
        <is>
          <t>Grinnell Men's Fleece Hoodie</t>
        </is>
      </c>
      <c r="D2827" s="0" t="inlineStr">
        <is>
          <t>122952</t>
        </is>
      </c>
      <c r="E2827" s="0" t="inlineStr">
        <is>
          <t>BLANK GRINNE M NY:122952E - 2XL</t>
        </is>
      </c>
      <c r="F2827" s="0" t="inlineStr">
        <is>
          <t>899122952089</t>
        </is>
      </c>
      <c r="G2827" s="0" t="inlineStr">
        <is>
          <t>MENS</t>
        </is>
      </c>
      <c r="H2827" s="0" t="inlineStr">
        <is>
          <t>2XL</t>
        </is>
      </c>
      <c r="I2827" s="0">
        <v>29.99</v>
      </c>
      <c r="J2827" s="0">
        <v>33</v>
      </c>
    </row>
    <row r="2828" spans="1:10" customHeight="0">
      <c r="A2828" s="0">
        <f>HYPERLINK("https://dl.dropboxusercontent.com/scl/fi/ym2xn1yspychiu5f2s4jb/122952f.jpg?rlkey=hdmfnpdffm689zal3zyamz1bw&amp;dl=0","Click to download Image")</f>
      </c>
      <c r="B2828" s="0">
        <f>HYPERLINK("https://dl.dropboxusercontent.com/scl/fi/zb5iwetffpxe4bvzn08m8/mens-hoodie-size-chartsgrinnell.jpg?rlkey=iohtna29ayp9s7wckmx9ccuoq&amp;dl=0","Click to download SizeChart")</f>
      </c>
      <c r="C2828" s="0" t="inlineStr">
        <is>
          <t>Grinnell Men's Fleece Hoodie</t>
        </is>
      </c>
      <c r="D2828" s="0" t="inlineStr">
        <is>
          <t>122952</t>
        </is>
      </c>
      <c r="E2828" s="0" t="inlineStr">
        <is>
          <t>BLANK GRINNE M NY:122952F - 3XL</t>
        </is>
      </c>
      <c r="F2828" s="0" t="inlineStr">
        <is>
          <t>899122952096</t>
        </is>
      </c>
      <c r="G2828" s="0" t="inlineStr">
        <is>
          <t>MENS</t>
        </is>
      </c>
      <c r="H2828" s="0" t="inlineStr">
        <is>
          <t>3XL</t>
        </is>
      </c>
      <c r="I2828" s="0">
        <v>29.99</v>
      </c>
      <c r="J2828" s="0">
        <v>20</v>
      </c>
    </row>
    <row r="2829" spans="1:10" customHeight="0">
      <c r="A2829" s="0">
        <f>HYPERLINK("https://dl.dropboxusercontent.com/scl/fi/p7su60fpnrd7ur9l4hjau/109045f.jpg?rlkey=eg5d5s0ufcgm54fl9w5383enf&amp;dl=0","Click to download Image")</f>
      </c>
      <c r="B2829" s="0">
        <f>HYPERLINK("https://dl.dropboxusercontent.com/scl/fi/zb5iwetffpxe4bvzn08m8/mens-hoodie-size-chartsgrinnell.jpg?rlkey=iohtna29ayp9s7wckmx9ccuoq&amp;dl=0","Click to download SizeChart")</f>
      </c>
      <c r="C2829" s="0" t="inlineStr">
        <is>
          <t>Grinnell Men's Fleece Hoodie</t>
        </is>
      </c>
      <c r="D2829" s="0" t="inlineStr">
        <is>
          <t>109045</t>
        </is>
      </c>
      <c r="E2829" s="0" t="inlineStr">
        <is>
          <t>BLANK GRINNELL PUR/GRY:109045A – S</t>
        </is>
      </c>
      <c r="F2829" s="0" t="inlineStr">
        <is>
          <t>800109045014</t>
        </is>
      </c>
      <c r="G2829" s="0" t="inlineStr">
        <is>
          <t>MENS</t>
        </is>
      </c>
      <c r="H2829" s="0" t="inlineStr">
        <is>
          <t>S</t>
        </is>
      </c>
      <c r="I2829" s="0">
        <v>29.99</v>
      </c>
      <c r="J2829" s="0">
        <v>6</v>
      </c>
    </row>
    <row r="2830" spans="1:10" customHeight="0">
      <c r="A2830" s="0">
        <f>HYPERLINK("https://dl.dropboxusercontent.com/scl/fi/p7su60fpnrd7ur9l4hjau/109045f.jpg?rlkey=eg5d5s0ufcgm54fl9w5383enf&amp;dl=0","Click to download Image")</f>
      </c>
      <c r="B2830" s="0">
        <f>HYPERLINK("https://dl.dropboxusercontent.com/scl/fi/zb5iwetffpxe4bvzn08m8/mens-hoodie-size-chartsgrinnell.jpg?rlkey=iohtna29ayp9s7wckmx9ccuoq&amp;dl=0","Click to download SizeChart")</f>
      </c>
      <c r="C2830" s="0" t="inlineStr">
        <is>
          <t>Grinnell Men's Fleece Hoodie</t>
        </is>
      </c>
      <c r="D2830" s="0" t="inlineStr">
        <is>
          <t>109045</t>
        </is>
      </c>
      <c r="E2830" s="0" t="inlineStr">
        <is>
          <t>BLANK GRINNELL PUR/GRY:109045B – M</t>
        </is>
      </c>
      <c r="F2830" s="0" t="inlineStr">
        <is>
          <t>800109045021</t>
        </is>
      </c>
      <c r="G2830" s="0" t="inlineStr">
        <is>
          <t>MENS</t>
        </is>
      </c>
      <c r="H2830" s="0" t="inlineStr">
        <is>
          <t>M</t>
        </is>
      </c>
      <c r="I2830" s="0">
        <v>29.99</v>
      </c>
      <c r="J2830" s="0">
        <v>21</v>
      </c>
    </row>
    <row r="2831" spans="1:10" customHeight="0">
      <c r="A2831" s="0">
        <f>HYPERLINK("https://dl.dropboxusercontent.com/scl/fi/p7su60fpnrd7ur9l4hjau/109045f.jpg?rlkey=eg5d5s0ufcgm54fl9w5383enf&amp;dl=0","Click to download Image")</f>
      </c>
      <c r="B2831" s="0">
        <f>HYPERLINK("https://dl.dropboxusercontent.com/scl/fi/zb5iwetffpxe4bvzn08m8/mens-hoodie-size-chartsgrinnell.jpg?rlkey=iohtna29ayp9s7wckmx9ccuoq&amp;dl=0","Click to download SizeChart")</f>
      </c>
      <c r="C2831" s="0" t="inlineStr">
        <is>
          <t>Grinnell Men's Fleece Hoodie</t>
        </is>
      </c>
      <c r="D2831" s="0" t="inlineStr">
        <is>
          <t>109045</t>
        </is>
      </c>
      <c r="E2831" s="0" t="inlineStr">
        <is>
          <t>BLANK GRINNELL PUR/GRY:109045C – L</t>
        </is>
      </c>
      <c r="F2831" s="0" t="inlineStr">
        <is>
          <t>800109045038</t>
        </is>
      </c>
      <c r="G2831" s="0" t="inlineStr">
        <is>
          <t>MENS</t>
        </is>
      </c>
      <c r="H2831" s="0" t="inlineStr">
        <is>
          <t>L</t>
        </is>
      </c>
      <c r="I2831" s="0">
        <v>29.99</v>
      </c>
      <c r="J2831" s="0">
        <v>37</v>
      </c>
    </row>
    <row r="2832" spans="1:10" customHeight="0">
      <c r="A2832" s="0">
        <f>HYPERLINK("https://dl.dropboxusercontent.com/scl/fi/p7su60fpnrd7ur9l4hjau/109045f.jpg?rlkey=eg5d5s0ufcgm54fl9w5383enf&amp;dl=0","Click to download Image")</f>
      </c>
      <c r="B2832" s="0">
        <f>HYPERLINK("https://dl.dropboxusercontent.com/scl/fi/zb5iwetffpxe4bvzn08m8/mens-hoodie-size-chartsgrinnell.jpg?rlkey=iohtna29ayp9s7wckmx9ccuoq&amp;dl=0","Click to download SizeChart")</f>
      </c>
      <c r="C2832" s="0" t="inlineStr">
        <is>
          <t>Grinnell Men's Fleece Hoodie</t>
        </is>
      </c>
      <c r="D2832" s="0" t="inlineStr">
        <is>
          <t>109045</t>
        </is>
      </c>
      <c r="E2832" s="0" t="inlineStr">
        <is>
          <t>BLANK GRINNELL PUR/GRY:109045D – XL</t>
        </is>
      </c>
      <c r="F2832" s="0" t="inlineStr">
        <is>
          <t>800109045045</t>
        </is>
      </c>
      <c r="G2832" s="0" t="inlineStr">
        <is>
          <t>MENS</t>
        </is>
      </c>
      <c r="H2832" s="0" t="inlineStr">
        <is>
          <t>XL</t>
        </is>
      </c>
      <c r="I2832" s="0">
        <v>29.99</v>
      </c>
      <c r="J2832" s="0">
        <v>35</v>
      </c>
    </row>
    <row r="2833" spans="1:10" customHeight="0">
      <c r="A2833" s="0">
        <f>HYPERLINK("https://dl.dropboxusercontent.com/scl/fi/p7su60fpnrd7ur9l4hjau/109045f.jpg?rlkey=eg5d5s0ufcgm54fl9w5383enf&amp;dl=0","Click to download Image")</f>
      </c>
      <c r="B2833" s="0">
        <f>HYPERLINK("https://dl.dropboxusercontent.com/scl/fi/zb5iwetffpxe4bvzn08m8/mens-hoodie-size-chartsgrinnell.jpg?rlkey=iohtna29ayp9s7wckmx9ccuoq&amp;dl=0","Click to download SizeChart")</f>
      </c>
      <c r="C2833" s="0" t="inlineStr">
        <is>
          <t>Grinnell Men's Fleece Hoodie</t>
        </is>
      </c>
      <c r="D2833" s="0" t="inlineStr">
        <is>
          <t>109045</t>
        </is>
      </c>
      <c r="E2833" s="0" t="inlineStr">
        <is>
          <t>BLANK GRINNELL PUR/GRY:109045E - 2XL</t>
        </is>
      </c>
      <c r="F2833" s="0" t="inlineStr">
        <is>
          <t>800109045052</t>
        </is>
      </c>
      <c r="G2833" s="0" t="inlineStr">
        <is>
          <t>MENS</t>
        </is>
      </c>
      <c r="H2833" s="0" t="inlineStr">
        <is>
          <t>2XL</t>
        </is>
      </c>
      <c r="I2833" s="0">
        <v>29.99</v>
      </c>
      <c r="J2833" s="0">
        <v>10</v>
      </c>
    </row>
    <row r="2834" spans="1:10" customHeight="0">
      <c r="A2834" s="0">
        <f>HYPERLINK("https://dl.dropboxusercontent.com/scl/fi/p7su60fpnrd7ur9l4hjau/109045f.jpg?rlkey=eg5d5s0ufcgm54fl9w5383enf&amp;dl=0","Click to download Image")</f>
      </c>
      <c r="B2834" s="0">
        <f>HYPERLINK("https://dl.dropboxusercontent.com/scl/fi/zb5iwetffpxe4bvzn08m8/mens-hoodie-size-chartsgrinnell.jpg?rlkey=iohtna29ayp9s7wckmx9ccuoq&amp;dl=0","Click to download SizeChart")</f>
      </c>
      <c r="C2834" s="0" t="inlineStr">
        <is>
          <t>Grinnell Men's Fleece Hoodie</t>
        </is>
      </c>
      <c r="D2834" s="0" t="inlineStr">
        <is>
          <t>109045</t>
        </is>
      </c>
      <c r="E2834" s="0" t="inlineStr">
        <is>
          <t>BLANK GRINNELL PUR/GRY:109045F - 3XL</t>
        </is>
      </c>
      <c r="F2834" s="0" t="inlineStr">
        <is>
          <t>800109045069</t>
        </is>
      </c>
      <c r="G2834" s="0" t="inlineStr">
        <is>
          <t>MENS</t>
        </is>
      </c>
      <c r="H2834" s="0" t="inlineStr">
        <is>
          <t>3XL</t>
        </is>
      </c>
      <c r="I2834" s="0">
        <v>29.99</v>
      </c>
      <c r="J2834" s="0">
        <v>4</v>
      </c>
    </row>
    <row r="2835" spans="1:10" customHeight="0">
      <c r="A2835" s="0">
        <f>HYPERLINK("https://dl.dropboxusercontent.com/scl/fi/9f50g086wtk70zm7p9bzy/103754f.jpg?rlkey=m667cjs9cxpb22saktcu2t485&amp;dl=0","Click to download Image")</f>
      </c>
      <c r="B2835" s="0">
        <f>HYPERLINK("https://dl.dropboxusercontent.com/scl/fi/d3cz3smxly5wmm0jbdtap/mens-pullover-size-chartsflint.jpg?rlkey=j6y2unr3jg6ggghnhhmllpwc7&amp;dl=0","Click to download SizeChart")</f>
      </c>
      <c r="C2835" s="0" t="inlineStr">
        <is>
          <t>Flint Men's 1/4 Zip</t>
        </is>
      </c>
      <c r="D2835" s="0" t="inlineStr">
        <is>
          <t>103754</t>
        </is>
      </c>
      <c r="E2835" s="0" t="inlineStr">
        <is>
          <t>BLANK FLINT 1/4 PULLOVER PROGR:103754A - S</t>
        </is>
      </c>
      <c r="G2835" s="0" t="inlineStr">
        <is>
          <t>MENS</t>
        </is>
      </c>
      <c r="H2835" s="0" t="inlineStr">
        <is>
          <t>S</t>
        </is>
      </c>
      <c r="I2835" s="0">
        <v>34.99</v>
      </c>
      <c r="J2835" s="0">
        <v>81</v>
      </c>
    </row>
    <row r="2836" spans="1:10" customHeight="0">
      <c r="A2836" s="0">
        <f>HYPERLINK("https://dl.dropboxusercontent.com/scl/fi/9f50g086wtk70zm7p9bzy/103754f.jpg?rlkey=m667cjs9cxpb22saktcu2t485&amp;dl=0","Click to download Image")</f>
      </c>
      <c r="B2836" s="0">
        <f>HYPERLINK("https://dl.dropboxusercontent.com/scl/fi/d3cz3smxly5wmm0jbdtap/mens-pullover-size-chartsflint.jpg?rlkey=j6y2unr3jg6ggghnhhmllpwc7&amp;dl=0","Click to download SizeChart")</f>
      </c>
      <c r="C2836" s="0" t="inlineStr">
        <is>
          <t>Flint Men's 1/4 Zip</t>
        </is>
      </c>
      <c r="D2836" s="0" t="inlineStr">
        <is>
          <t>103754</t>
        </is>
      </c>
      <c r="E2836" s="0" t="inlineStr">
        <is>
          <t>BLANK FLINT 1/4 PULLOVER PROGR:103754B - M</t>
        </is>
      </c>
      <c r="G2836" s="0" t="inlineStr">
        <is>
          <t>MENS</t>
        </is>
      </c>
      <c r="H2836" s="0" t="inlineStr">
        <is>
          <t>M</t>
        </is>
      </c>
      <c r="I2836" s="0">
        <v>34.99</v>
      </c>
      <c r="J2836" s="0">
        <v>82</v>
      </c>
    </row>
    <row r="2837" spans="1:10" customHeight="0">
      <c r="A2837" s="0">
        <f>HYPERLINK("https://dl.dropboxusercontent.com/scl/fi/9f50g086wtk70zm7p9bzy/103754f.jpg?rlkey=m667cjs9cxpb22saktcu2t485&amp;dl=0","Click to download Image")</f>
      </c>
      <c r="B2837" s="0">
        <f>HYPERLINK("https://dl.dropboxusercontent.com/scl/fi/d3cz3smxly5wmm0jbdtap/mens-pullover-size-chartsflint.jpg?rlkey=j6y2unr3jg6ggghnhhmllpwc7&amp;dl=0","Click to download SizeChart")</f>
      </c>
      <c r="C2837" s="0" t="inlineStr">
        <is>
          <t>Flint Men's 1/4 Zip</t>
        </is>
      </c>
      <c r="D2837" s="0" t="inlineStr">
        <is>
          <t>103754</t>
        </is>
      </c>
      <c r="E2837" s="0" t="inlineStr">
        <is>
          <t>BLANK FLINT 1/4 PULLOVER PROGR:103754C - L</t>
        </is>
      </c>
      <c r="G2837" s="0" t="inlineStr">
        <is>
          <t>MENS</t>
        </is>
      </c>
      <c r="H2837" s="0" t="inlineStr">
        <is>
          <t>L</t>
        </is>
      </c>
      <c r="I2837" s="0">
        <v>34.99</v>
      </c>
      <c r="J2837" s="0">
        <v>0</v>
      </c>
    </row>
    <row r="2838" spans="1:10" customHeight="0">
      <c r="A2838" s="0">
        <f>HYPERLINK("https://dl.dropboxusercontent.com/scl/fi/9f50g086wtk70zm7p9bzy/103754f.jpg?rlkey=m667cjs9cxpb22saktcu2t485&amp;dl=0","Click to download Image")</f>
      </c>
      <c r="B2838" s="0">
        <f>HYPERLINK("https://dl.dropboxusercontent.com/scl/fi/d3cz3smxly5wmm0jbdtap/mens-pullover-size-chartsflint.jpg?rlkey=j6y2unr3jg6ggghnhhmllpwc7&amp;dl=0","Click to download SizeChart")</f>
      </c>
      <c r="C2838" s="0" t="inlineStr">
        <is>
          <t>Flint Men's 1/4 Zip</t>
        </is>
      </c>
      <c r="D2838" s="0" t="inlineStr">
        <is>
          <t>103754</t>
        </is>
      </c>
      <c r="E2838" s="0" t="inlineStr">
        <is>
          <t>BLANK FLINT 1/4 PULLOVER PROGR:103754D - XL</t>
        </is>
      </c>
      <c r="G2838" s="0" t="inlineStr">
        <is>
          <t>MENS</t>
        </is>
      </c>
      <c r="H2838" s="0" t="inlineStr">
        <is>
          <t>XL</t>
        </is>
      </c>
      <c r="I2838" s="0">
        <v>34.99</v>
      </c>
      <c r="J2838" s="0">
        <v>5</v>
      </c>
    </row>
    <row r="2839" spans="1:10" customHeight="0">
      <c r="A2839" s="0">
        <f>HYPERLINK("https://dl.dropboxusercontent.com/scl/fi/9f50g086wtk70zm7p9bzy/103754f.jpg?rlkey=m667cjs9cxpb22saktcu2t485&amp;dl=0","Click to download Image")</f>
      </c>
      <c r="B2839" s="0">
        <f>HYPERLINK("https://dl.dropboxusercontent.com/scl/fi/d3cz3smxly5wmm0jbdtap/mens-pullover-size-chartsflint.jpg?rlkey=j6y2unr3jg6ggghnhhmllpwc7&amp;dl=0","Click to download SizeChart")</f>
      </c>
      <c r="C2839" s="0" t="inlineStr">
        <is>
          <t>Flint Men's 1/4 Zip</t>
        </is>
      </c>
      <c r="D2839" s="0" t="inlineStr">
        <is>
          <t>103754</t>
        </is>
      </c>
      <c r="E2839" s="0" t="inlineStr">
        <is>
          <t>BLANK FLINT 1/4 PULLOVER PROGR:103754E - 2XL</t>
        </is>
      </c>
      <c r="G2839" s="0" t="inlineStr">
        <is>
          <t>MENS</t>
        </is>
      </c>
      <c r="H2839" s="0" t="inlineStr">
        <is>
          <t>2XL</t>
        </is>
      </c>
      <c r="I2839" s="0">
        <v>34.99</v>
      </c>
      <c r="J2839" s="0">
        <v>40</v>
      </c>
    </row>
    <row r="2840" spans="1:10" customHeight="0">
      <c r="A2840" s="0">
        <f>HYPERLINK("https://dl.dropboxusercontent.com/scl/fi/9f50g086wtk70zm7p9bzy/103754f.jpg?rlkey=m667cjs9cxpb22saktcu2t485&amp;dl=0","Click to download Image")</f>
      </c>
      <c r="B2840" s="0">
        <f>HYPERLINK("https://dl.dropboxusercontent.com/scl/fi/d3cz3smxly5wmm0jbdtap/mens-pullover-size-chartsflint.jpg?rlkey=j6y2unr3jg6ggghnhhmllpwc7&amp;dl=0","Click to download SizeChart")</f>
      </c>
      <c r="C2840" s="0" t="inlineStr">
        <is>
          <t>Flint Men's 1/4 Zip</t>
        </is>
      </c>
      <c r="D2840" s="0" t="inlineStr">
        <is>
          <t>103754</t>
        </is>
      </c>
      <c r="E2840" s="0" t="inlineStr">
        <is>
          <t>BLANK FLINT 1/4 PULLOVER PROGR:103754F - 3XL</t>
        </is>
      </c>
      <c r="G2840" s="0" t="inlineStr">
        <is>
          <t>MENS</t>
        </is>
      </c>
      <c r="H2840" s="0" t="inlineStr">
        <is>
          <t>3XL</t>
        </is>
      </c>
      <c r="I2840" s="0">
        <v>34.99</v>
      </c>
      <c r="J2840" s="0">
        <v>13</v>
      </c>
    </row>
    <row r="2841" spans="1:10" customHeight="0">
      <c r="A2841" s="0">
        <f>HYPERLINK("https://dl.dropboxusercontent.com/scl/fi/1mo1kwpbi9oruc9jpl3wj/unlined-bib.jpg?rlkey=7sji0k53u20zjs4rro9x438b9&amp;dl=0","Click to download Image")</f>
      </c>
      <c r="B2841" s="0">
        <f>HYPERLINK("https://dl.dropboxusercontent.com/scl/fi/4px0ajz49nr3hna876ia4/mens-jackets-size-chartscain.jpg?rlkey=fj89zzio8fls248q0lxffs0v8&amp;dl=0","Click to download SizeChart")</f>
      </c>
      <c r="C2841" s="0" t="inlineStr">
        <is>
          <t>Cain Unlined Canvas Overall Bibs</t>
        </is>
      </c>
      <c r="D2841" s="0" t="inlineStr">
        <is>
          <t>141249</t>
        </is>
      </c>
      <c r="E2841" s="0" t="inlineStr">
        <is>
          <t>BLANK CAIN M UBK:141249A-SR</t>
        </is>
      </c>
      <c r="F2841" s="0" t="inlineStr">
        <is>
          <t>899141249016</t>
        </is>
      </c>
      <c r="G2841" s="0" t="inlineStr">
        <is>
          <t>MENS</t>
        </is>
      </c>
      <c r="H2841" s="0" t="inlineStr">
        <is>
          <t>S REG</t>
        </is>
      </c>
      <c r="I2841" s="0">
        <v>129.99</v>
      </c>
      <c r="J2841" s="0">
        <v>3</v>
      </c>
    </row>
    <row r="2842" spans="1:10" customHeight="0">
      <c r="A2842" s="0">
        <f>HYPERLINK("https://dl.dropboxusercontent.com/scl/fi/1mo1kwpbi9oruc9jpl3wj/unlined-bib.jpg?rlkey=7sji0k53u20zjs4rro9x438b9&amp;dl=0","Click to download Image")</f>
      </c>
      <c r="B2842" s="0">
        <f>HYPERLINK("https://dl.dropboxusercontent.com/scl/fi/4px0ajz49nr3hna876ia4/mens-jackets-size-chartscain.jpg?rlkey=fj89zzio8fls248q0lxffs0v8&amp;dl=0","Click to download SizeChart")</f>
      </c>
      <c r="C2842" s="0" t="inlineStr">
        <is>
          <t>Cain Unlined Canvas Overall Bibs</t>
        </is>
      </c>
      <c r="D2842" s="0" t="inlineStr">
        <is>
          <t>141249</t>
        </is>
      </c>
      <c r="E2842" s="0" t="inlineStr">
        <is>
          <t>BLANK CAIN M UBK:141249B-MR</t>
        </is>
      </c>
      <c r="F2842" s="0" t="inlineStr">
        <is>
          <t>899141249023</t>
        </is>
      </c>
      <c r="G2842" s="0" t="inlineStr">
        <is>
          <t>MENS</t>
        </is>
      </c>
      <c r="H2842" s="0" t="inlineStr">
        <is>
          <t>M REG</t>
        </is>
      </c>
      <c r="I2842" s="0">
        <v>129.99</v>
      </c>
      <c r="J2842" s="0">
        <v>2</v>
      </c>
    </row>
    <row r="2843" spans="1:10" customHeight="0">
      <c r="A2843" s="0">
        <f>HYPERLINK("https://dl.dropboxusercontent.com/scl/fi/1mo1kwpbi9oruc9jpl3wj/unlined-bib.jpg?rlkey=7sji0k53u20zjs4rro9x438b9&amp;dl=0","Click to download Image")</f>
      </c>
      <c r="B2843" s="0">
        <f>HYPERLINK("https://dl.dropboxusercontent.com/scl/fi/4px0ajz49nr3hna876ia4/mens-jackets-size-chartscain.jpg?rlkey=fj89zzio8fls248q0lxffs0v8&amp;dl=0","Click to download SizeChart")</f>
      </c>
      <c r="C2843" s="0" t="inlineStr">
        <is>
          <t>Cain Unlined Canvas Overall Bibs</t>
        </is>
      </c>
      <c r="D2843" s="0" t="inlineStr">
        <is>
          <t>141249</t>
        </is>
      </c>
      <c r="E2843" s="0" t="inlineStr">
        <is>
          <t>BLANK CAIN M UBK:141249C-LR</t>
        </is>
      </c>
      <c r="F2843" s="0" t="inlineStr">
        <is>
          <t>899141249030</t>
        </is>
      </c>
      <c r="G2843" s="0" t="inlineStr">
        <is>
          <t>MENS</t>
        </is>
      </c>
      <c r="H2843" s="0" t="inlineStr">
        <is>
          <t>L REG</t>
        </is>
      </c>
      <c r="I2843" s="0">
        <v>129.99</v>
      </c>
      <c r="J2843" s="0">
        <v>1</v>
      </c>
    </row>
    <row r="2844" spans="1:10" customHeight="0">
      <c r="A2844" s="0">
        <f>HYPERLINK("https://dl.dropboxusercontent.com/scl/fi/1mo1kwpbi9oruc9jpl3wj/unlined-bib.jpg?rlkey=7sji0k53u20zjs4rro9x438b9&amp;dl=0","Click to download Image")</f>
      </c>
      <c r="B2844" s="0">
        <f>HYPERLINK("https://dl.dropboxusercontent.com/scl/fi/4px0ajz49nr3hna876ia4/mens-jackets-size-chartscain.jpg?rlkey=fj89zzio8fls248q0lxffs0v8&amp;dl=0","Click to download SizeChart")</f>
      </c>
      <c r="C2844" s="0" t="inlineStr">
        <is>
          <t>Cain Unlined Canvas Overall Bibs</t>
        </is>
      </c>
      <c r="D2844" s="0" t="inlineStr">
        <is>
          <t>141249</t>
        </is>
      </c>
      <c r="E2844" s="0" t="inlineStr">
        <is>
          <t>BLANK CAIN M UBK:141249D-XLR</t>
        </is>
      </c>
      <c r="F2844" s="0" t="inlineStr">
        <is>
          <t>899141249047</t>
        </is>
      </c>
      <c r="G2844" s="0" t="inlineStr">
        <is>
          <t>MENS</t>
        </is>
      </c>
      <c r="H2844" s="0" t="inlineStr">
        <is>
          <t>XL REG</t>
        </is>
      </c>
      <c r="I2844" s="0">
        <v>129.99</v>
      </c>
      <c r="J2844" s="0">
        <v>3</v>
      </c>
    </row>
    <row r="2845" spans="1:10" customHeight="0">
      <c r="A2845" s="0">
        <f>HYPERLINK("https://dl.dropboxusercontent.com/scl/fi/1mo1kwpbi9oruc9jpl3wj/unlined-bib.jpg?rlkey=7sji0k53u20zjs4rro9x438b9&amp;dl=0","Click to download Image")</f>
      </c>
      <c r="B2845" s="0">
        <f>HYPERLINK("https://dl.dropboxusercontent.com/scl/fi/4px0ajz49nr3hna876ia4/mens-jackets-size-chartscain.jpg?rlkey=fj89zzio8fls248q0lxffs0v8&amp;dl=0","Click to download SizeChart")</f>
      </c>
      <c r="C2845" s="0" t="inlineStr">
        <is>
          <t>Cain Unlined Canvas Overall Bibs</t>
        </is>
      </c>
      <c r="D2845" s="0" t="inlineStr">
        <is>
          <t>141249</t>
        </is>
      </c>
      <c r="E2845" s="0" t="inlineStr">
        <is>
          <t>BLANK CAIN M UBK:141249E-2XLR</t>
        </is>
      </c>
      <c r="F2845" s="0" t="inlineStr">
        <is>
          <t>899141249054</t>
        </is>
      </c>
      <c r="G2845" s="0" t="inlineStr">
        <is>
          <t>MENS</t>
        </is>
      </c>
      <c r="H2845" s="0" t="inlineStr">
        <is>
          <t>2XL REG</t>
        </is>
      </c>
      <c r="I2845" s="0">
        <v>129.99</v>
      </c>
      <c r="J2845" s="0">
        <v>3</v>
      </c>
    </row>
    <row r="2846" spans="1:10" customHeight="0">
      <c r="A2846" s="0">
        <f>HYPERLINK("https://dl.dropboxusercontent.com/scl/fi/1mo1kwpbi9oruc9jpl3wj/unlined-bib.jpg?rlkey=7sji0k53u20zjs4rro9x438b9&amp;dl=0","Click to download Image")</f>
      </c>
      <c r="B2846" s="0">
        <f>HYPERLINK("https://dl.dropboxusercontent.com/scl/fi/4px0ajz49nr3hna876ia4/mens-jackets-size-chartscain.jpg?rlkey=fj89zzio8fls248q0lxffs0v8&amp;dl=0","Click to download SizeChart")</f>
      </c>
      <c r="C2846" s="0" t="inlineStr">
        <is>
          <t>Cain Unlined Canvas Overall Bibs</t>
        </is>
      </c>
      <c r="D2846" s="0" t="inlineStr">
        <is>
          <t>141249</t>
        </is>
      </c>
      <c r="E2846" s="0" t="inlineStr">
        <is>
          <t>BLANK CAIN M UBK:141249F-3XLR</t>
        </is>
      </c>
      <c r="F2846" s="0" t="inlineStr">
        <is>
          <t>899141249061</t>
        </is>
      </c>
      <c r="G2846" s="0" t="inlineStr">
        <is>
          <t>MENS</t>
        </is>
      </c>
      <c r="H2846" s="0" t="inlineStr">
        <is>
          <t>3XL REG</t>
        </is>
      </c>
      <c r="I2846" s="0">
        <v>129.99</v>
      </c>
      <c r="J2846" s="0">
        <v>3</v>
      </c>
    </row>
    <row r="2847" spans="1:10" customHeight="0">
      <c r="A2847" s="0">
        <f>HYPERLINK("https://dl.dropboxusercontent.com/scl/fi/1mo1kwpbi9oruc9jpl3wj/unlined-bib.jpg?rlkey=7sji0k53u20zjs4rro9x438b9&amp;dl=0","Click to download Image")</f>
      </c>
      <c r="B2847" s="0">
        <f>HYPERLINK("https://dl.dropboxusercontent.com/scl/fi/4px0ajz49nr3hna876ia4/mens-jackets-size-chartscain.jpg?rlkey=fj89zzio8fls248q0lxffs0v8&amp;dl=0","Click to download SizeChart")</f>
      </c>
      <c r="C2847" s="0" t="inlineStr">
        <is>
          <t>Cain Unlined Canvas Overall Bibs</t>
        </is>
      </c>
      <c r="D2847" s="0" t="inlineStr">
        <is>
          <t>141249</t>
        </is>
      </c>
      <c r="E2847" s="0" t="inlineStr">
        <is>
          <t>BLANK CAIN M UBK:141249A-SS</t>
        </is>
      </c>
      <c r="F2847" s="0" t="inlineStr">
        <is>
          <t>899141249078</t>
        </is>
      </c>
      <c r="G2847" s="0" t="inlineStr">
        <is>
          <t>MENS</t>
        </is>
      </c>
      <c r="H2847" s="0" t="inlineStr">
        <is>
          <t>S SHORT</t>
        </is>
      </c>
      <c r="I2847" s="0">
        <v>129.99</v>
      </c>
      <c r="J2847" s="0">
        <v>2</v>
      </c>
    </row>
    <row r="2848" spans="1:10" customHeight="0">
      <c r="A2848" s="0">
        <f>HYPERLINK("https://dl.dropboxusercontent.com/scl/fi/1mo1kwpbi9oruc9jpl3wj/unlined-bib.jpg?rlkey=7sji0k53u20zjs4rro9x438b9&amp;dl=0","Click to download Image")</f>
      </c>
      <c r="B2848" s="0">
        <f>HYPERLINK("https://dl.dropboxusercontent.com/scl/fi/4px0ajz49nr3hna876ia4/mens-jackets-size-chartscain.jpg?rlkey=fj89zzio8fls248q0lxffs0v8&amp;dl=0","Click to download SizeChart")</f>
      </c>
      <c r="C2848" s="0" t="inlineStr">
        <is>
          <t>Cain Unlined Canvas Overall Bibs</t>
        </is>
      </c>
      <c r="D2848" s="0" t="inlineStr">
        <is>
          <t>141249</t>
        </is>
      </c>
      <c r="E2848" s="0" t="inlineStr">
        <is>
          <t>BLANK CAIN M UBK:141249B-MS</t>
        </is>
      </c>
      <c r="F2848" s="0" t="inlineStr">
        <is>
          <t>899141249085</t>
        </is>
      </c>
      <c r="G2848" s="0" t="inlineStr">
        <is>
          <t>MENS</t>
        </is>
      </c>
      <c r="H2848" s="0" t="inlineStr">
        <is>
          <t>M SHORT</t>
        </is>
      </c>
      <c r="I2848" s="0">
        <v>129.99</v>
      </c>
      <c r="J2848" s="0">
        <v>2</v>
      </c>
    </row>
    <row r="2849" spans="1:10" customHeight="0">
      <c r="A2849" s="0">
        <f>HYPERLINK("https://dl.dropboxusercontent.com/scl/fi/1mo1kwpbi9oruc9jpl3wj/unlined-bib.jpg?rlkey=7sji0k53u20zjs4rro9x438b9&amp;dl=0","Click to download Image")</f>
      </c>
      <c r="B2849" s="0">
        <f>HYPERLINK("https://dl.dropboxusercontent.com/scl/fi/4px0ajz49nr3hna876ia4/mens-jackets-size-chartscain.jpg?rlkey=fj89zzio8fls248q0lxffs0v8&amp;dl=0","Click to download SizeChart")</f>
      </c>
      <c r="C2849" s="0" t="inlineStr">
        <is>
          <t>Cain Unlined Canvas Overall Bibs</t>
        </is>
      </c>
      <c r="D2849" s="0" t="inlineStr">
        <is>
          <t>141249</t>
        </is>
      </c>
      <c r="E2849" s="0" t="inlineStr">
        <is>
          <t>BLANK CAIN M UBK:141249C-LS</t>
        </is>
      </c>
      <c r="F2849" s="0" t="inlineStr">
        <is>
          <t>899141249092</t>
        </is>
      </c>
      <c r="G2849" s="0" t="inlineStr">
        <is>
          <t>MENS</t>
        </is>
      </c>
      <c r="H2849" s="0" t="inlineStr">
        <is>
          <t>L SHORT </t>
        </is>
      </c>
      <c r="I2849" s="0">
        <v>129.99</v>
      </c>
      <c r="J2849" s="0">
        <v>2</v>
      </c>
    </row>
    <row r="2850" spans="1:10" customHeight="0">
      <c r="A2850" s="0">
        <f>HYPERLINK("https://dl.dropboxusercontent.com/scl/fi/1mo1kwpbi9oruc9jpl3wj/unlined-bib.jpg?rlkey=7sji0k53u20zjs4rro9x438b9&amp;dl=0","Click to download Image")</f>
      </c>
      <c r="B2850" s="0">
        <f>HYPERLINK("https://dl.dropboxusercontent.com/scl/fi/4px0ajz49nr3hna876ia4/mens-jackets-size-chartscain.jpg?rlkey=fj89zzio8fls248q0lxffs0v8&amp;dl=0","Click to download SizeChart")</f>
      </c>
      <c r="C2850" s="0" t="inlineStr">
        <is>
          <t>Cain Unlined Canvas Overall Bibs</t>
        </is>
      </c>
      <c r="D2850" s="0" t="inlineStr">
        <is>
          <t>141249</t>
        </is>
      </c>
      <c r="E2850" s="0" t="inlineStr">
        <is>
          <t>BLANK CAIN M UBK:141249D-XLS</t>
        </is>
      </c>
      <c r="F2850" s="0" t="inlineStr">
        <is>
          <t>899141249108</t>
        </is>
      </c>
      <c r="G2850" s="0" t="inlineStr">
        <is>
          <t>MENS</t>
        </is>
      </c>
      <c r="H2850" s="0" t="inlineStr">
        <is>
          <t>XL SHORT</t>
        </is>
      </c>
      <c r="I2850" s="0">
        <v>129.99</v>
      </c>
      <c r="J2850" s="0">
        <v>2</v>
      </c>
    </row>
    <row r="2851" spans="1:10" customHeight="0">
      <c r="A2851" s="0">
        <f>HYPERLINK("https://dl.dropboxusercontent.com/scl/fi/1mo1kwpbi9oruc9jpl3wj/unlined-bib.jpg?rlkey=7sji0k53u20zjs4rro9x438b9&amp;dl=0","Click to download Image")</f>
      </c>
      <c r="B2851" s="0">
        <f>HYPERLINK("https://dl.dropboxusercontent.com/scl/fi/4px0ajz49nr3hna876ia4/mens-jackets-size-chartscain.jpg?rlkey=fj89zzio8fls248q0lxffs0v8&amp;dl=0","Click to download SizeChart")</f>
      </c>
      <c r="C2851" s="0" t="inlineStr">
        <is>
          <t>Cain Unlined Canvas Overall Bibs</t>
        </is>
      </c>
      <c r="D2851" s="0" t="inlineStr">
        <is>
          <t>141249</t>
        </is>
      </c>
      <c r="E2851" s="0" t="inlineStr">
        <is>
          <t>BLANK CAIN M UBK:141249E-2XLS</t>
        </is>
      </c>
      <c r="F2851" s="0" t="inlineStr">
        <is>
          <t>899141249177</t>
        </is>
      </c>
      <c r="G2851" s="0" t="inlineStr">
        <is>
          <t>MENS</t>
        </is>
      </c>
      <c r="H2851" s="0" t="inlineStr">
        <is>
          <t>2XL SHORT</t>
        </is>
      </c>
      <c r="I2851" s="0">
        <v>129.99</v>
      </c>
      <c r="J2851" s="0">
        <v>2</v>
      </c>
    </row>
    <row r="2852" spans="1:10" customHeight="0">
      <c r="A2852" s="0">
        <f>HYPERLINK("https://dl.dropboxusercontent.com/scl/fi/1mo1kwpbi9oruc9jpl3wj/unlined-bib.jpg?rlkey=7sji0k53u20zjs4rro9x438b9&amp;dl=0","Click to download Image")</f>
      </c>
      <c r="B2852" s="0">
        <f>HYPERLINK("https://dl.dropboxusercontent.com/scl/fi/4px0ajz49nr3hna876ia4/mens-jackets-size-chartscain.jpg?rlkey=fj89zzio8fls248q0lxffs0v8&amp;dl=0","Click to download SizeChart")</f>
      </c>
      <c r="C2852" s="0" t="inlineStr">
        <is>
          <t>Cain Unlined Canvas Overall Bibs</t>
        </is>
      </c>
      <c r="D2852" s="0" t="inlineStr">
        <is>
          <t>141249</t>
        </is>
      </c>
      <c r="E2852" s="0" t="inlineStr">
        <is>
          <t>BLANK CAIN M UBK:141249F-3XLS</t>
        </is>
      </c>
      <c r="F2852" s="0" t="inlineStr">
        <is>
          <t>899141249184</t>
        </is>
      </c>
      <c r="G2852" s="0" t="inlineStr">
        <is>
          <t>MENS</t>
        </is>
      </c>
      <c r="H2852" s="0" t="inlineStr">
        <is>
          <t>3XL SHORT</t>
        </is>
      </c>
      <c r="I2852" s="0">
        <v>129.99</v>
      </c>
      <c r="J2852" s="0">
        <v>2</v>
      </c>
    </row>
    <row r="2853" spans="1:10" customHeight="0">
      <c r="A2853" s="0">
        <f>HYPERLINK("https://dl.dropboxusercontent.com/scl/fi/1mo1kwpbi9oruc9jpl3wj/unlined-bib.jpg?rlkey=7sji0k53u20zjs4rro9x438b9&amp;dl=0","Click to download Image")</f>
      </c>
      <c r="B2853" s="0">
        <f>HYPERLINK("https://dl.dropboxusercontent.com/scl/fi/4px0ajz49nr3hna876ia4/mens-jackets-size-chartscain.jpg?rlkey=fj89zzio8fls248q0lxffs0v8&amp;dl=0","Click to download SizeChart")</f>
      </c>
      <c r="C2853" s="0" t="inlineStr">
        <is>
          <t>Cain Unlined Canvas Overall Bibs</t>
        </is>
      </c>
      <c r="D2853" s="0" t="inlineStr">
        <is>
          <t>141249</t>
        </is>
      </c>
      <c r="E2853" s="0" t="inlineStr">
        <is>
          <t>BLANK CAIN M UBK:141249A-ST</t>
        </is>
      </c>
      <c r="F2853" s="0" t="inlineStr">
        <is>
          <t>899141249115</t>
        </is>
      </c>
      <c r="G2853" s="0" t="inlineStr">
        <is>
          <t>MENS</t>
        </is>
      </c>
      <c r="H2853" s="0" t="inlineStr">
        <is>
          <t>S TALL </t>
        </is>
      </c>
      <c r="I2853" s="0">
        <v>129.99</v>
      </c>
      <c r="J2853" s="0">
        <v>2</v>
      </c>
    </row>
    <row r="2854" spans="1:10" customHeight="0">
      <c r="A2854" s="0">
        <f>HYPERLINK("https://dl.dropboxusercontent.com/scl/fi/1mo1kwpbi9oruc9jpl3wj/unlined-bib.jpg?rlkey=7sji0k53u20zjs4rro9x438b9&amp;dl=0","Click to download Image")</f>
      </c>
      <c r="B2854" s="0">
        <f>HYPERLINK("https://dl.dropboxusercontent.com/scl/fi/4px0ajz49nr3hna876ia4/mens-jackets-size-chartscain.jpg?rlkey=fj89zzio8fls248q0lxffs0v8&amp;dl=0","Click to download SizeChart")</f>
      </c>
      <c r="C2854" s="0" t="inlineStr">
        <is>
          <t>Cain Unlined Canvas Overall Bibs</t>
        </is>
      </c>
      <c r="D2854" s="0" t="inlineStr">
        <is>
          <t>141249</t>
        </is>
      </c>
      <c r="E2854" s="0" t="inlineStr">
        <is>
          <t>BLANK CAIN M UBK:141249B-MT</t>
        </is>
      </c>
      <c r="F2854" s="0" t="inlineStr">
        <is>
          <t>899141249122</t>
        </is>
      </c>
      <c r="G2854" s="0" t="inlineStr">
        <is>
          <t>MENS</t>
        </is>
      </c>
      <c r="H2854" s="0" t="inlineStr">
        <is>
          <t>M TALL</t>
        </is>
      </c>
      <c r="I2854" s="0">
        <v>129.99</v>
      </c>
      <c r="J2854" s="0">
        <v>2</v>
      </c>
    </row>
    <row r="2855" spans="1:10" customHeight="0">
      <c r="A2855" s="0">
        <f>HYPERLINK("https://dl.dropboxusercontent.com/scl/fi/1mo1kwpbi9oruc9jpl3wj/unlined-bib.jpg?rlkey=7sji0k53u20zjs4rro9x438b9&amp;dl=0","Click to download Image")</f>
      </c>
      <c r="B2855" s="0">
        <f>HYPERLINK("https://dl.dropboxusercontent.com/scl/fi/4px0ajz49nr3hna876ia4/mens-jackets-size-chartscain.jpg?rlkey=fj89zzio8fls248q0lxffs0v8&amp;dl=0","Click to download SizeChart")</f>
      </c>
      <c r="C2855" s="0" t="inlineStr">
        <is>
          <t>Cain Unlined Canvas Overall Bibs</t>
        </is>
      </c>
      <c r="D2855" s="0" t="inlineStr">
        <is>
          <t>141249</t>
        </is>
      </c>
      <c r="E2855" s="0" t="inlineStr">
        <is>
          <t>BLANK CAIN M UBK:141249C-LT</t>
        </is>
      </c>
      <c r="F2855" s="0" t="inlineStr">
        <is>
          <t>899141249139</t>
        </is>
      </c>
      <c r="G2855" s="0" t="inlineStr">
        <is>
          <t>MENS</t>
        </is>
      </c>
      <c r="H2855" s="0" t="inlineStr">
        <is>
          <t>L TALL</t>
        </is>
      </c>
      <c r="I2855" s="0">
        <v>129.99</v>
      </c>
      <c r="J2855" s="0">
        <v>2</v>
      </c>
    </row>
    <row r="2856" spans="1:10" customHeight="0">
      <c r="A2856" s="0">
        <f>HYPERLINK("https://dl.dropboxusercontent.com/scl/fi/1mo1kwpbi9oruc9jpl3wj/unlined-bib.jpg?rlkey=7sji0k53u20zjs4rro9x438b9&amp;dl=0","Click to download Image")</f>
      </c>
      <c r="B2856" s="0">
        <f>HYPERLINK("https://dl.dropboxusercontent.com/scl/fi/4px0ajz49nr3hna876ia4/mens-jackets-size-chartscain.jpg?rlkey=fj89zzio8fls248q0lxffs0v8&amp;dl=0","Click to download SizeChart")</f>
      </c>
      <c r="C2856" s="0" t="inlineStr">
        <is>
          <t>Cain Unlined Canvas Overall Bibs</t>
        </is>
      </c>
      <c r="D2856" s="0" t="inlineStr">
        <is>
          <t>141249</t>
        </is>
      </c>
      <c r="E2856" s="0" t="inlineStr">
        <is>
          <t>BLANK CAIN M UBK:141249D-XLT</t>
        </is>
      </c>
      <c r="F2856" s="0" t="inlineStr">
        <is>
          <t>899141249146</t>
        </is>
      </c>
      <c r="G2856" s="0" t="inlineStr">
        <is>
          <t>MENS</t>
        </is>
      </c>
      <c r="H2856" s="0" t="inlineStr">
        <is>
          <t>XL TALL</t>
        </is>
      </c>
      <c r="I2856" s="0">
        <v>129.99</v>
      </c>
      <c r="J2856" s="0">
        <v>2</v>
      </c>
    </row>
    <row r="2857" spans="1:10" customHeight="0">
      <c r="A2857" s="0">
        <f>HYPERLINK("https://dl.dropboxusercontent.com/scl/fi/1mo1kwpbi9oruc9jpl3wj/unlined-bib.jpg?rlkey=7sji0k53u20zjs4rro9x438b9&amp;dl=0","Click to download Image")</f>
      </c>
      <c r="B2857" s="0">
        <f>HYPERLINK("https://dl.dropboxusercontent.com/scl/fi/4px0ajz49nr3hna876ia4/mens-jackets-size-chartscain.jpg?rlkey=fj89zzio8fls248q0lxffs0v8&amp;dl=0","Click to download SizeChart")</f>
      </c>
      <c r="C2857" s="0" t="inlineStr">
        <is>
          <t>Cain Unlined Canvas Overall Bibs</t>
        </is>
      </c>
      <c r="D2857" s="0" t="inlineStr">
        <is>
          <t>141249</t>
        </is>
      </c>
      <c r="E2857" s="0" t="inlineStr">
        <is>
          <t>BLANK CAIN M UBK:141249E-2XLT</t>
        </is>
      </c>
      <c r="F2857" s="0" t="inlineStr">
        <is>
          <t>899141249153</t>
        </is>
      </c>
      <c r="G2857" s="0" t="inlineStr">
        <is>
          <t>MENS</t>
        </is>
      </c>
      <c r="H2857" s="0" t="inlineStr">
        <is>
          <t>2XL TALL</t>
        </is>
      </c>
      <c r="I2857" s="0">
        <v>129.99</v>
      </c>
      <c r="J2857" s="0">
        <v>2</v>
      </c>
    </row>
    <row r="2858" spans="1:10" customHeight="0">
      <c r="A2858" s="0">
        <f>HYPERLINK("https://dl.dropboxusercontent.com/scl/fi/1mo1kwpbi9oruc9jpl3wj/unlined-bib.jpg?rlkey=7sji0k53u20zjs4rro9x438b9&amp;dl=0","Click to download Image")</f>
      </c>
      <c r="B2858" s="0">
        <f>HYPERLINK("https://dl.dropboxusercontent.com/scl/fi/4px0ajz49nr3hna876ia4/mens-jackets-size-chartscain.jpg?rlkey=fj89zzio8fls248q0lxffs0v8&amp;dl=0","Click to download SizeChart")</f>
      </c>
      <c r="C2858" s="0" t="inlineStr">
        <is>
          <t>Cain Unlined Canvas Overall Bibs</t>
        </is>
      </c>
      <c r="D2858" s="0" t="inlineStr">
        <is>
          <t>141249</t>
        </is>
      </c>
      <c r="E2858" s="0" t="inlineStr">
        <is>
          <t>BLANK CAIN M UBK:141249F-3XLT</t>
        </is>
      </c>
      <c r="F2858" s="0" t="inlineStr">
        <is>
          <t>899141249160</t>
        </is>
      </c>
      <c r="G2858" s="0" t="inlineStr">
        <is>
          <t>MENS</t>
        </is>
      </c>
      <c r="H2858" s="0" t="inlineStr">
        <is>
          <t>3XL TALL</t>
        </is>
      </c>
      <c r="I2858" s="0">
        <v>129.99</v>
      </c>
      <c r="J2858" s="0">
        <v>2</v>
      </c>
    </row>
    <row r="2859" spans="1:10" customHeight="0">
      <c r="A2859" s="0">
        <f>HYPERLINK("https://dl.dropboxusercontent.com/scl/fi/rdonuyyi2wz1cohrxyf17/lined-bib.jpg?rlkey=z0gbb7kc5dkg731o7gf1etjx8&amp;dl=0","Click to download Image")</f>
      </c>
      <c r="B2859" s="0">
        <f>HYPERLINK("https://dl.dropboxusercontent.com/scl/fi/0pz4xpio7cwyf5cr2ixew/mens-jackets-size-chartscain.jpg?rlkey=06zy33fy4dmeaqbjl7x0x43jm&amp;dl=0","Click to download SizeChart")</f>
      </c>
      <c r="C2859" s="0" t="inlineStr">
        <is>
          <t>Cain Lined Canvas Overall Bibs</t>
        </is>
      </c>
      <c r="D2859" s="0" t="inlineStr">
        <is>
          <t>135677</t>
        </is>
      </c>
      <c r="E2859" s="0" t="inlineStr">
        <is>
          <t>BLANK CAIN M QBK:135677A-SR</t>
        </is>
      </c>
      <c r="F2859" s="0" t="inlineStr">
        <is>
          <t>899135677016</t>
        </is>
      </c>
      <c r="G2859" s="0" t="inlineStr">
        <is>
          <t>MENS</t>
        </is>
      </c>
      <c r="H2859" s="0" t="inlineStr">
        <is>
          <t>S REG</t>
        </is>
      </c>
      <c r="I2859" s="0">
        <v>159.99</v>
      </c>
      <c r="J2859" s="0">
        <v>2</v>
      </c>
    </row>
    <row r="2860" spans="1:10" customHeight="0">
      <c r="A2860" s="0">
        <f>HYPERLINK("https://dl.dropboxusercontent.com/scl/fi/rdonuyyi2wz1cohrxyf17/lined-bib.jpg?rlkey=z0gbb7kc5dkg731o7gf1etjx8&amp;dl=0","Click to download Image")</f>
      </c>
      <c r="B2860" s="0">
        <f>HYPERLINK("https://dl.dropboxusercontent.com/scl/fi/0pz4xpio7cwyf5cr2ixew/mens-jackets-size-chartscain.jpg?rlkey=06zy33fy4dmeaqbjl7x0x43jm&amp;dl=0","Click to download SizeChart")</f>
      </c>
      <c r="C2860" s="0" t="inlineStr">
        <is>
          <t>Cain Lined Canvas Overall Bibs</t>
        </is>
      </c>
      <c r="D2860" s="0" t="inlineStr">
        <is>
          <t>135677</t>
        </is>
      </c>
      <c r="E2860" s="0" t="inlineStr">
        <is>
          <t>BLANK CAIN M QBK:135677B-MR</t>
        </is>
      </c>
      <c r="F2860" s="0" t="inlineStr">
        <is>
          <t>899135677023</t>
        </is>
      </c>
      <c r="G2860" s="0" t="inlineStr">
        <is>
          <t>MENS</t>
        </is>
      </c>
      <c r="H2860" s="0" t="inlineStr">
        <is>
          <t>M REG</t>
        </is>
      </c>
      <c r="I2860" s="0">
        <v>159.99</v>
      </c>
      <c r="J2860" s="0">
        <v>2</v>
      </c>
    </row>
    <row r="2861" spans="1:10" customHeight="0">
      <c r="A2861" s="0">
        <f>HYPERLINK("https://dl.dropboxusercontent.com/scl/fi/rdonuyyi2wz1cohrxyf17/lined-bib.jpg?rlkey=z0gbb7kc5dkg731o7gf1etjx8&amp;dl=0","Click to download Image")</f>
      </c>
      <c r="B2861" s="0">
        <f>HYPERLINK("https://dl.dropboxusercontent.com/scl/fi/0pz4xpio7cwyf5cr2ixew/mens-jackets-size-chartscain.jpg?rlkey=06zy33fy4dmeaqbjl7x0x43jm&amp;dl=0","Click to download SizeChart")</f>
      </c>
      <c r="C2861" s="0" t="inlineStr">
        <is>
          <t>Cain Lined Canvas Overall Bibs</t>
        </is>
      </c>
      <c r="D2861" s="0" t="inlineStr">
        <is>
          <t>135677</t>
        </is>
      </c>
      <c r="E2861" s="0" t="inlineStr">
        <is>
          <t>BLANK CAIN M QBK:135677C-LR</t>
        </is>
      </c>
      <c r="F2861" s="0" t="inlineStr">
        <is>
          <t>899135677030</t>
        </is>
      </c>
      <c r="G2861" s="0" t="inlineStr">
        <is>
          <t>MENS</t>
        </is>
      </c>
      <c r="H2861" s="0" t="inlineStr">
        <is>
          <t>L REG</t>
        </is>
      </c>
      <c r="I2861" s="0">
        <v>159.99</v>
      </c>
      <c r="J2861" s="0">
        <v>2</v>
      </c>
    </row>
    <row r="2862" spans="1:10" customHeight="0">
      <c r="A2862" s="0">
        <f>HYPERLINK("https://dl.dropboxusercontent.com/scl/fi/rdonuyyi2wz1cohrxyf17/lined-bib.jpg?rlkey=z0gbb7kc5dkg731o7gf1etjx8&amp;dl=0","Click to download Image")</f>
      </c>
      <c r="B2862" s="0">
        <f>HYPERLINK("https://dl.dropboxusercontent.com/scl/fi/0pz4xpio7cwyf5cr2ixew/mens-jackets-size-chartscain.jpg?rlkey=06zy33fy4dmeaqbjl7x0x43jm&amp;dl=0","Click to download SizeChart")</f>
      </c>
      <c r="C2862" s="0" t="inlineStr">
        <is>
          <t>Cain Lined Canvas Overall Bibs</t>
        </is>
      </c>
      <c r="D2862" s="0" t="inlineStr">
        <is>
          <t>135677</t>
        </is>
      </c>
      <c r="E2862" s="0" t="inlineStr">
        <is>
          <t>BLANK CAIN M QBK:135677D-XLR</t>
        </is>
      </c>
      <c r="F2862" s="0" t="inlineStr">
        <is>
          <t>899135677047</t>
        </is>
      </c>
      <c r="G2862" s="0" t="inlineStr">
        <is>
          <t>MENS</t>
        </is>
      </c>
      <c r="H2862" s="0" t="inlineStr">
        <is>
          <t>XL REG</t>
        </is>
      </c>
      <c r="I2862" s="0">
        <v>159.99</v>
      </c>
      <c r="J2862" s="0">
        <v>2</v>
      </c>
    </row>
    <row r="2863" spans="1:10" customHeight="0">
      <c r="A2863" s="0">
        <f>HYPERLINK("https://dl.dropboxusercontent.com/scl/fi/rdonuyyi2wz1cohrxyf17/lined-bib.jpg?rlkey=z0gbb7kc5dkg731o7gf1etjx8&amp;dl=0","Click to download Image")</f>
      </c>
      <c r="B2863" s="0">
        <f>HYPERLINK("https://dl.dropboxusercontent.com/scl/fi/0pz4xpio7cwyf5cr2ixew/mens-jackets-size-chartscain.jpg?rlkey=06zy33fy4dmeaqbjl7x0x43jm&amp;dl=0","Click to download SizeChart")</f>
      </c>
      <c r="C2863" s="0" t="inlineStr">
        <is>
          <t>Cain Lined Canvas Overall Bibs</t>
        </is>
      </c>
      <c r="D2863" s="0" t="inlineStr">
        <is>
          <t>135677</t>
        </is>
      </c>
      <c r="E2863" s="0" t="inlineStr">
        <is>
          <t>BLANK CAIN M QBK:135677E-2XLR</t>
        </is>
      </c>
      <c r="F2863" s="0" t="inlineStr">
        <is>
          <t>899135677054</t>
        </is>
      </c>
      <c r="G2863" s="0" t="inlineStr">
        <is>
          <t>MENS</t>
        </is>
      </c>
      <c r="H2863" s="0" t="inlineStr">
        <is>
          <t>2XL REG</t>
        </is>
      </c>
      <c r="I2863" s="0">
        <v>159.99</v>
      </c>
      <c r="J2863" s="0">
        <v>3</v>
      </c>
    </row>
    <row r="2864" spans="1:10" customHeight="0">
      <c r="A2864" s="0">
        <f>HYPERLINK("https://dl.dropboxusercontent.com/scl/fi/rdonuyyi2wz1cohrxyf17/lined-bib.jpg?rlkey=z0gbb7kc5dkg731o7gf1etjx8&amp;dl=0","Click to download Image")</f>
      </c>
      <c r="B2864" s="0">
        <f>HYPERLINK("https://dl.dropboxusercontent.com/scl/fi/0pz4xpio7cwyf5cr2ixew/mens-jackets-size-chartscain.jpg?rlkey=06zy33fy4dmeaqbjl7x0x43jm&amp;dl=0","Click to download SizeChart")</f>
      </c>
      <c r="C2864" s="0" t="inlineStr">
        <is>
          <t>Cain Lined Canvas Overall Bibs</t>
        </is>
      </c>
      <c r="D2864" s="0" t="inlineStr">
        <is>
          <t>135677</t>
        </is>
      </c>
      <c r="E2864" s="0" t="inlineStr">
        <is>
          <t>BLANK CAIN M QBK:135677F-3XLR</t>
        </is>
      </c>
      <c r="F2864" s="0" t="inlineStr">
        <is>
          <t>899135677061</t>
        </is>
      </c>
      <c r="G2864" s="0" t="inlineStr">
        <is>
          <t>MENS</t>
        </is>
      </c>
      <c r="H2864" s="0" t="inlineStr">
        <is>
          <t>3XL REG</t>
        </is>
      </c>
      <c r="I2864" s="0">
        <v>159.99</v>
      </c>
      <c r="J2864" s="0">
        <v>3</v>
      </c>
    </row>
    <row r="2865" spans="1:10" customHeight="0">
      <c r="A2865" s="0">
        <f>HYPERLINK("https://dl.dropboxusercontent.com/scl/fi/rdonuyyi2wz1cohrxyf17/lined-bib.jpg?rlkey=z0gbb7kc5dkg731o7gf1etjx8&amp;dl=0","Click to download Image")</f>
      </c>
      <c r="B2865" s="0">
        <f>HYPERLINK("https://dl.dropboxusercontent.com/scl/fi/0pz4xpio7cwyf5cr2ixew/mens-jackets-size-chartscain.jpg?rlkey=06zy33fy4dmeaqbjl7x0x43jm&amp;dl=0","Click to download SizeChart")</f>
      </c>
      <c r="C2865" s="0" t="inlineStr">
        <is>
          <t>Cain Lined Canvas Overall Bibs</t>
        </is>
      </c>
      <c r="D2865" s="0" t="inlineStr">
        <is>
          <t>135677</t>
        </is>
      </c>
      <c r="E2865" s="0" t="inlineStr">
        <is>
          <t>BLANK CAIN M QBK:135677A-SS</t>
        </is>
      </c>
      <c r="F2865" s="0" t="inlineStr">
        <is>
          <t>899135677078</t>
        </is>
      </c>
      <c r="G2865" s="0" t="inlineStr">
        <is>
          <t>MENS</t>
        </is>
      </c>
      <c r="H2865" s="0" t="inlineStr">
        <is>
          <t>S SHORT</t>
        </is>
      </c>
      <c r="I2865" s="0">
        <v>159.99</v>
      </c>
      <c r="J2865" s="0">
        <v>1</v>
      </c>
    </row>
    <row r="2866" spans="1:10" customHeight="0">
      <c r="A2866" s="0">
        <f>HYPERLINK("https://dl.dropboxusercontent.com/scl/fi/rdonuyyi2wz1cohrxyf17/lined-bib.jpg?rlkey=z0gbb7kc5dkg731o7gf1etjx8&amp;dl=0","Click to download Image")</f>
      </c>
      <c r="B2866" s="0">
        <f>HYPERLINK("https://dl.dropboxusercontent.com/scl/fi/0pz4xpio7cwyf5cr2ixew/mens-jackets-size-chartscain.jpg?rlkey=06zy33fy4dmeaqbjl7x0x43jm&amp;dl=0","Click to download SizeChart")</f>
      </c>
      <c r="C2866" s="0" t="inlineStr">
        <is>
          <t>Cain Lined Canvas Overall Bibs</t>
        </is>
      </c>
      <c r="D2866" s="0" t="inlineStr">
        <is>
          <t>135677</t>
        </is>
      </c>
      <c r="E2866" s="0" t="inlineStr">
        <is>
          <t>BLANK CAIN M QBK:135677B-MS</t>
        </is>
      </c>
      <c r="F2866" s="0" t="inlineStr">
        <is>
          <t>899135677085</t>
        </is>
      </c>
      <c r="G2866" s="0" t="inlineStr">
        <is>
          <t>MENS</t>
        </is>
      </c>
      <c r="H2866" s="0" t="inlineStr">
        <is>
          <t>M SHORT</t>
        </is>
      </c>
      <c r="I2866" s="0">
        <v>159.99</v>
      </c>
      <c r="J2866" s="0">
        <v>2</v>
      </c>
    </row>
    <row r="2867" spans="1:10" customHeight="0">
      <c r="A2867" s="0">
        <f>HYPERLINK("https://dl.dropboxusercontent.com/scl/fi/rdonuyyi2wz1cohrxyf17/lined-bib.jpg?rlkey=z0gbb7kc5dkg731o7gf1etjx8&amp;dl=0","Click to download Image")</f>
      </c>
      <c r="B2867" s="0">
        <f>HYPERLINK("https://dl.dropboxusercontent.com/scl/fi/0pz4xpio7cwyf5cr2ixew/mens-jackets-size-chartscain.jpg?rlkey=06zy33fy4dmeaqbjl7x0x43jm&amp;dl=0","Click to download SizeChart")</f>
      </c>
      <c r="C2867" s="0" t="inlineStr">
        <is>
          <t>Cain Lined Canvas Overall Bibs</t>
        </is>
      </c>
      <c r="D2867" s="0" t="inlineStr">
        <is>
          <t>135677</t>
        </is>
      </c>
      <c r="E2867" s="0" t="inlineStr">
        <is>
          <t>BLANK CAIN M QBK:135677C-LS</t>
        </is>
      </c>
      <c r="F2867" s="0" t="inlineStr">
        <is>
          <t>899135677092</t>
        </is>
      </c>
      <c r="G2867" s="0" t="inlineStr">
        <is>
          <t>MENS</t>
        </is>
      </c>
      <c r="H2867" s="0" t="inlineStr">
        <is>
          <t>L SHORT </t>
        </is>
      </c>
      <c r="I2867" s="0">
        <v>159.99</v>
      </c>
      <c r="J2867" s="0">
        <v>2</v>
      </c>
    </row>
    <row r="2868" spans="1:10" customHeight="0">
      <c r="A2868" s="0">
        <f>HYPERLINK("https://dl.dropboxusercontent.com/scl/fi/rdonuyyi2wz1cohrxyf17/lined-bib.jpg?rlkey=z0gbb7kc5dkg731o7gf1etjx8&amp;dl=0","Click to download Image")</f>
      </c>
      <c r="B2868" s="0">
        <f>HYPERLINK("https://dl.dropboxusercontent.com/scl/fi/0pz4xpio7cwyf5cr2ixew/mens-jackets-size-chartscain.jpg?rlkey=06zy33fy4dmeaqbjl7x0x43jm&amp;dl=0","Click to download SizeChart")</f>
      </c>
      <c r="C2868" s="0" t="inlineStr">
        <is>
          <t>Cain Lined Canvas Overall Bibs</t>
        </is>
      </c>
      <c r="D2868" s="0" t="inlineStr">
        <is>
          <t>135677</t>
        </is>
      </c>
      <c r="E2868" s="0" t="inlineStr">
        <is>
          <t>BLANK CAIN M QBK:135677D-XLS</t>
        </is>
      </c>
      <c r="F2868" s="0" t="inlineStr">
        <is>
          <t>899135677108</t>
        </is>
      </c>
      <c r="G2868" s="0" t="inlineStr">
        <is>
          <t>MENS</t>
        </is>
      </c>
      <c r="H2868" s="0" t="inlineStr">
        <is>
          <t>XL SHORT</t>
        </is>
      </c>
      <c r="I2868" s="0">
        <v>159.99</v>
      </c>
      <c r="J2868" s="0">
        <v>2</v>
      </c>
    </row>
    <row r="2869" spans="1:10" customHeight="0">
      <c r="A2869" s="0">
        <f>HYPERLINK("https://dl.dropboxusercontent.com/scl/fi/rdonuyyi2wz1cohrxyf17/lined-bib.jpg?rlkey=z0gbb7kc5dkg731o7gf1etjx8&amp;dl=0","Click to download Image")</f>
      </c>
      <c r="B2869" s="0">
        <f>HYPERLINK("https://dl.dropboxusercontent.com/scl/fi/0pz4xpio7cwyf5cr2ixew/mens-jackets-size-chartscain.jpg?rlkey=06zy33fy4dmeaqbjl7x0x43jm&amp;dl=0","Click to download SizeChart")</f>
      </c>
      <c r="C2869" s="0" t="inlineStr">
        <is>
          <t>Cain Lined Canvas Overall Bibs</t>
        </is>
      </c>
      <c r="D2869" s="0" t="inlineStr">
        <is>
          <t>135677</t>
        </is>
      </c>
      <c r="E2869" s="0" t="inlineStr">
        <is>
          <t>BLANK CAIN M QBK:135677E-2XLS</t>
        </is>
      </c>
      <c r="F2869" s="0" t="inlineStr">
        <is>
          <t>899135677177</t>
        </is>
      </c>
      <c r="G2869" s="0" t="inlineStr">
        <is>
          <t>MENS</t>
        </is>
      </c>
      <c r="H2869" s="0" t="inlineStr">
        <is>
          <t>2XL SHORT</t>
        </is>
      </c>
      <c r="I2869" s="0">
        <v>159.99</v>
      </c>
      <c r="J2869" s="0">
        <v>2</v>
      </c>
    </row>
    <row r="2870" spans="1:10" customHeight="0">
      <c r="A2870" s="0">
        <f>HYPERLINK("https://dl.dropboxusercontent.com/scl/fi/rdonuyyi2wz1cohrxyf17/lined-bib.jpg?rlkey=z0gbb7kc5dkg731o7gf1etjx8&amp;dl=0","Click to download Image")</f>
      </c>
      <c r="B2870" s="0">
        <f>HYPERLINK("https://dl.dropboxusercontent.com/scl/fi/0pz4xpio7cwyf5cr2ixew/mens-jackets-size-chartscain.jpg?rlkey=06zy33fy4dmeaqbjl7x0x43jm&amp;dl=0","Click to download SizeChart")</f>
      </c>
      <c r="C2870" s="0" t="inlineStr">
        <is>
          <t>Cain Lined Canvas Overall Bibs</t>
        </is>
      </c>
      <c r="D2870" s="0" t="inlineStr">
        <is>
          <t>135677</t>
        </is>
      </c>
      <c r="E2870" s="0" t="inlineStr">
        <is>
          <t>BLANK CAIN M QBK:135677F-3XLS</t>
        </is>
      </c>
      <c r="F2870" s="0" t="inlineStr">
        <is>
          <t>899135677184</t>
        </is>
      </c>
      <c r="G2870" s="0" t="inlineStr">
        <is>
          <t>MENS</t>
        </is>
      </c>
      <c r="H2870" s="0" t="inlineStr">
        <is>
          <t>3XL SHORT</t>
        </is>
      </c>
      <c r="I2870" s="0">
        <v>159.99</v>
      </c>
      <c r="J2870" s="0">
        <v>2</v>
      </c>
    </row>
    <row r="2871" spans="1:10" customHeight="0">
      <c r="A2871" s="0">
        <f>HYPERLINK("https://dl.dropboxusercontent.com/scl/fi/rdonuyyi2wz1cohrxyf17/lined-bib.jpg?rlkey=z0gbb7kc5dkg731o7gf1etjx8&amp;dl=0","Click to download Image")</f>
      </c>
      <c r="B2871" s="0">
        <f>HYPERLINK("https://dl.dropboxusercontent.com/scl/fi/0pz4xpio7cwyf5cr2ixew/mens-jackets-size-chartscain.jpg?rlkey=06zy33fy4dmeaqbjl7x0x43jm&amp;dl=0","Click to download SizeChart")</f>
      </c>
      <c r="C2871" s="0" t="inlineStr">
        <is>
          <t>Cain Lined Canvas Overall Bibs</t>
        </is>
      </c>
      <c r="D2871" s="0" t="inlineStr">
        <is>
          <t>135677</t>
        </is>
      </c>
      <c r="E2871" s="0" t="inlineStr">
        <is>
          <t>BLANK CAIN M QBK:135677A-ST</t>
        </is>
      </c>
      <c r="F2871" s="0" t="inlineStr">
        <is>
          <t>899135677115</t>
        </is>
      </c>
      <c r="G2871" s="0" t="inlineStr">
        <is>
          <t>MENS</t>
        </is>
      </c>
      <c r="H2871" s="0" t="inlineStr">
        <is>
          <t>S TALL </t>
        </is>
      </c>
      <c r="I2871" s="0">
        <v>159.99</v>
      </c>
      <c r="J2871" s="0">
        <v>2</v>
      </c>
    </row>
    <row r="2872" spans="1:10" customHeight="0">
      <c r="A2872" s="0">
        <f>HYPERLINK("https://dl.dropboxusercontent.com/scl/fi/rdonuyyi2wz1cohrxyf17/lined-bib.jpg?rlkey=z0gbb7kc5dkg731o7gf1etjx8&amp;dl=0","Click to download Image")</f>
      </c>
      <c r="B2872" s="0">
        <f>HYPERLINK("https://dl.dropboxusercontent.com/scl/fi/0pz4xpio7cwyf5cr2ixew/mens-jackets-size-chartscain.jpg?rlkey=06zy33fy4dmeaqbjl7x0x43jm&amp;dl=0","Click to download SizeChart")</f>
      </c>
      <c r="C2872" s="0" t="inlineStr">
        <is>
          <t>Cain Lined Canvas Overall Bibs</t>
        </is>
      </c>
      <c r="D2872" s="0" t="inlineStr">
        <is>
          <t>135677</t>
        </is>
      </c>
      <c r="E2872" s="0" t="inlineStr">
        <is>
          <t>BLANK CAIN M QBK:135677B-MT</t>
        </is>
      </c>
      <c r="F2872" s="0" t="inlineStr">
        <is>
          <t>899135677122</t>
        </is>
      </c>
      <c r="G2872" s="0" t="inlineStr">
        <is>
          <t>MENS</t>
        </is>
      </c>
      <c r="H2872" s="0" t="inlineStr">
        <is>
          <t>M TALL</t>
        </is>
      </c>
      <c r="I2872" s="0">
        <v>159.99</v>
      </c>
      <c r="J2872" s="0">
        <v>2</v>
      </c>
    </row>
    <row r="2873" spans="1:10" customHeight="0">
      <c r="A2873" s="0">
        <f>HYPERLINK("https://dl.dropboxusercontent.com/scl/fi/rdonuyyi2wz1cohrxyf17/lined-bib.jpg?rlkey=z0gbb7kc5dkg731o7gf1etjx8&amp;dl=0","Click to download Image")</f>
      </c>
      <c r="B2873" s="0">
        <f>HYPERLINK("https://dl.dropboxusercontent.com/scl/fi/0pz4xpio7cwyf5cr2ixew/mens-jackets-size-chartscain.jpg?rlkey=06zy33fy4dmeaqbjl7x0x43jm&amp;dl=0","Click to download SizeChart")</f>
      </c>
      <c r="C2873" s="0" t="inlineStr">
        <is>
          <t>Cain Lined Canvas Overall Bibs</t>
        </is>
      </c>
      <c r="D2873" s="0" t="inlineStr">
        <is>
          <t>135677</t>
        </is>
      </c>
      <c r="E2873" s="0" t="inlineStr">
        <is>
          <t>BLANK CAIN M QBK:135677C-LT</t>
        </is>
      </c>
      <c r="F2873" s="0" t="inlineStr">
        <is>
          <t>899135677139</t>
        </is>
      </c>
      <c r="G2873" s="0" t="inlineStr">
        <is>
          <t>MENS</t>
        </is>
      </c>
      <c r="H2873" s="0" t="inlineStr">
        <is>
          <t>L TALL</t>
        </is>
      </c>
      <c r="I2873" s="0">
        <v>159.99</v>
      </c>
      <c r="J2873" s="0">
        <v>2</v>
      </c>
    </row>
    <row r="2874" spans="1:10" customHeight="0">
      <c r="A2874" s="0">
        <f>HYPERLINK("https://dl.dropboxusercontent.com/scl/fi/rdonuyyi2wz1cohrxyf17/lined-bib.jpg?rlkey=z0gbb7kc5dkg731o7gf1etjx8&amp;dl=0","Click to download Image")</f>
      </c>
      <c r="B2874" s="0">
        <f>HYPERLINK("https://dl.dropboxusercontent.com/scl/fi/0pz4xpio7cwyf5cr2ixew/mens-jackets-size-chartscain.jpg?rlkey=06zy33fy4dmeaqbjl7x0x43jm&amp;dl=0","Click to download SizeChart")</f>
      </c>
      <c r="C2874" s="0" t="inlineStr">
        <is>
          <t>Cain Lined Canvas Overall Bibs</t>
        </is>
      </c>
      <c r="D2874" s="0" t="inlineStr">
        <is>
          <t>135677</t>
        </is>
      </c>
      <c r="E2874" s="0" t="inlineStr">
        <is>
          <t>BLANK CAIN M QBK:135677D-XLT</t>
        </is>
      </c>
      <c r="F2874" s="0" t="inlineStr">
        <is>
          <t>899135677146</t>
        </is>
      </c>
      <c r="G2874" s="0" t="inlineStr">
        <is>
          <t>MENS</t>
        </is>
      </c>
      <c r="H2874" s="0" t="inlineStr">
        <is>
          <t>XL TALL</t>
        </is>
      </c>
      <c r="I2874" s="0">
        <v>159.99</v>
      </c>
      <c r="J2874" s="0">
        <v>2</v>
      </c>
    </row>
    <row r="2875" spans="1:10" customHeight="0">
      <c r="A2875" s="0">
        <f>HYPERLINK("https://dl.dropboxusercontent.com/scl/fi/rdonuyyi2wz1cohrxyf17/lined-bib.jpg?rlkey=z0gbb7kc5dkg731o7gf1etjx8&amp;dl=0","Click to download Image")</f>
      </c>
      <c r="B2875" s="0">
        <f>HYPERLINK("https://dl.dropboxusercontent.com/scl/fi/0pz4xpio7cwyf5cr2ixew/mens-jackets-size-chartscain.jpg?rlkey=06zy33fy4dmeaqbjl7x0x43jm&amp;dl=0","Click to download SizeChart")</f>
      </c>
      <c r="C2875" s="0" t="inlineStr">
        <is>
          <t>Cain Lined Canvas Overall Bibs</t>
        </is>
      </c>
      <c r="D2875" s="0" t="inlineStr">
        <is>
          <t>135677</t>
        </is>
      </c>
      <c r="E2875" s="0" t="inlineStr">
        <is>
          <t>BLANK CAIN M QBK:135677E-2XLT</t>
        </is>
      </c>
      <c r="F2875" s="0" t="inlineStr">
        <is>
          <t>899135677153</t>
        </is>
      </c>
      <c r="G2875" s="0" t="inlineStr">
        <is>
          <t>MENS</t>
        </is>
      </c>
      <c r="H2875" s="0" t="inlineStr">
        <is>
          <t>2XL TALL</t>
        </is>
      </c>
      <c r="I2875" s="0">
        <v>159.99</v>
      </c>
      <c r="J2875" s="0">
        <v>1</v>
      </c>
    </row>
    <row r="2876" spans="1:10" customHeight="0">
      <c r="A2876" s="0">
        <f>HYPERLINK("https://dl.dropboxusercontent.com/scl/fi/rdonuyyi2wz1cohrxyf17/lined-bib.jpg?rlkey=z0gbb7kc5dkg731o7gf1etjx8&amp;dl=0","Click to download Image")</f>
      </c>
      <c r="B2876" s="0">
        <f>HYPERLINK("https://dl.dropboxusercontent.com/scl/fi/0pz4xpio7cwyf5cr2ixew/mens-jackets-size-chartscain.jpg?rlkey=06zy33fy4dmeaqbjl7x0x43jm&amp;dl=0","Click to download SizeChart")</f>
      </c>
      <c r="C2876" s="0" t="inlineStr">
        <is>
          <t>Cain Lined Canvas Overall Bibs</t>
        </is>
      </c>
      <c r="D2876" s="0" t="inlineStr">
        <is>
          <t>135677</t>
        </is>
      </c>
      <c r="E2876" s="0" t="inlineStr">
        <is>
          <t>BLANK CAIN M QBK:135677F-3XLT</t>
        </is>
      </c>
      <c r="F2876" s="0" t="inlineStr">
        <is>
          <t>899135677160</t>
        </is>
      </c>
      <c r="G2876" s="0" t="inlineStr">
        <is>
          <t>MENS</t>
        </is>
      </c>
      <c r="H2876" s="0" t="inlineStr">
        <is>
          <t>3XL TALL</t>
        </is>
      </c>
      <c r="I2876" s="0">
        <v>159.99</v>
      </c>
      <c r="J2876" s="0">
        <v>2</v>
      </c>
    </row>
    <row r="2877" spans="1:10" customHeight="0">
      <c r="A2877" s="0">
        <f>HYPERLINK("https://dl.dropboxusercontent.com/scl/fi/xkift7nluzu874yfmf1xz/110469-f.jpg?rlkey=hlto6qpnqtlefsqwi8f15sai9&amp;dl=0","Click to download Image")</f>
      </c>
      <c r="B2877" s="0">
        <f>HYPERLINK("https://dl.dropboxusercontent.com/scl/fi/wjghlhwqp39wvmv66w2rh/mens-polo-size-chartsansi.jpg?rlkey=8ha19b8ryt0z3odt8vlc1vj5c&amp;dl=0","Click to download SizeChart")</f>
      </c>
      <c r="C2877" s="0" t="inlineStr">
        <is>
          <t>ANSI 2 Men's Safety Polo</t>
        </is>
      </c>
      <c r="D2877" s="0" t="inlineStr">
        <is>
          <t>110469</t>
        </is>
      </c>
      <c r="E2877" s="0" t="inlineStr">
        <is>
          <t>BLANK ANSI POLO:110469A - S</t>
        </is>
      </c>
      <c r="G2877" s="0" t="inlineStr">
        <is>
          <t>MENS</t>
        </is>
      </c>
      <c r="H2877" s="0" t="inlineStr">
        <is>
          <t>S</t>
        </is>
      </c>
      <c r="I2877" s="0">
        <v>44.99</v>
      </c>
      <c r="J2877" s="0">
        <v>5</v>
      </c>
    </row>
    <row r="2878" spans="1:10" customHeight="0">
      <c r="A2878" s="0">
        <f>HYPERLINK("https://dl.dropboxusercontent.com/scl/fi/xkift7nluzu874yfmf1xz/110469-f.jpg?rlkey=hlto6qpnqtlefsqwi8f15sai9&amp;dl=0","Click to download Image")</f>
      </c>
      <c r="B2878" s="0">
        <f>HYPERLINK("https://dl.dropboxusercontent.com/scl/fi/wjghlhwqp39wvmv66w2rh/mens-polo-size-chartsansi.jpg?rlkey=8ha19b8ryt0z3odt8vlc1vj5c&amp;dl=0","Click to download SizeChart")</f>
      </c>
      <c r="C2878" s="0" t="inlineStr">
        <is>
          <t>ANSI 2 Men's Safety Polo</t>
        </is>
      </c>
      <c r="D2878" s="0" t="inlineStr">
        <is>
          <t>110469</t>
        </is>
      </c>
      <c r="E2878" s="0" t="inlineStr">
        <is>
          <t>BLANK ANSI POLO:110469B - M</t>
        </is>
      </c>
      <c r="G2878" s="0" t="inlineStr">
        <is>
          <t>MENS</t>
        </is>
      </c>
      <c r="H2878" s="0" t="inlineStr">
        <is>
          <t>M</t>
        </is>
      </c>
      <c r="I2878" s="0">
        <v>44.99</v>
      </c>
      <c r="J2878" s="0">
        <v>20</v>
      </c>
    </row>
    <row r="2879" spans="1:10" customHeight="0">
      <c r="A2879" s="0">
        <f>HYPERLINK("https://dl.dropboxusercontent.com/scl/fi/xkift7nluzu874yfmf1xz/110469-f.jpg?rlkey=hlto6qpnqtlefsqwi8f15sai9&amp;dl=0","Click to download Image")</f>
      </c>
      <c r="B2879" s="0">
        <f>HYPERLINK("https://dl.dropboxusercontent.com/scl/fi/wjghlhwqp39wvmv66w2rh/mens-polo-size-chartsansi.jpg?rlkey=8ha19b8ryt0z3odt8vlc1vj5c&amp;dl=0","Click to download SizeChart")</f>
      </c>
      <c r="C2879" s="0" t="inlineStr">
        <is>
          <t>ANSI 2 Men's Safety Polo</t>
        </is>
      </c>
      <c r="D2879" s="0" t="inlineStr">
        <is>
          <t>110469</t>
        </is>
      </c>
      <c r="E2879" s="0" t="inlineStr">
        <is>
          <t>BLANK ANSI POLO:110469C - L</t>
        </is>
      </c>
      <c r="G2879" s="0" t="inlineStr">
        <is>
          <t>MENS</t>
        </is>
      </c>
      <c r="H2879" s="0" t="inlineStr">
        <is>
          <t>L</t>
        </is>
      </c>
      <c r="I2879" s="0">
        <v>44.99</v>
      </c>
      <c r="J2879" s="0">
        <v>20</v>
      </c>
    </row>
    <row r="2880" spans="1:10" customHeight="0">
      <c r="A2880" s="0">
        <f>HYPERLINK("https://dl.dropboxusercontent.com/scl/fi/xkift7nluzu874yfmf1xz/110469-f.jpg?rlkey=hlto6qpnqtlefsqwi8f15sai9&amp;dl=0","Click to download Image")</f>
      </c>
      <c r="B2880" s="0">
        <f>HYPERLINK("https://dl.dropboxusercontent.com/scl/fi/wjghlhwqp39wvmv66w2rh/mens-polo-size-chartsansi.jpg?rlkey=8ha19b8ryt0z3odt8vlc1vj5c&amp;dl=0","Click to download SizeChart")</f>
      </c>
      <c r="C2880" s="0" t="inlineStr">
        <is>
          <t>ANSI 2 Men's Safety Polo</t>
        </is>
      </c>
      <c r="D2880" s="0" t="inlineStr">
        <is>
          <t>110469</t>
        </is>
      </c>
      <c r="E2880" s="0" t="inlineStr">
        <is>
          <t>BLANK ANSI POLO:110469CT - L TALL</t>
        </is>
      </c>
      <c r="G2880" s="0" t="inlineStr">
        <is>
          <t>MENS</t>
        </is>
      </c>
      <c r="H2880" s="0" t="inlineStr">
        <is>
          <t>L TALL</t>
        </is>
      </c>
      <c r="I2880" s="0">
        <v>44.99</v>
      </c>
      <c r="J2880" s="0">
        <v>5</v>
      </c>
    </row>
    <row r="2881" spans="1:10" customHeight="0">
      <c r="A2881" s="0">
        <f>HYPERLINK("https://dl.dropboxusercontent.com/scl/fi/xkift7nluzu874yfmf1xz/110469-f.jpg?rlkey=hlto6qpnqtlefsqwi8f15sai9&amp;dl=0","Click to download Image")</f>
      </c>
      <c r="B2881" s="0">
        <f>HYPERLINK("https://dl.dropboxusercontent.com/scl/fi/wjghlhwqp39wvmv66w2rh/mens-polo-size-chartsansi.jpg?rlkey=8ha19b8ryt0z3odt8vlc1vj5c&amp;dl=0","Click to download SizeChart")</f>
      </c>
      <c r="C2881" s="0" t="inlineStr">
        <is>
          <t>ANSI 2 Men's Safety Polo</t>
        </is>
      </c>
      <c r="D2881" s="0" t="inlineStr">
        <is>
          <t>110469</t>
        </is>
      </c>
      <c r="E2881" s="0" t="inlineStr">
        <is>
          <t>BLANK ANSI POLO:110469D - XL</t>
        </is>
      </c>
      <c r="G2881" s="0" t="inlineStr">
        <is>
          <t>MENS</t>
        </is>
      </c>
      <c r="H2881" s="0" t="inlineStr">
        <is>
          <t>XL</t>
        </is>
      </c>
      <c r="I2881" s="0">
        <v>44.99</v>
      </c>
      <c r="J2881" s="0">
        <v>49</v>
      </c>
    </row>
    <row r="2882" spans="1:10" customHeight="0">
      <c r="A2882" s="0">
        <f>HYPERLINK("https://dl.dropboxusercontent.com/scl/fi/xkift7nluzu874yfmf1xz/110469-f.jpg?rlkey=hlto6qpnqtlefsqwi8f15sai9&amp;dl=0","Click to download Image")</f>
      </c>
      <c r="B2882" s="0">
        <f>HYPERLINK("https://dl.dropboxusercontent.com/scl/fi/wjghlhwqp39wvmv66w2rh/mens-polo-size-chartsansi.jpg?rlkey=8ha19b8ryt0z3odt8vlc1vj5c&amp;dl=0","Click to download SizeChart")</f>
      </c>
      <c r="C2882" s="0" t="inlineStr">
        <is>
          <t>ANSI 2 Men's Safety Polo</t>
        </is>
      </c>
      <c r="D2882" s="0" t="inlineStr">
        <is>
          <t>110469</t>
        </is>
      </c>
      <c r="E2882" s="0" t="inlineStr">
        <is>
          <t>BLANK ANSI POLO:110469DT - XL TALL</t>
        </is>
      </c>
      <c r="G2882" s="0" t="inlineStr">
        <is>
          <t>MENS</t>
        </is>
      </c>
      <c r="H2882" s="0" t="inlineStr">
        <is>
          <t>XL TALL</t>
        </is>
      </c>
      <c r="I2882" s="0">
        <v>44.99</v>
      </c>
      <c r="J2882" s="0">
        <v>5</v>
      </c>
    </row>
    <row r="2883" spans="1:10" customHeight="0">
      <c r="A2883" s="0">
        <f>HYPERLINK("https://dl.dropboxusercontent.com/scl/fi/xkift7nluzu874yfmf1xz/110469-f.jpg?rlkey=hlto6qpnqtlefsqwi8f15sai9&amp;dl=0","Click to download Image")</f>
      </c>
      <c r="B2883" s="0">
        <f>HYPERLINK("https://dl.dropboxusercontent.com/scl/fi/wjghlhwqp39wvmv66w2rh/mens-polo-size-chartsansi.jpg?rlkey=8ha19b8ryt0z3odt8vlc1vj5c&amp;dl=0","Click to download SizeChart")</f>
      </c>
      <c r="C2883" s="0" t="inlineStr">
        <is>
          <t>ANSI 2 Men's Safety Polo</t>
        </is>
      </c>
      <c r="D2883" s="0" t="inlineStr">
        <is>
          <t>110469</t>
        </is>
      </c>
      <c r="E2883" s="0" t="inlineStr">
        <is>
          <t>BLANK ANSI POLO:110469E - 2XL</t>
        </is>
      </c>
      <c r="G2883" s="0" t="inlineStr">
        <is>
          <t>MENS</t>
        </is>
      </c>
      <c r="H2883" s="0" t="inlineStr">
        <is>
          <t>2XL</t>
        </is>
      </c>
      <c r="I2883" s="0">
        <v>44.99</v>
      </c>
      <c r="J2883" s="0">
        <v>0</v>
      </c>
    </row>
    <row r="2884" spans="1:10" customHeight="0">
      <c r="A2884" s="0">
        <f>HYPERLINK("https://dl.dropboxusercontent.com/scl/fi/xkift7nluzu874yfmf1xz/110469-f.jpg?rlkey=hlto6qpnqtlefsqwi8f15sai9&amp;dl=0","Click to download Image")</f>
      </c>
      <c r="B2884" s="0">
        <f>HYPERLINK("https://dl.dropboxusercontent.com/scl/fi/wjghlhwqp39wvmv66w2rh/mens-polo-size-chartsansi.jpg?rlkey=8ha19b8ryt0z3odt8vlc1vj5c&amp;dl=0","Click to download SizeChart")</f>
      </c>
      <c r="C2884" s="0" t="inlineStr">
        <is>
          <t>ANSI 2 Men's Safety Polo</t>
        </is>
      </c>
      <c r="D2884" s="0" t="inlineStr">
        <is>
          <t>110469</t>
        </is>
      </c>
      <c r="E2884" s="0" t="inlineStr">
        <is>
          <t>BLANK ANSI POLO:110469F - 3XL</t>
        </is>
      </c>
      <c r="G2884" s="0" t="inlineStr">
        <is>
          <t>MENS</t>
        </is>
      </c>
      <c r="H2884" s="0" t="inlineStr">
        <is>
          <t>3XL</t>
        </is>
      </c>
      <c r="I2884" s="0">
        <v>44.99</v>
      </c>
      <c r="J2884" s="0">
        <v>0</v>
      </c>
    </row>
    <row r="2885" spans="1:10" customHeight="0">
      <c r="A2885" s="0">
        <f>HYPERLINK("https://dl.dropboxusercontent.com/scl/fi/xkift7nluzu874yfmf1xz/110469-f.jpg?rlkey=hlto6qpnqtlefsqwi8f15sai9&amp;dl=0","Click to download Image")</f>
      </c>
      <c r="B2885" s="0">
        <f>HYPERLINK("https://dl.dropboxusercontent.com/scl/fi/wjghlhwqp39wvmv66w2rh/mens-polo-size-chartsansi.jpg?rlkey=8ha19b8ryt0z3odt8vlc1vj5c&amp;dl=0","Click to download SizeChart")</f>
      </c>
      <c r="C2885" s="0" t="inlineStr">
        <is>
          <t>ANSI 2 Men's Safety Polo</t>
        </is>
      </c>
      <c r="D2885" s="0" t="inlineStr">
        <is>
          <t>110469</t>
        </is>
      </c>
      <c r="E2885" s="0" t="inlineStr">
        <is>
          <t>BLANK ANSI POLO:110469G - 4XL</t>
        </is>
      </c>
      <c r="G2885" s="0" t="inlineStr">
        <is>
          <t>MENS</t>
        </is>
      </c>
      <c r="H2885" s="0" t="inlineStr">
        <is>
          <t>4XL</t>
        </is>
      </c>
      <c r="I2885" s="0">
        <v>44.99</v>
      </c>
      <c r="J2885" s="0">
        <v>0</v>
      </c>
    </row>
    <row r="2886" spans="1:10" customHeight="0">
      <c r="A2886" s="0">
        <f>HYPERLINK("https://dl.dropboxusercontent.com/scl/fi/rn9r0n0qqb3s5qpwkfa3d/95071-af-yellow.jpg?rlkey=4z43uetegwrw19f5so7hwcamv&amp;dl=0","Click to download Image")</f>
      </c>
      <c r="C2886" s="0" t="inlineStr">
        <is>
          <t>ANSI 2 Basic Safety Vest</t>
        </is>
      </c>
      <c r="D2886" s="0" t="inlineStr">
        <is>
          <t>95071</t>
        </is>
      </c>
      <c r="E2886" s="0" t="inlineStr">
        <is>
          <t>ANSI:95071A-S</t>
        </is>
      </c>
      <c r="G2886" s="0" t="inlineStr">
        <is>
          <t>MENS</t>
        </is>
      </c>
      <c r="H2886" s="0" t="inlineStr">
        <is>
          <t>S</t>
        </is>
      </c>
      <c r="I2886" s="0">
        <v>7.99</v>
      </c>
      <c r="J2886" s="0">
        <v>70</v>
      </c>
    </row>
    <row r="2887" spans="1:10" customHeight="0">
      <c r="A2887" s="0">
        <f>HYPERLINK("https://dl.dropboxusercontent.com/scl/fi/rn9r0n0qqb3s5qpwkfa3d/95071-af-yellow.jpg?rlkey=4z43uetegwrw19f5so7hwcamv&amp;dl=0","Click to download Image")</f>
      </c>
      <c r="C2887" s="0" t="inlineStr">
        <is>
          <t>ANSI 2 Basic Safety Vest</t>
        </is>
      </c>
      <c r="D2887" s="0" t="inlineStr">
        <is>
          <t>95071</t>
        </is>
      </c>
      <c r="E2887" s="0" t="inlineStr">
        <is>
          <t>ANSI:95071B-M</t>
        </is>
      </c>
      <c r="G2887" s="0" t="inlineStr">
        <is>
          <t>MENS</t>
        </is>
      </c>
      <c r="H2887" s="0" t="inlineStr">
        <is>
          <t>M</t>
        </is>
      </c>
      <c r="I2887" s="0">
        <v>7.99</v>
      </c>
      <c r="J2887" s="0">
        <v>139</v>
      </c>
    </row>
    <row r="2888" spans="1:10" customHeight="0">
      <c r="A2888" s="0">
        <f>HYPERLINK("https://dl.dropboxusercontent.com/scl/fi/rn9r0n0qqb3s5qpwkfa3d/95071-af-yellow.jpg?rlkey=4z43uetegwrw19f5so7hwcamv&amp;dl=0","Click to download Image")</f>
      </c>
      <c r="C2888" s="0" t="inlineStr">
        <is>
          <t>ANSI 2 Basic Safety Vest</t>
        </is>
      </c>
      <c r="D2888" s="0" t="inlineStr">
        <is>
          <t>95071</t>
        </is>
      </c>
      <c r="E2888" s="0" t="inlineStr">
        <is>
          <t>ANSI:95071C-L</t>
        </is>
      </c>
      <c r="G2888" s="0" t="inlineStr">
        <is>
          <t>MENS</t>
        </is>
      </c>
      <c r="H2888" s="0" t="inlineStr">
        <is>
          <t>L</t>
        </is>
      </c>
      <c r="I2888" s="0">
        <v>7.99</v>
      </c>
      <c r="J2888" s="0">
        <v>342</v>
      </c>
    </row>
    <row r="2889" spans="1:10" customHeight="0">
      <c r="A2889" s="0">
        <f>HYPERLINK("https://dl.dropboxusercontent.com/scl/fi/rn9r0n0qqb3s5qpwkfa3d/95071-af-yellow.jpg?rlkey=4z43uetegwrw19f5so7hwcamv&amp;dl=0","Click to download Image")</f>
      </c>
      <c r="C2889" s="0" t="inlineStr">
        <is>
          <t>ANSI 2 Basic Safety Vest</t>
        </is>
      </c>
      <c r="D2889" s="0" t="inlineStr">
        <is>
          <t>95071</t>
        </is>
      </c>
      <c r="E2889" s="0" t="inlineStr">
        <is>
          <t>ANSI:95071D-XL</t>
        </is>
      </c>
      <c r="G2889" s="0" t="inlineStr">
        <is>
          <t>MENS</t>
        </is>
      </c>
      <c r="H2889" s="0" t="inlineStr">
        <is>
          <t>XL</t>
        </is>
      </c>
      <c r="I2889" s="0">
        <v>7.99</v>
      </c>
      <c r="J2889" s="0">
        <v>416</v>
      </c>
    </row>
    <row r="2890" spans="1:10" customHeight="0">
      <c r="A2890" s="0">
        <f>HYPERLINK("https://dl.dropboxusercontent.com/scl/fi/rn9r0n0qqb3s5qpwkfa3d/95071-af-yellow.jpg?rlkey=4z43uetegwrw19f5so7hwcamv&amp;dl=0","Click to download Image")</f>
      </c>
      <c r="C2890" s="0" t="inlineStr">
        <is>
          <t>ANSI 2 Basic Safety Vest</t>
        </is>
      </c>
      <c r="D2890" s="0" t="inlineStr">
        <is>
          <t>95071</t>
        </is>
      </c>
      <c r="E2890" s="0" t="inlineStr">
        <is>
          <t>ANSI:95071E-2XL</t>
        </is>
      </c>
      <c r="G2890" s="0" t="inlineStr">
        <is>
          <t>MENS</t>
        </is>
      </c>
      <c r="H2890" s="0" t="inlineStr">
        <is>
          <t>2XL</t>
        </is>
      </c>
      <c r="I2890" s="0">
        <v>7.99</v>
      </c>
      <c r="J2890" s="0">
        <v>279</v>
      </c>
    </row>
    <row r="2891" spans="1:10" customHeight="0">
      <c r="A2891" s="0">
        <f>HYPERLINK("https://dl.dropboxusercontent.com/scl/fi/rn9r0n0qqb3s5qpwkfa3d/95071-af-yellow.jpg?rlkey=4z43uetegwrw19f5so7hwcamv&amp;dl=0","Click to download Image")</f>
      </c>
      <c r="C2891" s="0" t="inlineStr">
        <is>
          <t>ANSI 2 Basic Safety Vest</t>
        </is>
      </c>
      <c r="D2891" s="0" t="inlineStr">
        <is>
          <t>95071</t>
        </is>
      </c>
      <c r="E2891" s="0" t="inlineStr">
        <is>
          <t>ANSI:95071F-3XL</t>
        </is>
      </c>
      <c r="G2891" s="0" t="inlineStr">
        <is>
          <t>MENS</t>
        </is>
      </c>
      <c r="H2891" s="0" t="inlineStr">
        <is>
          <t>3XL</t>
        </is>
      </c>
      <c r="I2891" s="0">
        <v>7.99</v>
      </c>
      <c r="J2891" s="0">
        <v>138</v>
      </c>
    </row>
    <row r="2892" spans="1:10" customHeight="0">
      <c r="A2892" s="0">
        <f>HYPERLINK("https://dl.dropboxusercontent.com/scl/fi/6ggeouvnkhkup00xsocda/95224-f.jpg?rlkey=wj3l6dvni4cm221kt9wl6dbfa&amp;dl=0","Click to download Image")</f>
      </c>
      <c r="C2892" s="0" t="inlineStr">
        <is>
          <t>ANSI 2 Mid Safety Vest</t>
        </is>
      </c>
      <c r="D2892" s="0" t="inlineStr">
        <is>
          <t>95224</t>
        </is>
      </c>
      <c r="E2892" s="0" t="inlineStr">
        <is>
          <t>ANSI:95224A-S</t>
        </is>
      </c>
      <c r="G2892" s="0" t="inlineStr">
        <is>
          <t>MENS</t>
        </is>
      </c>
      <c r="H2892" s="0" t="inlineStr">
        <is>
          <t>S</t>
        </is>
      </c>
      <c r="I2892" s="0">
        <v>9.99</v>
      </c>
      <c r="J2892" s="0">
        <v>0</v>
      </c>
    </row>
    <row r="2893" spans="1:10" customHeight="0">
      <c r="A2893" s="0">
        <f>HYPERLINK("https://dl.dropboxusercontent.com/scl/fi/6ggeouvnkhkup00xsocda/95224-f.jpg?rlkey=wj3l6dvni4cm221kt9wl6dbfa&amp;dl=0","Click to download Image")</f>
      </c>
      <c r="C2893" s="0" t="inlineStr">
        <is>
          <t>ANSI 2 Mid Safety Vest</t>
        </is>
      </c>
      <c r="D2893" s="0" t="inlineStr">
        <is>
          <t>95224</t>
        </is>
      </c>
      <c r="E2893" s="0" t="inlineStr">
        <is>
          <t>ANSI:952241B-M</t>
        </is>
      </c>
      <c r="G2893" s="0" t="inlineStr">
        <is>
          <t>MENS</t>
        </is>
      </c>
      <c r="H2893" s="0" t="inlineStr">
        <is>
          <t>M</t>
        </is>
      </c>
      <c r="I2893" s="0">
        <v>9.99</v>
      </c>
      <c r="J2893" s="0">
        <v>0</v>
      </c>
    </row>
    <row r="2894" spans="1:10" customHeight="0">
      <c r="A2894" s="0">
        <f>HYPERLINK("https://dl.dropboxusercontent.com/scl/fi/6ggeouvnkhkup00xsocda/95224-f.jpg?rlkey=wj3l6dvni4cm221kt9wl6dbfa&amp;dl=0","Click to download Image")</f>
      </c>
      <c r="C2894" s="0" t="inlineStr">
        <is>
          <t>ANSI 2 Mid Safety Vest</t>
        </is>
      </c>
      <c r="D2894" s="0" t="inlineStr">
        <is>
          <t>95224</t>
        </is>
      </c>
      <c r="E2894" s="0" t="inlineStr">
        <is>
          <t>ANSI:95224C-L</t>
        </is>
      </c>
      <c r="G2894" s="0" t="inlineStr">
        <is>
          <t>MENS</t>
        </is>
      </c>
      <c r="H2894" s="0" t="inlineStr">
        <is>
          <t>L</t>
        </is>
      </c>
      <c r="I2894" s="0">
        <v>9.99</v>
      </c>
      <c r="J2894" s="0">
        <v>2</v>
      </c>
    </row>
    <row r="2895" spans="1:10" customHeight="0">
      <c r="A2895" s="0">
        <f>HYPERLINK("https://dl.dropboxusercontent.com/scl/fi/6ggeouvnkhkup00xsocda/95224-f.jpg?rlkey=wj3l6dvni4cm221kt9wl6dbfa&amp;dl=0","Click to download Image")</f>
      </c>
      <c r="C2895" s="0" t="inlineStr">
        <is>
          <t>ANSI 2 Mid Safety Vest</t>
        </is>
      </c>
      <c r="D2895" s="0" t="inlineStr">
        <is>
          <t>95224</t>
        </is>
      </c>
      <c r="E2895" s="0" t="inlineStr">
        <is>
          <t>ANSI:95224D-XL</t>
        </is>
      </c>
      <c r="G2895" s="0" t="inlineStr">
        <is>
          <t>MENS</t>
        </is>
      </c>
      <c r="H2895" s="0" t="inlineStr">
        <is>
          <t>XL</t>
        </is>
      </c>
      <c r="I2895" s="0">
        <v>9.99</v>
      </c>
      <c r="J2895" s="0">
        <v>21</v>
      </c>
    </row>
    <row r="2896" spans="1:10" customHeight="0">
      <c r="A2896" s="0">
        <f>HYPERLINK("https://dl.dropboxusercontent.com/scl/fi/6ggeouvnkhkup00xsocda/95224-f.jpg?rlkey=wj3l6dvni4cm221kt9wl6dbfa&amp;dl=0","Click to download Image")</f>
      </c>
      <c r="C2896" s="0" t="inlineStr">
        <is>
          <t>ANSI 2 Mid Safety Vest</t>
        </is>
      </c>
      <c r="D2896" s="0" t="inlineStr">
        <is>
          <t>95224</t>
        </is>
      </c>
      <c r="E2896" s="0" t="inlineStr">
        <is>
          <t>ANSI:95224E-2XL</t>
        </is>
      </c>
      <c r="G2896" s="0" t="inlineStr">
        <is>
          <t>MENS</t>
        </is>
      </c>
      <c r="H2896" s="0" t="inlineStr">
        <is>
          <t>2XL</t>
        </is>
      </c>
      <c r="I2896" s="0">
        <v>11.99</v>
      </c>
      <c r="J2896" s="0">
        <v>19</v>
      </c>
    </row>
    <row r="2897" spans="1:10" customHeight="0">
      <c r="A2897" s="0">
        <f>HYPERLINK("https://dl.dropboxusercontent.com/scl/fi/6ggeouvnkhkup00xsocda/95224-f.jpg?rlkey=wj3l6dvni4cm221kt9wl6dbfa&amp;dl=0","Click to download Image")</f>
      </c>
      <c r="C2897" s="0" t="inlineStr">
        <is>
          <t>ANSI 2 Mid Safety Vest</t>
        </is>
      </c>
      <c r="D2897" s="0" t="inlineStr">
        <is>
          <t>95224</t>
        </is>
      </c>
      <c r="E2897" s="0" t="inlineStr">
        <is>
          <t>ANSI:95224F-3XL</t>
        </is>
      </c>
      <c r="G2897" s="0" t="inlineStr">
        <is>
          <t>MENS</t>
        </is>
      </c>
      <c r="H2897" s="0" t="inlineStr">
        <is>
          <t>3XL</t>
        </is>
      </c>
      <c r="I2897" s="0">
        <v>11.99</v>
      </c>
      <c r="J2897" s="0">
        <v>13</v>
      </c>
    </row>
    <row r="2898" spans="1:10" customHeight="0">
      <c r="A2898" s="0">
        <f>HYPERLINK("https://dl.dropboxusercontent.com/scl/fi/010bgfwxvhxg13asi301i/unlined-spartan.jpg?rlkey=b4jdrwzeggks4j72cp59uwbng&amp;dl=0","Click to download Image")</f>
      </c>
      <c r="B2898" s="0">
        <f>HYPERLINK("https://dl.dropboxusercontent.com/scl/fi/8tf8s2i30zddair2idwrj/mens-bottoms-size-chartsspartan.jpg?rlkey=wr6qziacoy3uvsevad2o2wipt&amp;dl=0","Click to download SizeChart")</f>
      </c>
      <c r="C2898" s="0" t="inlineStr">
        <is>
          <t>Spartan Men's Unlined Shorts</t>
        </is>
      </c>
      <c r="D2898" s="0" t="inlineStr">
        <is>
          <t>138734</t>
        </is>
      </c>
      <c r="E2898" s="0" t="inlineStr">
        <is>
          <t>BLANK SPARTA M BK:138734AA-XS</t>
        </is>
      </c>
      <c r="F2898" s="0" t="inlineStr">
        <is>
          <t>899138734006</t>
        </is>
      </c>
      <c r="G2898" s="0" t="inlineStr">
        <is>
          <t>MENS</t>
        </is>
      </c>
      <c r="H2898" s="0" t="inlineStr">
        <is>
          <t>XS</t>
        </is>
      </c>
      <c r="I2898" s="0">
        <v>28.99</v>
      </c>
      <c r="J2898" s="0">
        <v>44</v>
      </c>
    </row>
    <row r="2899" spans="1:10" customHeight="0">
      <c r="A2899" s="0">
        <f>HYPERLINK("https://dl.dropboxusercontent.com/scl/fi/010bgfwxvhxg13asi301i/unlined-spartan.jpg?rlkey=b4jdrwzeggks4j72cp59uwbng&amp;dl=0","Click to download Image")</f>
      </c>
      <c r="B2899" s="0">
        <f>HYPERLINK("https://dl.dropboxusercontent.com/scl/fi/8tf8s2i30zddair2idwrj/mens-bottoms-size-chartsspartan.jpg?rlkey=wr6qziacoy3uvsevad2o2wipt&amp;dl=0","Click to download SizeChart")</f>
      </c>
      <c r="C2899" s="0" t="inlineStr">
        <is>
          <t>Spartan Men's Unlined Shorts</t>
        </is>
      </c>
      <c r="D2899" s="0" t="inlineStr">
        <is>
          <t>138734</t>
        </is>
      </c>
      <c r="E2899" s="0" t="inlineStr">
        <is>
          <t>BLANK SPARTA M BK:138734A-S</t>
        </is>
      </c>
      <c r="F2899" s="0" t="inlineStr">
        <is>
          <t>899138734013</t>
        </is>
      </c>
      <c r="G2899" s="0" t="inlineStr">
        <is>
          <t>MENS</t>
        </is>
      </c>
      <c r="H2899" s="0" t="inlineStr">
        <is>
          <t>S</t>
        </is>
      </c>
      <c r="I2899" s="0">
        <v>28.99</v>
      </c>
      <c r="J2899" s="0">
        <v>42</v>
      </c>
    </row>
    <row r="2900" spans="1:10" customHeight="0">
      <c r="A2900" s="0">
        <f>HYPERLINK("https://dl.dropboxusercontent.com/scl/fi/010bgfwxvhxg13asi301i/unlined-spartan.jpg?rlkey=b4jdrwzeggks4j72cp59uwbng&amp;dl=0","Click to download Image")</f>
      </c>
      <c r="B2900" s="0">
        <f>HYPERLINK("https://dl.dropboxusercontent.com/scl/fi/8tf8s2i30zddair2idwrj/mens-bottoms-size-chartsspartan.jpg?rlkey=wr6qziacoy3uvsevad2o2wipt&amp;dl=0","Click to download SizeChart")</f>
      </c>
      <c r="C2900" s="0" t="inlineStr">
        <is>
          <t>Spartan Men's Unlined Shorts</t>
        </is>
      </c>
      <c r="D2900" s="0" t="inlineStr">
        <is>
          <t>138734</t>
        </is>
      </c>
      <c r="E2900" s="0" t="inlineStr">
        <is>
          <t>BLANK SPARTA M BK:138734B-M</t>
        </is>
      </c>
      <c r="F2900" s="0" t="inlineStr">
        <is>
          <t>899138734020</t>
        </is>
      </c>
      <c r="G2900" s="0" t="inlineStr">
        <is>
          <t>MENS</t>
        </is>
      </c>
      <c r="H2900" s="0" t="inlineStr">
        <is>
          <t>M</t>
        </is>
      </c>
      <c r="I2900" s="0">
        <v>28.99</v>
      </c>
      <c r="J2900" s="0">
        <v>74</v>
      </c>
    </row>
    <row r="2901" spans="1:10" customHeight="0">
      <c r="A2901" s="0">
        <f>HYPERLINK("https://dl.dropboxusercontent.com/scl/fi/010bgfwxvhxg13asi301i/unlined-spartan.jpg?rlkey=b4jdrwzeggks4j72cp59uwbng&amp;dl=0","Click to download Image")</f>
      </c>
      <c r="B2901" s="0">
        <f>HYPERLINK("https://dl.dropboxusercontent.com/scl/fi/8tf8s2i30zddair2idwrj/mens-bottoms-size-chartsspartan.jpg?rlkey=wr6qziacoy3uvsevad2o2wipt&amp;dl=0","Click to download SizeChart")</f>
      </c>
      <c r="C2901" s="0" t="inlineStr">
        <is>
          <t>Spartan Men's Unlined Shorts</t>
        </is>
      </c>
      <c r="D2901" s="0" t="inlineStr">
        <is>
          <t>138734</t>
        </is>
      </c>
      <c r="E2901" s="0" t="inlineStr">
        <is>
          <t>BLANK SPARTA M BK:138734C-L</t>
        </is>
      </c>
      <c r="F2901" s="0" t="inlineStr">
        <is>
          <t>899138734037</t>
        </is>
      </c>
      <c r="G2901" s="0" t="inlineStr">
        <is>
          <t>MENS</t>
        </is>
      </c>
      <c r="H2901" s="0" t="inlineStr">
        <is>
          <t>L</t>
        </is>
      </c>
      <c r="I2901" s="0">
        <v>28.99</v>
      </c>
      <c r="J2901" s="0">
        <v>110</v>
      </c>
    </row>
    <row r="2902" spans="1:10" customHeight="0">
      <c r="A2902" s="0">
        <f>HYPERLINK("https://dl.dropboxusercontent.com/scl/fi/010bgfwxvhxg13asi301i/unlined-spartan.jpg?rlkey=b4jdrwzeggks4j72cp59uwbng&amp;dl=0","Click to download Image")</f>
      </c>
      <c r="B2902" s="0">
        <f>HYPERLINK("https://dl.dropboxusercontent.com/scl/fi/8tf8s2i30zddair2idwrj/mens-bottoms-size-chartsspartan.jpg?rlkey=wr6qziacoy3uvsevad2o2wipt&amp;dl=0","Click to download SizeChart")</f>
      </c>
      <c r="C2902" s="0" t="inlineStr">
        <is>
          <t>Spartan Men's Unlined Shorts</t>
        </is>
      </c>
      <c r="D2902" s="0" t="inlineStr">
        <is>
          <t>138734</t>
        </is>
      </c>
      <c r="E2902" s="0" t="inlineStr">
        <is>
          <t>BLANK SPARTA M BK:138734D-XL</t>
        </is>
      </c>
      <c r="F2902" s="0" t="inlineStr">
        <is>
          <t>899138734044</t>
        </is>
      </c>
      <c r="G2902" s="0" t="inlineStr">
        <is>
          <t>MENS</t>
        </is>
      </c>
      <c r="H2902" s="0" t="inlineStr">
        <is>
          <t>XL</t>
        </is>
      </c>
      <c r="I2902" s="0">
        <v>28.99</v>
      </c>
      <c r="J2902" s="0">
        <v>116</v>
      </c>
    </row>
    <row r="2903" spans="1:10" customHeight="0">
      <c r="A2903" s="0">
        <f>HYPERLINK("https://dl.dropboxusercontent.com/scl/fi/010bgfwxvhxg13asi301i/unlined-spartan.jpg?rlkey=b4jdrwzeggks4j72cp59uwbng&amp;dl=0","Click to download Image")</f>
      </c>
      <c r="B2903" s="0">
        <f>HYPERLINK("https://dl.dropboxusercontent.com/scl/fi/8tf8s2i30zddair2idwrj/mens-bottoms-size-chartsspartan.jpg?rlkey=wr6qziacoy3uvsevad2o2wipt&amp;dl=0","Click to download SizeChart")</f>
      </c>
      <c r="C2903" s="0" t="inlineStr">
        <is>
          <t>Spartan Men's Unlined Shorts</t>
        </is>
      </c>
      <c r="D2903" s="0" t="inlineStr">
        <is>
          <t>138734</t>
        </is>
      </c>
      <c r="E2903" s="0" t="inlineStr">
        <is>
          <t>BLANK SPARTA M BK:138734E-2XL</t>
        </is>
      </c>
      <c r="F2903" s="0" t="inlineStr">
        <is>
          <t>899138734051</t>
        </is>
      </c>
      <c r="G2903" s="0" t="inlineStr">
        <is>
          <t>MENS</t>
        </is>
      </c>
      <c r="H2903" s="0" t="inlineStr">
        <is>
          <t>2XL</t>
        </is>
      </c>
      <c r="I2903" s="0">
        <v>28.99</v>
      </c>
      <c r="J2903" s="0">
        <v>80</v>
      </c>
    </row>
    <row r="2904" spans="1:10" customHeight="0">
      <c r="A2904" s="0">
        <f>HYPERLINK("https://dl.dropboxusercontent.com/scl/fi/010bgfwxvhxg13asi301i/unlined-spartan.jpg?rlkey=b4jdrwzeggks4j72cp59uwbng&amp;dl=0","Click to download Image")</f>
      </c>
      <c r="B2904" s="0">
        <f>HYPERLINK("https://dl.dropboxusercontent.com/scl/fi/8tf8s2i30zddair2idwrj/mens-bottoms-size-chartsspartan.jpg?rlkey=wr6qziacoy3uvsevad2o2wipt&amp;dl=0","Click to download SizeChart")</f>
      </c>
      <c r="C2904" s="0" t="inlineStr">
        <is>
          <t>Spartan Men's Unlined Shorts</t>
        </is>
      </c>
      <c r="D2904" s="0" t="inlineStr">
        <is>
          <t>138734</t>
        </is>
      </c>
      <c r="E2904" s="0" t="inlineStr">
        <is>
          <t>BLANK SPARTA M BK:138734F-3XL</t>
        </is>
      </c>
      <c r="F2904" s="0" t="inlineStr">
        <is>
          <t>899138734068</t>
        </is>
      </c>
      <c r="G2904" s="0" t="inlineStr">
        <is>
          <t>MENS</t>
        </is>
      </c>
      <c r="H2904" s="0" t="inlineStr">
        <is>
          <t>3XL</t>
        </is>
      </c>
      <c r="I2904" s="0">
        <v>28.99</v>
      </c>
      <c r="J2904" s="0">
        <v>40</v>
      </c>
    </row>
    <row r="2905" spans="1:10" customHeight="0">
      <c r="A2905" s="0">
        <f>HYPERLINK("https://dl.dropboxusercontent.com/scl/fi/mzlmh1edlufsjgxdkb33q/93439f.jpg?rlkey=ncj4teksoil1tz55sa0ne8smq&amp;dl=0","Click to download Image")</f>
      </c>
      <c r="B2905" s="0">
        <f>HYPERLINK("https://dl.dropboxusercontent.com/scl/fi/3nxmsihkze8558jei7xdx/mens-hoodie-size-chartsansi.jpg?rlkey=89ghgly7k8p0i5bu35bpgnefp&amp;dl=0","Click to download SizeChart")</f>
      </c>
      <c r="C2905" s="0" t="inlineStr">
        <is>
          <t>ANSI 2 Men's Safety Sweatshirt</t>
        </is>
      </c>
      <c r="D2905" s="0" t="inlineStr">
        <is>
          <t>93439</t>
        </is>
      </c>
      <c r="E2905" s="0" t="inlineStr">
        <is>
          <t>ANSI:93439B-M</t>
        </is>
      </c>
      <c r="G2905" s="0" t="inlineStr">
        <is>
          <t>MENS</t>
        </is>
      </c>
      <c r="H2905" s="0" t="inlineStr">
        <is>
          <t>M</t>
        </is>
      </c>
      <c r="I2905" s="0">
        <v>44.99</v>
      </c>
      <c r="J2905" s="0">
        <v>24</v>
      </c>
    </row>
    <row r="2906" spans="1:10" customHeight="0">
      <c r="A2906" s="0">
        <f>HYPERLINK("https://dl.dropboxusercontent.com/scl/fi/mzlmh1edlufsjgxdkb33q/93439f.jpg?rlkey=ncj4teksoil1tz55sa0ne8smq&amp;dl=0","Click to download Image")</f>
      </c>
      <c r="B2906" s="0">
        <f>HYPERLINK("https://dl.dropboxusercontent.com/scl/fi/3nxmsihkze8558jei7xdx/mens-hoodie-size-chartsansi.jpg?rlkey=89ghgly7k8p0i5bu35bpgnefp&amp;dl=0","Click to download SizeChart")</f>
      </c>
      <c r="C2906" s="0" t="inlineStr">
        <is>
          <t>ANSI 2 Men's Safety Sweatshirt</t>
        </is>
      </c>
      <c r="D2906" s="0" t="inlineStr">
        <is>
          <t>93439</t>
        </is>
      </c>
      <c r="E2906" s="0" t="inlineStr">
        <is>
          <t>ANSI:93439C-L</t>
        </is>
      </c>
      <c r="G2906" s="0" t="inlineStr">
        <is>
          <t>MENS</t>
        </is>
      </c>
      <c r="H2906" s="0" t="inlineStr">
        <is>
          <t>L</t>
        </is>
      </c>
      <c r="I2906" s="0">
        <v>44.99</v>
      </c>
      <c r="J2906" s="0">
        <v>63</v>
      </c>
    </row>
    <row r="2907" spans="1:10" customHeight="0">
      <c r="A2907" s="0">
        <f>HYPERLINK("https://dl.dropboxusercontent.com/scl/fi/mzlmh1edlufsjgxdkb33q/93439f.jpg?rlkey=ncj4teksoil1tz55sa0ne8smq&amp;dl=0","Click to download Image")</f>
      </c>
      <c r="B2907" s="0">
        <f>HYPERLINK("https://dl.dropboxusercontent.com/scl/fi/3nxmsihkze8558jei7xdx/mens-hoodie-size-chartsansi.jpg?rlkey=89ghgly7k8p0i5bu35bpgnefp&amp;dl=0","Click to download SizeChart")</f>
      </c>
      <c r="C2907" s="0" t="inlineStr">
        <is>
          <t>ANSI 2 Men's Safety Sweatshirt</t>
        </is>
      </c>
      <c r="D2907" s="0" t="inlineStr">
        <is>
          <t>93439</t>
        </is>
      </c>
      <c r="E2907" s="0" t="inlineStr">
        <is>
          <t>ANSI:93439D-XL</t>
        </is>
      </c>
      <c r="G2907" s="0" t="inlineStr">
        <is>
          <t>MENS</t>
        </is>
      </c>
      <c r="H2907" s="0" t="inlineStr">
        <is>
          <t>XL</t>
        </is>
      </c>
      <c r="I2907" s="0">
        <v>44.99</v>
      </c>
      <c r="J2907" s="0">
        <v>121</v>
      </c>
    </row>
    <row r="2908" spans="1:10" customHeight="0">
      <c r="A2908" s="0">
        <f>HYPERLINK("https://dl.dropboxusercontent.com/scl/fi/mzlmh1edlufsjgxdkb33q/93439f.jpg?rlkey=ncj4teksoil1tz55sa0ne8smq&amp;dl=0","Click to download Image")</f>
      </c>
      <c r="B2908" s="0">
        <f>HYPERLINK("https://dl.dropboxusercontent.com/scl/fi/3nxmsihkze8558jei7xdx/mens-hoodie-size-chartsansi.jpg?rlkey=89ghgly7k8p0i5bu35bpgnefp&amp;dl=0","Click to download SizeChart")</f>
      </c>
      <c r="C2908" s="0" t="inlineStr">
        <is>
          <t>ANSI 2 Men's Safety Sweatshirt</t>
        </is>
      </c>
      <c r="D2908" s="0" t="inlineStr">
        <is>
          <t>93439</t>
        </is>
      </c>
      <c r="E2908" s="0" t="inlineStr">
        <is>
          <t>ANSI:93439E-2XL</t>
        </is>
      </c>
      <c r="G2908" s="0" t="inlineStr">
        <is>
          <t>MENS</t>
        </is>
      </c>
      <c r="H2908" s="0" t="inlineStr">
        <is>
          <t>2XL</t>
        </is>
      </c>
      <c r="I2908" s="0">
        <v>44.99</v>
      </c>
      <c r="J2908" s="0">
        <v>82</v>
      </c>
    </row>
    <row r="2909" spans="1:10" customHeight="0">
      <c r="A2909" s="0">
        <f>HYPERLINK("https://dl.dropboxusercontent.com/scl/fi/mzlmh1edlufsjgxdkb33q/93439f.jpg?rlkey=ncj4teksoil1tz55sa0ne8smq&amp;dl=0","Click to download Image")</f>
      </c>
      <c r="B2909" s="0">
        <f>HYPERLINK("https://dl.dropboxusercontent.com/scl/fi/3nxmsihkze8558jei7xdx/mens-hoodie-size-chartsansi.jpg?rlkey=89ghgly7k8p0i5bu35bpgnefp&amp;dl=0","Click to download SizeChart")</f>
      </c>
      <c r="C2909" s="0" t="inlineStr">
        <is>
          <t>ANSI 2 Men's Safety Sweatshirt</t>
        </is>
      </c>
      <c r="D2909" s="0" t="inlineStr">
        <is>
          <t>93439</t>
        </is>
      </c>
      <c r="E2909" s="0" t="inlineStr">
        <is>
          <t>ANSI:93439F-3XL</t>
        </is>
      </c>
      <c r="G2909" s="0" t="inlineStr">
        <is>
          <t>MENS</t>
        </is>
      </c>
      <c r="H2909" s="0" t="inlineStr">
        <is>
          <t>3XL</t>
        </is>
      </c>
      <c r="I2909" s="0">
        <v>44.99</v>
      </c>
      <c r="J2909" s="0">
        <v>41</v>
      </c>
    </row>
    <row r="2910" spans="1:10" customHeight="0">
      <c r="A2910" s="0">
        <f>HYPERLINK("https://dl.dropboxusercontent.com/scl/fi/52qxxungqnsqtqjualo9k/107279-f.jpg?rlkey=rqfqvvmi4x9mx2j2bmlzceazn&amp;dl=0","Click to download Image")</f>
      </c>
      <c r="B2910" s="0">
        <f>HYPERLINK("https://dl.dropboxusercontent.com/scl/fi/yakzgyp04z0bf6ujm43ct/mens-jackets-size-chartsansi-jacket.jpg?rlkey=k4pb0hirq3ydwywij41ufh72h&amp;dl=0","Click to download SizeChart")</f>
      </c>
      <c r="C2910" s="0" t="inlineStr">
        <is>
          <t>ANSI 2 Men's Safety Jacket</t>
        </is>
      </c>
      <c r="D2910" s="0" t="inlineStr">
        <is>
          <t>107279</t>
        </is>
      </c>
      <c r="E2910" s="0" t="inlineStr">
        <is>
          <t>ANSI 2 YELLOW:107279B - M</t>
        </is>
      </c>
      <c r="G2910" s="0" t="inlineStr">
        <is>
          <t>MENS</t>
        </is>
      </c>
      <c r="H2910" s="0" t="inlineStr">
        <is>
          <t>M</t>
        </is>
      </c>
      <c r="I2910" s="0">
        <v>84.99</v>
      </c>
      <c r="J2910" s="0">
        <v>58</v>
      </c>
    </row>
    <row r="2911" spans="1:10" customHeight="0">
      <c r="A2911" s="0">
        <f>HYPERLINK("https://dl.dropboxusercontent.com/scl/fi/52qxxungqnsqtqjualo9k/107279-f.jpg?rlkey=rqfqvvmi4x9mx2j2bmlzceazn&amp;dl=0","Click to download Image")</f>
      </c>
      <c r="B2911" s="0">
        <f>HYPERLINK("https://dl.dropboxusercontent.com/scl/fi/yakzgyp04z0bf6ujm43ct/mens-jackets-size-chartsansi-jacket.jpg?rlkey=k4pb0hirq3ydwywij41ufh72h&amp;dl=0","Click to download SizeChart")</f>
      </c>
      <c r="C2911" s="0" t="inlineStr">
        <is>
          <t>ANSI 2 Men's Safety Jacket</t>
        </is>
      </c>
      <c r="D2911" s="0" t="inlineStr">
        <is>
          <t>107279</t>
        </is>
      </c>
      <c r="E2911" s="0" t="inlineStr">
        <is>
          <t>ANSI 2 YELLOW:107279C - L</t>
        </is>
      </c>
      <c r="G2911" s="0" t="inlineStr">
        <is>
          <t>MENS</t>
        </is>
      </c>
      <c r="H2911" s="0" t="inlineStr">
        <is>
          <t>L</t>
        </is>
      </c>
      <c r="I2911" s="0">
        <v>84.99</v>
      </c>
      <c r="J2911" s="0">
        <v>171</v>
      </c>
    </row>
    <row r="2912" spans="1:10" customHeight="0">
      <c r="A2912" s="0">
        <f>HYPERLINK("https://dl.dropboxusercontent.com/scl/fi/52qxxungqnsqtqjualo9k/107279-f.jpg?rlkey=rqfqvvmi4x9mx2j2bmlzceazn&amp;dl=0","Click to download Image")</f>
      </c>
      <c r="B2912" s="0">
        <f>HYPERLINK("https://dl.dropboxusercontent.com/scl/fi/yakzgyp04z0bf6ujm43ct/mens-jackets-size-chartsansi-jacket.jpg?rlkey=k4pb0hirq3ydwywij41ufh72h&amp;dl=0","Click to download SizeChart")</f>
      </c>
      <c r="C2912" s="0" t="inlineStr">
        <is>
          <t>ANSI 2 Men's Safety Jacket</t>
        </is>
      </c>
      <c r="D2912" s="0" t="inlineStr">
        <is>
          <t>107279</t>
        </is>
      </c>
      <c r="E2912" s="0" t="inlineStr">
        <is>
          <t>ANSI 2 YELLOW:107279D - XL</t>
        </is>
      </c>
      <c r="G2912" s="0" t="inlineStr">
        <is>
          <t>MENS</t>
        </is>
      </c>
      <c r="H2912" s="0" t="inlineStr">
        <is>
          <t>XL</t>
        </is>
      </c>
      <c r="I2912" s="0">
        <v>84.99</v>
      </c>
      <c r="J2912" s="0">
        <v>49</v>
      </c>
    </row>
    <row r="2913" spans="1:10" customHeight="0">
      <c r="A2913" s="0">
        <f>HYPERLINK("https://dl.dropboxusercontent.com/scl/fi/52qxxungqnsqtqjualo9k/107279-f.jpg?rlkey=rqfqvvmi4x9mx2j2bmlzceazn&amp;dl=0","Click to download Image")</f>
      </c>
      <c r="B2913" s="0">
        <f>HYPERLINK("https://dl.dropboxusercontent.com/scl/fi/yakzgyp04z0bf6ujm43ct/mens-jackets-size-chartsansi-jacket.jpg?rlkey=k4pb0hirq3ydwywij41ufh72h&amp;dl=0","Click to download SizeChart")</f>
      </c>
      <c r="C2913" s="0" t="inlineStr">
        <is>
          <t>ANSI 2 Men's Safety Jacket</t>
        </is>
      </c>
      <c r="D2913" s="0" t="inlineStr">
        <is>
          <t>107279</t>
        </is>
      </c>
      <c r="E2913" s="0" t="inlineStr">
        <is>
          <t>ANSI 2 YELLOW:107279E - 2XL</t>
        </is>
      </c>
      <c r="G2913" s="0" t="inlineStr">
        <is>
          <t>MENS</t>
        </is>
      </c>
      <c r="H2913" s="0" t="inlineStr">
        <is>
          <t>2XL</t>
        </is>
      </c>
      <c r="I2913" s="0">
        <v>86.99</v>
      </c>
      <c r="J2913" s="0">
        <v>90</v>
      </c>
    </row>
    <row r="2914" spans="1:10" customHeight="0">
      <c r="A2914" s="0">
        <f>HYPERLINK("https://dl.dropboxusercontent.com/scl/fi/52qxxungqnsqtqjualo9k/107279-f.jpg?rlkey=rqfqvvmi4x9mx2j2bmlzceazn&amp;dl=0","Click to download Image")</f>
      </c>
      <c r="B2914" s="0">
        <f>HYPERLINK("https://dl.dropboxusercontent.com/scl/fi/yakzgyp04z0bf6ujm43ct/mens-jackets-size-chartsansi-jacket.jpg?rlkey=k4pb0hirq3ydwywij41ufh72h&amp;dl=0","Click to download SizeChart")</f>
      </c>
      <c r="C2914" s="0" t="inlineStr">
        <is>
          <t>ANSI 2 Men's Safety Jacket</t>
        </is>
      </c>
      <c r="D2914" s="0" t="inlineStr">
        <is>
          <t>107279</t>
        </is>
      </c>
      <c r="E2914" s="0" t="inlineStr">
        <is>
          <t>ANSI 2 YELLOW:107279F - 3XL</t>
        </is>
      </c>
      <c r="G2914" s="0" t="inlineStr">
        <is>
          <t>MENS</t>
        </is>
      </c>
      <c r="H2914" s="0" t="inlineStr">
        <is>
          <t>3XL</t>
        </is>
      </c>
      <c r="I2914" s="0">
        <v>86.99</v>
      </c>
      <c r="J2914" s="0">
        <v>27</v>
      </c>
    </row>
    <row r="2915" spans="1:10" customHeight="0">
      <c r="A2915" s="0">
        <f>HYPERLINK("https://dl.dropboxusercontent.com/scl/fi/52qxxungqnsqtqjualo9k/107279-f.jpg?rlkey=rqfqvvmi4x9mx2j2bmlzceazn&amp;dl=0","Click to download Image")</f>
      </c>
      <c r="B2915" s="0">
        <f>HYPERLINK("https://dl.dropboxusercontent.com/scl/fi/yakzgyp04z0bf6ujm43ct/mens-jackets-size-chartsansi-jacket.jpg?rlkey=k4pb0hirq3ydwywij41ufh72h&amp;dl=0","Click to download SizeChart")</f>
      </c>
      <c r="C2915" s="0" t="inlineStr">
        <is>
          <t>ANSI 2 Men's Safety Jacket</t>
        </is>
      </c>
      <c r="D2915" s="0" t="inlineStr">
        <is>
          <t>107279</t>
        </is>
      </c>
      <c r="E2915" s="0" t="inlineStr">
        <is>
          <t>ANSI 2 YELLOW:107279G - 4XL</t>
        </is>
      </c>
      <c r="G2915" s="0" t="inlineStr">
        <is>
          <t>MENS</t>
        </is>
      </c>
      <c r="H2915" s="0" t="inlineStr">
        <is>
          <t>4XL</t>
        </is>
      </c>
      <c r="I2915" s="0">
        <v>84.99</v>
      </c>
      <c r="J2915" s="0">
        <v>9</v>
      </c>
    </row>
    <row r="2916" spans="1:10" customHeight="0">
      <c r="A2916" s="0">
        <f>HYPERLINK("https://dl.dropboxusercontent.com/scl/fi/kga9asvhz4ckosdnrbd9z/107281-f.jpg?rlkey=wnj41613fhdiaaopt73pz40f0&amp;dl=0","Click to download Image")</f>
      </c>
      <c r="B2916" s="0">
        <f>HYPERLINK("https://dl.dropboxusercontent.com/scl/fi/yakzgyp04z0bf6ujm43ct/mens-jackets-size-chartsansi-jacket.jpg?rlkey=k4pb0hirq3ydwywij41ufh72h&amp;dl=0","Click to download SizeChart")</f>
      </c>
      <c r="C2916" s="0" t="inlineStr">
        <is>
          <t>ANSI 2 Men's Safety Jacket</t>
        </is>
      </c>
      <c r="D2916" s="0" t="inlineStr">
        <is>
          <t>107281</t>
        </is>
      </c>
      <c r="E2916" s="0" t="inlineStr">
        <is>
          <t>ANSI 2 ORANGE:107281B - M</t>
        </is>
      </c>
      <c r="G2916" s="0" t="inlineStr">
        <is>
          <t>MENS</t>
        </is>
      </c>
      <c r="H2916" s="0" t="inlineStr">
        <is>
          <t>M</t>
        </is>
      </c>
      <c r="I2916" s="0">
        <v>84.99</v>
      </c>
      <c r="J2916" s="0">
        <v>24</v>
      </c>
    </row>
    <row r="2917" spans="1:10" customHeight="0">
      <c r="A2917" s="0">
        <f>HYPERLINK("https://dl.dropboxusercontent.com/scl/fi/kga9asvhz4ckosdnrbd9z/107281-f.jpg?rlkey=wnj41613fhdiaaopt73pz40f0&amp;dl=0","Click to download Image")</f>
      </c>
      <c r="B2917" s="0">
        <f>HYPERLINK("https://dl.dropboxusercontent.com/scl/fi/yakzgyp04z0bf6ujm43ct/mens-jackets-size-chartsansi-jacket.jpg?rlkey=k4pb0hirq3ydwywij41ufh72h&amp;dl=0","Click to download SizeChart")</f>
      </c>
      <c r="C2917" s="0" t="inlineStr">
        <is>
          <t>ANSI 2 Men's Safety Jacket</t>
        </is>
      </c>
      <c r="D2917" s="0" t="inlineStr">
        <is>
          <t>107281</t>
        </is>
      </c>
      <c r="E2917" s="0" t="inlineStr">
        <is>
          <t>ANSI 2 ORANGE:107281C - L</t>
        </is>
      </c>
      <c r="G2917" s="0" t="inlineStr">
        <is>
          <t>MENS</t>
        </is>
      </c>
      <c r="H2917" s="0" t="inlineStr">
        <is>
          <t>L</t>
        </is>
      </c>
      <c r="I2917" s="0">
        <v>84.99</v>
      </c>
      <c r="J2917" s="0">
        <v>75</v>
      </c>
    </row>
    <row r="2918" spans="1:10" customHeight="0">
      <c r="A2918" s="0">
        <f>HYPERLINK("https://dl.dropboxusercontent.com/scl/fi/kga9asvhz4ckosdnrbd9z/107281-f.jpg?rlkey=wnj41613fhdiaaopt73pz40f0&amp;dl=0","Click to download Image")</f>
      </c>
      <c r="B2918" s="0">
        <f>HYPERLINK("https://dl.dropboxusercontent.com/scl/fi/yakzgyp04z0bf6ujm43ct/mens-jackets-size-chartsansi-jacket.jpg?rlkey=k4pb0hirq3ydwywij41ufh72h&amp;dl=0","Click to download SizeChart")</f>
      </c>
      <c r="C2918" s="0" t="inlineStr">
        <is>
          <t>ANSI 2 Men's Safety Jacket</t>
        </is>
      </c>
      <c r="D2918" s="0" t="inlineStr">
        <is>
          <t>107281</t>
        </is>
      </c>
      <c r="E2918" s="0" t="inlineStr">
        <is>
          <t>ANSI 2 ORANGE:107281D - XL</t>
        </is>
      </c>
      <c r="G2918" s="0" t="inlineStr">
        <is>
          <t>MENS</t>
        </is>
      </c>
      <c r="H2918" s="0" t="inlineStr">
        <is>
          <t>XL</t>
        </is>
      </c>
      <c r="I2918" s="0">
        <v>84.99</v>
      </c>
      <c r="J2918" s="0">
        <v>100</v>
      </c>
    </row>
    <row r="2919" spans="1:10" customHeight="0">
      <c r="A2919" s="0">
        <f>HYPERLINK("https://dl.dropboxusercontent.com/scl/fi/kga9asvhz4ckosdnrbd9z/107281-f.jpg?rlkey=wnj41613fhdiaaopt73pz40f0&amp;dl=0","Click to download Image")</f>
      </c>
      <c r="B2919" s="0">
        <f>HYPERLINK("https://dl.dropboxusercontent.com/scl/fi/yakzgyp04z0bf6ujm43ct/mens-jackets-size-chartsansi-jacket.jpg?rlkey=k4pb0hirq3ydwywij41ufh72h&amp;dl=0","Click to download SizeChart")</f>
      </c>
      <c r="C2919" s="0" t="inlineStr">
        <is>
          <t>ANSI 2 Men's Safety Jacket</t>
        </is>
      </c>
      <c r="D2919" s="0" t="inlineStr">
        <is>
          <t>107281</t>
        </is>
      </c>
      <c r="E2919" s="0" t="inlineStr">
        <is>
          <t>ANSI 2 ORANGE:107281E - 2XL</t>
        </is>
      </c>
      <c r="G2919" s="0" t="inlineStr">
        <is>
          <t>MENS</t>
        </is>
      </c>
      <c r="H2919" s="0" t="inlineStr">
        <is>
          <t>2XL</t>
        </is>
      </c>
      <c r="I2919" s="0">
        <v>86.99</v>
      </c>
      <c r="J2919" s="0">
        <v>75</v>
      </c>
    </row>
    <row r="2920" spans="1:10" customHeight="0">
      <c r="A2920" s="0">
        <f>HYPERLINK("https://dl.dropboxusercontent.com/scl/fi/kga9asvhz4ckosdnrbd9z/107281-f.jpg?rlkey=wnj41613fhdiaaopt73pz40f0&amp;dl=0","Click to download Image")</f>
      </c>
      <c r="B2920" s="0">
        <f>HYPERLINK("https://dl.dropboxusercontent.com/scl/fi/yakzgyp04z0bf6ujm43ct/mens-jackets-size-chartsansi-jacket.jpg?rlkey=k4pb0hirq3ydwywij41ufh72h&amp;dl=0","Click to download SizeChart")</f>
      </c>
      <c r="C2920" s="0" t="inlineStr">
        <is>
          <t>ANSI 2 Men's Safety Jacket</t>
        </is>
      </c>
      <c r="D2920" s="0" t="inlineStr">
        <is>
          <t>107281</t>
        </is>
      </c>
      <c r="E2920" s="0" t="inlineStr">
        <is>
          <t>ANSI 2 ORANGE:107281F - 3XL</t>
        </is>
      </c>
      <c r="G2920" s="0" t="inlineStr">
        <is>
          <t>MENS</t>
        </is>
      </c>
      <c r="H2920" s="0" t="inlineStr">
        <is>
          <t>3XL</t>
        </is>
      </c>
      <c r="I2920" s="0">
        <v>86.99</v>
      </c>
      <c r="J2920" s="0">
        <v>25</v>
      </c>
    </row>
    <row r="2921" spans="1:10" customHeight="0">
      <c r="A2921" s="0">
        <f>HYPERLINK("https://dl.dropboxusercontent.com/scl/fi/szwkiyvkwgav39lflgawe/virginia-109480-f.jpg?rlkey=tlsj4uj1r6t66mrkaqkys2vqg&amp;dl=0","Click to download Image")</f>
      </c>
      <c r="B2921" s="0">
        <f>HYPERLINK("https://dl.dropboxusercontent.com/scl/fi/htmwikt5ahyj11ji01hah/graphic-update22022-infant.jpg?rlkey=3quruy23jjupt511vu1lbmckh&amp;dl=0","Click to download SizeChart")</f>
      </c>
      <c r="C2921" s="0" t="inlineStr">
        <is>
          <t>Virginia Infant Bodysuit</t>
        </is>
      </c>
      <c r="D2921" s="0" t="inlineStr">
        <is>
          <t>109480</t>
        </is>
      </c>
      <c r="E2921" s="0" t="inlineStr">
        <is>
          <t>STARS CLOUDS VIRGINIA CARDINAL:109480A - 0-3M</t>
        </is>
      </c>
      <c r="G2921" s="0" t="inlineStr">
        <is>
          <t>INFANT</t>
        </is>
      </c>
      <c r="H2921" s="0" t="inlineStr">
        <is>
          <t>0-3M</t>
        </is>
      </c>
      <c r="I2921" s="0">
        <v>32.99</v>
      </c>
      <c r="J2921" s="0">
        <v>28</v>
      </c>
    </row>
    <row r="2922" spans="1:10" customHeight="0">
      <c r="A2922" s="0">
        <f>HYPERLINK("https://dl.dropboxusercontent.com/scl/fi/szwkiyvkwgav39lflgawe/virginia-109480-f.jpg?rlkey=tlsj4uj1r6t66mrkaqkys2vqg&amp;dl=0","Click to download Image")</f>
      </c>
      <c r="B2922" s="0">
        <f>HYPERLINK("https://dl.dropboxusercontent.com/scl/fi/htmwikt5ahyj11ji01hah/graphic-update22022-infant.jpg?rlkey=3quruy23jjupt511vu1lbmckh&amp;dl=0","Click to download SizeChart")</f>
      </c>
      <c r="C2922" s="0" t="inlineStr">
        <is>
          <t>Virginia Infant Bodysuit</t>
        </is>
      </c>
      <c r="D2922" s="0" t="inlineStr">
        <is>
          <t>109480</t>
        </is>
      </c>
      <c r="E2922" s="0" t="inlineStr">
        <is>
          <t>STARS CLOUDS VIRGINIA CARDINAL:109480B - 3-6M</t>
        </is>
      </c>
      <c r="G2922" s="0" t="inlineStr">
        <is>
          <t>INFANT</t>
        </is>
      </c>
      <c r="H2922" s="0" t="inlineStr">
        <is>
          <t>3-6M</t>
        </is>
      </c>
      <c r="I2922" s="0">
        <v>32.99</v>
      </c>
      <c r="J2922" s="0">
        <v>28</v>
      </c>
    </row>
    <row r="2923" spans="1:10" customHeight="0">
      <c r="A2923" s="0">
        <f>HYPERLINK("https://dl.dropboxusercontent.com/scl/fi/szwkiyvkwgav39lflgawe/virginia-109480-f.jpg?rlkey=tlsj4uj1r6t66mrkaqkys2vqg&amp;dl=0","Click to download Image")</f>
      </c>
      <c r="B2923" s="0">
        <f>HYPERLINK("https://dl.dropboxusercontent.com/scl/fi/htmwikt5ahyj11ji01hah/graphic-update22022-infant.jpg?rlkey=3quruy23jjupt511vu1lbmckh&amp;dl=0","Click to download SizeChart")</f>
      </c>
      <c r="C2923" s="0" t="inlineStr">
        <is>
          <t>Virginia Infant Bodysuit</t>
        </is>
      </c>
      <c r="D2923" s="0" t="inlineStr">
        <is>
          <t>109480</t>
        </is>
      </c>
      <c r="E2923" s="0" t="inlineStr">
        <is>
          <t>STARS CLOUDS VIRGINIA CARDINAL:109480C - 6-9M</t>
        </is>
      </c>
      <c r="G2923" s="0" t="inlineStr">
        <is>
          <t>INFANT</t>
        </is>
      </c>
      <c r="H2923" s="0" t="inlineStr">
        <is>
          <t>6-9M</t>
        </is>
      </c>
      <c r="I2923" s="0">
        <v>32.99</v>
      </c>
      <c r="J2923" s="0">
        <v>27</v>
      </c>
    </row>
    <row r="2924" spans="1:10" customHeight="0">
      <c r="A2924" s="0">
        <f>HYPERLINK("https://dl.dropboxusercontent.com/scl/fi/szwkiyvkwgav39lflgawe/virginia-109480-f.jpg?rlkey=tlsj4uj1r6t66mrkaqkys2vqg&amp;dl=0","Click to download Image")</f>
      </c>
      <c r="B2924" s="0">
        <f>HYPERLINK("https://dl.dropboxusercontent.com/scl/fi/htmwikt5ahyj11ji01hah/graphic-update22022-infant.jpg?rlkey=3quruy23jjupt511vu1lbmckh&amp;dl=0","Click to download SizeChart")</f>
      </c>
      <c r="C2924" s="0" t="inlineStr">
        <is>
          <t>Virginia Infant Bodysuit</t>
        </is>
      </c>
      <c r="D2924" s="0" t="inlineStr">
        <is>
          <t>109480</t>
        </is>
      </c>
      <c r="E2924" s="0" t="inlineStr">
        <is>
          <t>STARS CLOUDS VIRGINIA CARDINAL:109480F - 12M</t>
        </is>
      </c>
      <c r="G2924" s="0" t="inlineStr">
        <is>
          <t>INFANT</t>
        </is>
      </c>
      <c r="H2924" s="0" t="inlineStr">
        <is>
          <t>9-12M</t>
        </is>
      </c>
      <c r="I2924" s="0">
        <v>32.99</v>
      </c>
      <c r="J2924" s="0">
        <v>27</v>
      </c>
    </row>
    <row r="2925" spans="1:10" customHeight="0">
      <c r="A2925" s="0">
        <f>HYPERLINK("https://dl.dropboxusercontent.com/scl/fi/rngtu9rw98266o3afrmye/virginia-109519-f.jpg?rlkey=9owgyij61lraneqawy3kvc9id&amp;dl=0","Click to download Image")</f>
      </c>
      <c r="B2925" s="0">
        <f>HYPERLINK("https://dl.dropboxusercontent.com/scl/fi/htmwikt5ahyj11ji01hah/graphic-update22022-infant.jpg?rlkey=3quruy23jjupt511vu1lbmckh&amp;dl=0","Click to download SizeChart")</f>
      </c>
      <c r="C2925" s="0" t="inlineStr">
        <is>
          <t>Virginia Infant Bodysuit</t>
        </is>
      </c>
      <c r="D2925" s="0" t="inlineStr">
        <is>
          <t>109519</t>
        </is>
      </c>
      <c r="E2925" s="0" t="inlineStr">
        <is>
          <t>STARS CLOUDS VIRGINIA PINK:109519A - 0-3M</t>
        </is>
      </c>
      <c r="G2925" s="0" t="inlineStr">
        <is>
          <t>INFANT</t>
        </is>
      </c>
      <c r="H2925" s="0" t="inlineStr">
        <is>
          <t>0-3M</t>
        </is>
      </c>
      <c r="I2925" s="0">
        <v>32.99</v>
      </c>
      <c r="J2925" s="0">
        <v>36</v>
      </c>
    </row>
    <row r="2926" spans="1:10" customHeight="0">
      <c r="A2926" s="0">
        <f>HYPERLINK("https://dl.dropboxusercontent.com/scl/fi/rngtu9rw98266o3afrmye/virginia-109519-f.jpg?rlkey=9owgyij61lraneqawy3kvc9id&amp;dl=0","Click to download Image")</f>
      </c>
      <c r="B2926" s="0">
        <f>HYPERLINK("https://dl.dropboxusercontent.com/scl/fi/htmwikt5ahyj11ji01hah/graphic-update22022-infant.jpg?rlkey=3quruy23jjupt511vu1lbmckh&amp;dl=0","Click to download SizeChart")</f>
      </c>
      <c r="C2926" s="0" t="inlineStr">
        <is>
          <t>Virginia Infant Bodysuit</t>
        </is>
      </c>
      <c r="D2926" s="0" t="inlineStr">
        <is>
          <t>109519</t>
        </is>
      </c>
      <c r="E2926" s="0" t="inlineStr">
        <is>
          <t>STARS CLOUDS VIRGINIA PINK:109519B - 3-6M</t>
        </is>
      </c>
      <c r="G2926" s="0" t="inlineStr">
        <is>
          <t>INFANT</t>
        </is>
      </c>
      <c r="H2926" s="0" t="inlineStr">
        <is>
          <t>3-6M</t>
        </is>
      </c>
      <c r="I2926" s="0">
        <v>32.99</v>
      </c>
      <c r="J2926" s="0">
        <v>36</v>
      </c>
    </row>
    <row r="2927" spans="1:10" customHeight="0">
      <c r="A2927" s="0">
        <f>HYPERLINK("https://dl.dropboxusercontent.com/scl/fi/rngtu9rw98266o3afrmye/virginia-109519-f.jpg?rlkey=9owgyij61lraneqawy3kvc9id&amp;dl=0","Click to download Image")</f>
      </c>
      <c r="B2927" s="0">
        <f>HYPERLINK("https://dl.dropboxusercontent.com/scl/fi/htmwikt5ahyj11ji01hah/graphic-update22022-infant.jpg?rlkey=3quruy23jjupt511vu1lbmckh&amp;dl=0","Click to download SizeChart")</f>
      </c>
      <c r="C2927" s="0" t="inlineStr">
        <is>
          <t>Virginia Infant Bodysuit</t>
        </is>
      </c>
      <c r="D2927" s="0" t="inlineStr">
        <is>
          <t>109519</t>
        </is>
      </c>
      <c r="E2927" s="0" t="inlineStr">
        <is>
          <t>STARS CLOUDS VIRGINIA PINK:109519C - 6-9M</t>
        </is>
      </c>
      <c r="G2927" s="0" t="inlineStr">
        <is>
          <t>INFANT</t>
        </is>
      </c>
      <c r="H2927" s="0" t="inlineStr">
        <is>
          <t>6-9M</t>
        </is>
      </c>
      <c r="I2927" s="0">
        <v>32.99</v>
      </c>
      <c r="J2927" s="0">
        <v>36</v>
      </c>
    </row>
    <row r="2928" spans="1:10" customHeight="0">
      <c r="A2928" s="0">
        <f>HYPERLINK("https://dl.dropboxusercontent.com/scl/fi/rngtu9rw98266o3afrmye/virginia-109519-f.jpg?rlkey=9owgyij61lraneqawy3kvc9id&amp;dl=0","Click to download Image")</f>
      </c>
      <c r="B2928" s="0">
        <f>HYPERLINK("https://dl.dropboxusercontent.com/scl/fi/htmwikt5ahyj11ji01hah/graphic-update22022-infant.jpg?rlkey=3quruy23jjupt511vu1lbmckh&amp;dl=0","Click to download SizeChart")</f>
      </c>
      <c r="C2928" s="0" t="inlineStr">
        <is>
          <t>Virginia Infant Bodysuit</t>
        </is>
      </c>
      <c r="D2928" s="0" t="inlineStr">
        <is>
          <t>109519</t>
        </is>
      </c>
      <c r="E2928" s="0" t="inlineStr">
        <is>
          <t>STARS CLOUDS VIRGINIA PINK:109519F - 12M</t>
        </is>
      </c>
      <c r="G2928" s="0" t="inlineStr">
        <is>
          <t>INFANT</t>
        </is>
      </c>
      <c r="H2928" s="0" t="inlineStr">
        <is>
          <t>9-12M</t>
        </is>
      </c>
      <c r="I2928" s="0">
        <v>32.99</v>
      </c>
      <c r="J2928" s="0">
        <v>36</v>
      </c>
    </row>
    <row r="2929" spans="1:10" customHeight="0">
      <c r="A2929" s="0">
        <f>HYPERLINK("https://dl.dropboxusercontent.com/scl/fi/hse2vyou1fu9r7eag7i5w/virginia-109518-f.jpg?rlkey=u5s2aafuuvo910ol1zfkky1rd&amp;dl=0","Click to download Image")</f>
      </c>
      <c r="B2929" s="0">
        <f>HYPERLINK("https://dl.dropboxusercontent.com/scl/fi/htmwikt5ahyj11ji01hah/graphic-update22022-infant.jpg?rlkey=3quruy23jjupt511vu1lbmckh&amp;dl=0","Click to download SizeChart")</f>
      </c>
      <c r="C2929" s="0" t="inlineStr">
        <is>
          <t>Virginia Infant Bodysuit</t>
        </is>
      </c>
      <c r="D2929" s="0" t="inlineStr">
        <is>
          <t>109518</t>
        </is>
      </c>
      <c r="E2929" s="0" t="inlineStr">
        <is>
          <t>STARS CLOUDS VIRGINIA NAVY:109518A - 0-3M</t>
        </is>
      </c>
      <c r="G2929" s="0" t="inlineStr">
        <is>
          <t>INFANT</t>
        </is>
      </c>
      <c r="H2929" s="0" t="inlineStr">
        <is>
          <t>0-3M</t>
        </is>
      </c>
      <c r="I2929" s="0">
        <v>32.99</v>
      </c>
      <c r="J2929" s="0">
        <v>36</v>
      </c>
    </row>
    <row r="2930" spans="1:10" customHeight="0">
      <c r="A2930" s="0">
        <f>HYPERLINK("https://dl.dropboxusercontent.com/scl/fi/hse2vyou1fu9r7eag7i5w/virginia-109518-f.jpg?rlkey=u5s2aafuuvo910ol1zfkky1rd&amp;dl=0","Click to download Image")</f>
      </c>
      <c r="B2930" s="0">
        <f>HYPERLINK("https://dl.dropboxusercontent.com/scl/fi/htmwikt5ahyj11ji01hah/graphic-update22022-infant.jpg?rlkey=3quruy23jjupt511vu1lbmckh&amp;dl=0","Click to download SizeChart")</f>
      </c>
      <c r="C2930" s="0" t="inlineStr">
        <is>
          <t>Virginia Infant Bodysuit</t>
        </is>
      </c>
      <c r="D2930" s="0" t="inlineStr">
        <is>
          <t>109518</t>
        </is>
      </c>
      <c r="E2930" s="0" t="inlineStr">
        <is>
          <t>STARS CLOUDS VIRGINIA NAVY:109518B - 3-6M</t>
        </is>
      </c>
      <c r="G2930" s="0" t="inlineStr">
        <is>
          <t>INFANT</t>
        </is>
      </c>
      <c r="H2930" s="0" t="inlineStr">
        <is>
          <t>3-6M</t>
        </is>
      </c>
      <c r="I2930" s="0">
        <v>32.99</v>
      </c>
      <c r="J2930" s="0">
        <v>36</v>
      </c>
    </row>
    <row r="2931" spans="1:10" customHeight="0">
      <c r="A2931" s="0">
        <f>HYPERLINK("https://dl.dropboxusercontent.com/scl/fi/hse2vyou1fu9r7eag7i5w/virginia-109518-f.jpg?rlkey=u5s2aafuuvo910ol1zfkky1rd&amp;dl=0","Click to download Image")</f>
      </c>
      <c r="B2931" s="0">
        <f>HYPERLINK("https://dl.dropboxusercontent.com/scl/fi/htmwikt5ahyj11ji01hah/graphic-update22022-infant.jpg?rlkey=3quruy23jjupt511vu1lbmckh&amp;dl=0","Click to download SizeChart")</f>
      </c>
      <c r="C2931" s="0" t="inlineStr">
        <is>
          <t>Virginia Infant Bodysuit</t>
        </is>
      </c>
      <c r="D2931" s="0" t="inlineStr">
        <is>
          <t>109518</t>
        </is>
      </c>
      <c r="E2931" s="0" t="inlineStr">
        <is>
          <t>STARS CLOUDS VIRGINIA NAVY:109518C - 6-9M</t>
        </is>
      </c>
      <c r="G2931" s="0" t="inlineStr">
        <is>
          <t>INFANT</t>
        </is>
      </c>
      <c r="H2931" s="0" t="inlineStr">
        <is>
          <t>6-9M</t>
        </is>
      </c>
      <c r="I2931" s="0">
        <v>32.99</v>
      </c>
      <c r="J2931" s="0">
        <v>36</v>
      </c>
    </row>
    <row r="2932" spans="1:10" customHeight="0">
      <c r="A2932" s="0">
        <f>HYPERLINK("https://dl.dropboxusercontent.com/scl/fi/hse2vyou1fu9r7eag7i5w/virginia-109518-f.jpg?rlkey=u5s2aafuuvo910ol1zfkky1rd&amp;dl=0","Click to download Image")</f>
      </c>
      <c r="B2932" s="0">
        <f>HYPERLINK("https://dl.dropboxusercontent.com/scl/fi/htmwikt5ahyj11ji01hah/graphic-update22022-infant.jpg?rlkey=3quruy23jjupt511vu1lbmckh&amp;dl=0","Click to download SizeChart")</f>
      </c>
      <c r="C2932" s="0" t="inlineStr">
        <is>
          <t>Virginia Infant Bodysuit</t>
        </is>
      </c>
      <c r="D2932" s="0" t="inlineStr">
        <is>
          <t>109518</t>
        </is>
      </c>
      <c r="E2932" s="0" t="inlineStr">
        <is>
          <t>STARS CLOUDS VIRGINIA NAVY:109518F - 12M</t>
        </is>
      </c>
      <c r="G2932" s="0" t="inlineStr">
        <is>
          <t>INFANT</t>
        </is>
      </c>
      <c r="H2932" s="0" t="inlineStr">
        <is>
          <t>9-12M</t>
        </is>
      </c>
      <c r="I2932" s="0">
        <v>32.99</v>
      </c>
      <c r="J2932" s="0">
        <v>36</v>
      </c>
    </row>
    <row r="2933" spans="1:10" customHeight="0">
      <c r="A2933" s="0">
        <f>HYPERLINK("https://dl.dropboxusercontent.com/scl/fi/vngtqqewh3b7wif8v89jh/virginia-109479-f.jpg?rlkey=830y5p3dojxczp4a1ew8l0exi&amp;dl=0","Click to download Image")</f>
      </c>
      <c r="B2933" s="0">
        <f>HYPERLINK("https://dl.dropboxusercontent.com/scl/fi/htmwikt5ahyj11ji01hah/graphic-update22022-infant.jpg?rlkey=3quruy23jjupt511vu1lbmckh&amp;dl=0","Click to download SizeChart")</f>
      </c>
      <c r="C2933" s="0" t="inlineStr">
        <is>
          <t>Virginia Infant Bodysuit</t>
        </is>
      </c>
      <c r="D2933" s="0" t="inlineStr">
        <is>
          <t>109479</t>
        </is>
      </c>
      <c r="E2933" s="0" t="inlineStr">
        <is>
          <t>STARS CLOUDS VIRGINIA BLACK:109479A - 0-3M</t>
        </is>
      </c>
      <c r="G2933" s="0" t="inlineStr">
        <is>
          <t>INFANT</t>
        </is>
      </c>
      <c r="H2933" s="0" t="inlineStr">
        <is>
          <t>0-3M</t>
        </is>
      </c>
      <c r="I2933" s="0">
        <v>32.99</v>
      </c>
      <c r="J2933" s="0">
        <v>35</v>
      </c>
    </row>
    <row r="2934" spans="1:10" customHeight="0">
      <c r="A2934" s="0">
        <f>HYPERLINK("https://dl.dropboxusercontent.com/scl/fi/vngtqqewh3b7wif8v89jh/virginia-109479-f.jpg?rlkey=830y5p3dojxczp4a1ew8l0exi&amp;dl=0","Click to download Image")</f>
      </c>
      <c r="B2934" s="0">
        <f>HYPERLINK("https://dl.dropboxusercontent.com/scl/fi/htmwikt5ahyj11ji01hah/graphic-update22022-infant.jpg?rlkey=3quruy23jjupt511vu1lbmckh&amp;dl=0","Click to download SizeChart")</f>
      </c>
      <c r="C2934" s="0" t="inlineStr">
        <is>
          <t>Virginia Infant Bodysuit</t>
        </is>
      </c>
      <c r="D2934" s="0" t="inlineStr">
        <is>
          <t>109479</t>
        </is>
      </c>
      <c r="E2934" s="0" t="inlineStr">
        <is>
          <t>STARS CLOUDS VIRGINIA BLACK:109479B - 3-6M</t>
        </is>
      </c>
      <c r="G2934" s="0" t="inlineStr">
        <is>
          <t>INFANT</t>
        </is>
      </c>
      <c r="H2934" s="0" t="inlineStr">
        <is>
          <t>3-6M</t>
        </is>
      </c>
      <c r="I2934" s="0">
        <v>32.99</v>
      </c>
      <c r="J2934" s="0">
        <v>35</v>
      </c>
    </row>
    <row r="2935" spans="1:10" customHeight="0">
      <c r="A2935" s="0">
        <f>HYPERLINK("https://dl.dropboxusercontent.com/scl/fi/vngtqqewh3b7wif8v89jh/virginia-109479-f.jpg?rlkey=830y5p3dojxczp4a1ew8l0exi&amp;dl=0","Click to download Image")</f>
      </c>
      <c r="B2935" s="0">
        <f>HYPERLINK("https://dl.dropboxusercontent.com/scl/fi/htmwikt5ahyj11ji01hah/graphic-update22022-infant.jpg?rlkey=3quruy23jjupt511vu1lbmckh&amp;dl=0","Click to download SizeChart")</f>
      </c>
      <c r="C2935" s="0" t="inlineStr">
        <is>
          <t>Virginia Infant Bodysuit</t>
        </is>
      </c>
      <c r="D2935" s="0" t="inlineStr">
        <is>
          <t>109479</t>
        </is>
      </c>
      <c r="E2935" s="0" t="inlineStr">
        <is>
          <t>STARS CLOUDS VIRGINIA BLACK:109479C - 6-9M</t>
        </is>
      </c>
      <c r="G2935" s="0" t="inlineStr">
        <is>
          <t>INFANT</t>
        </is>
      </c>
      <c r="H2935" s="0" t="inlineStr">
        <is>
          <t>6-9M</t>
        </is>
      </c>
      <c r="I2935" s="0">
        <v>32.99</v>
      </c>
      <c r="J2935" s="0">
        <v>34</v>
      </c>
    </row>
    <row r="2936" spans="1:10" customHeight="0">
      <c r="A2936" s="0">
        <f>HYPERLINK("https://dl.dropboxusercontent.com/scl/fi/vngtqqewh3b7wif8v89jh/virginia-109479-f.jpg?rlkey=830y5p3dojxczp4a1ew8l0exi&amp;dl=0","Click to download Image")</f>
      </c>
      <c r="B2936" s="0">
        <f>HYPERLINK("https://dl.dropboxusercontent.com/scl/fi/htmwikt5ahyj11ji01hah/graphic-update22022-infant.jpg?rlkey=3quruy23jjupt511vu1lbmckh&amp;dl=0","Click to download SizeChart")</f>
      </c>
      <c r="C2936" s="0" t="inlineStr">
        <is>
          <t>Virginia Infant Bodysuit</t>
        </is>
      </c>
      <c r="D2936" s="0" t="inlineStr">
        <is>
          <t>109479</t>
        </is>
      </c>
      <c r="E2936" s="0" t="inlineStr">
        <is>
          <t>STARS CLOUDS VIRGINIA BLACK:109479F - 12M</t>
        </is>
      </c>
      <c r="G2936" s="0" t="inlineStr">
        <is>
          <t>INFANT</t>
        </is>
      </c>
      <c r="H2936" s="0" t="inlineStr">
        <is>
          <t>9-12M</t>
        </is>
      </c>
      <c r="I2936" s="0">
        <v>32.99</v>
      </c>
      <c r="J2936" s="0">
        <v>34</v>
      </c>
    </row>
    <row r="2937" spans="1:10" customHeight="0">
      <c r="A2937" s="0">
        <f>HYPERLINK("https://dl.dropboxusercontent.com/scl/fi/3hh5e5nntj55ny6vbx3ib/109697f-black.jpg?rlkey=wiqevmkfcz2k0xoglnu1wnj6r&amp;dl=0","Click to download Image")</f>
      </c>
      <c r="C2937" s="0" t="inlineStr">
        <is>
          <t>York Infant PE Romper</t>
        </is>
      </c>
      <c r="D2937" s="0" t="inlineStr">
        <is>
          <t>113015</t>
        </is>
      </c>
      <c r="E2937" s="0" t="inlineStr">
        <is>
          <t>BLANK YORK WHITE BLACK:113015A - 0-3M</t>
        </is>
      </c>
      <c r="G2937" s="0" t="inlineStr">
        <is>
          <t>INFANT</t>
        </is>
      </c>
      <c r="H2937" s="0" t="inlineStr">
        <is>
          <t>0-3M</t>
        </is>
      </c>
      <c r="I2937" s="0">
        <v>19.99</v>
      </c>
      <c r="J2937" s="0">
        <v>26</v>
      </c>
    </row>
    <row r="2938" spans="1:10" customHeight="0">
      <c r="A2938" s="0">
        <f>HYPERLINK("https://dl.dropboxusercontent.com/scl/fi/3hh5e5nntj55ny6vbx3ib/109697f-black.jpg?rlkey=wiqevmkfcz2k0xoglnu1wnj6r&amp;dl=0","Click to download Image")</f>
      </c>
      <c r="C2938" s="0" t="inlineStr">
        <is>
          <t>York Infant PE Romper</t>
        </is>
      </c>
      <c r="D2938" s="0" t="inlineStr">
        <is>
          <t>113015</t>
        </is>
      </c>
      <c r="E2938" s="0" t="inlineStr">
        <is>
          <t>BLANK YORK WHITE BLACK:113015B - 3-6M</t>
        </is>
      </c>
      <c r="G2938" s="0" t="inlineStr">
        <is>
          <t>INFANT</t>
        </is>
      </c>
      <c r="H2938" s="0" t="inlineStr">
        <is>
          <t>3-6M</t>
        </is>
      </c>
      <c r="I2938" s="0">
        <v>19.99</v>
      </c>
      <c r="J2938" s="0">
        <v>26</v>
      </c>
    </row>
    <row r="2939" spans="1:10" customHeight="0">
      <c r="A2939" s="0">
        <f>HYPERLINK("https://dl.dropboxusercontent.com/scl/fi/3hh5e5nntj55ny6vbx3ib/109697f-black.jpg?rlkey=wiqevmkfcz2k0xoglnu1wnj6r&amp;dl=0","Click to download Image")</f>
      </c>
      <c r="C2939" s="0" t="inlineStr">
        <is>
          <t>York Infant PE Romper</t>
        </is>
      </c>
      <c r="D2939" s="0" t="inlineStr">
        <is>
          <t>113015</t>
        </is>
      </c>
      <c r="E2939" s="0" t="inlineStr">
        <is>
          <t>BLANK YORK WHITE BLACK:113015C - 6-9M</t>
        </is>
      </c>
      <c r="G2939" s="0" t="inlineStr">
        <is>
          <t>INFANT</t>
        </is>
      </c>
      <c r="H2939" s="0" t="inlineStr">
        <is>
          <t>6-9M</t>
        </is>
      </c>
      <c r="I2939" s="0">
        <v>19.99</v>
      </c>
      <c r="J2939" s="0">
        <v>26</v>
      </c>
    </row>
    <row r="2940" spans="1:10" customHeight="0">
      <c r="A2940" s="0">
        <f>HYPERLINK("https://dl.dropboxusercontent.com/scl/fi/3hh5e5nntj55ny6vbx3ib/109697f-black.jpg?rlkey=wiqevmkfcz2k0xoglnu1wnj6r&amp;dl=0","Click to download Image")</f>
      </c>
      <c r="C2940" s="0" t="inlineStr">
        <is>
          <t>York Infant PE Romper</t>
        </is>
      </c>
      <c r="D2940" s="0" t="inlineStr">
        <is>
          <t>113015</t>
        </is>
      </c>
      <c r="E2940" s="0" t="inlineStr">
        <is>
          <t>BLANK YORK WHITE BLACK:113015F - 12M</t>
        </is>
      </c>
      <c r="G2940" s="0" t="inlineStr">
        <is>
          <t>INFANT</t>
        </is>
      </c>
      <c r="H2940" s="0" t="inlineStr">
        <is>
          <t>9-12M</t>
        </is>
      </c>
      <c r="I2940" s="0">
        <v>19.99</v>
      </c>
      <c r="J2940" s="0">
        <v>27</v>
      </c>
    </row>
    <row r="2941" spans="1:10" customHeight="0">
      <c r="A2941" s="0">
        <f>HYPERLINK("https://dl.dropboxusercontent.com/scl/fi/v2q7n050d16ny1r1af3fh/109697t2.jpg?rlkey=1k4m17hjhv4kjnkc4pnzer9ds&amp;dl=0","Click to download Image")</f>
      </c>
      <c r="C2941" s="0" t="inlineStr">
        <is>
          <t>York Infant PE Romper</t>
        </is>
      </c>
      <c r="D2941" s="0" t="inlineStr">
        <is>
          <t>113016</t>
        </is>
      </c>
      <c r="E2941" s="0" t="inlineStr">
        <is>
          <t>BLANK YORK WHITE CARDINAL:113016A - 0-3M</t>
        </is>
      </c>
      <c r="G2941" s="0" t="inlineStr">
        <is>
          <t>INFANT</t>
        </is>
      </c>
      <c r="H2941" s="0" t="inlineStr">
        <is>
          <t>0-3M</t>
        </is>
      </c>
      <c r="I2941" s="0">
        <v>19.99</v>
      </c>
      <c r="J2941" s="0">
        <v>18</v>
      </c>
    </row>
    <row r="2942" spans="1:10" customHeight="0">
      <c r="A2942" s="0">
        <f>HYPERLINK("https://dl.dropboxusercontent.com/scl/fi/v2q7n050d16ny1r1af3fh/109697t2.jpg?rlkey=1k4m17hjhv4kjnkc4pnzer9ds&amp;dl=0","Click to download Image")</f>
      </c>
      <c r="C2942" s="0" t="inlineStr">
        <is>
          <t>York Infant PE Romper</t>
        </is>
      </c>
      <c r="D2942" s="0" t="inlineStr">
        <is>
          <t>113016</t>
        </is>
      </c>
      <c r="E2942" s="0" t="inlineStr">
        <is>
          <t>BLANK YORK WHITE CARDINAL:113016B - 3-6M</t>
        </is>
      </c>
      <c r="G2942" s="0" t="inlineStr">
        <is>
          <t>INFANT</t>
        </is>
      </c>
      <c r="H2942" s="0" t="inlineStr">
        <is>
          <t>3-6M</t>
        </is>
      </c>
      <c r="I2942" s="0">
        <v>19.99</v>
      </c>
      <c r="J2942" s="0">
        <v>17</v>
      </c>
    </row>
    <row r="2943" spans="1:10" customHeight="0">
      <c r="A2943" s="0">
        <f>HYPERLINK("https://dl.dropboxusercontent.com/scl/fi/v2q7n050d16ny1r1af3fh/109697t2.jpg?rlkey=1k4m17hjhv4kjnkc4pnzer9ds&amp;dl=0","Click to download Image")</f>
      </c>
      <c r="C2943" s="0" t="inlineStr">
        <is>
          <t>York Infant PE Romper</t>
        </is>
      </c>
      <c r="D2943" s="0" t="inlineStr">
        <is>
          <t>113016</t>
        </is>
      </c>
      <c r="E2943" s="0" t="inlineStr">
        <is>
          <t>BLANK YORK WHITE CARDINAL:113016C - 6-9M</t>
        </is>
      </c>
      <c r="G2943" s="0" t="inlineStr">
        <is>
          <t>INFANT</t>
        </is>
      </c>
      <c r="H2943" s="0" t="inlineStr">
        <is>
          <t>6-9M</t>
        </is>
      </c>
      <c r="I2943" s="0">
        <v>19.99</v>
      </c>
      <c r="J2943" s="0">
        <v>18</v>
      </c>
    </row>
    <row r="2944" spans="1:10" customHeight="0">
      <c r="A2944" s="0">
        <f>HYPERLINK("https://dl.dropboxusercontent.com/scl/fi/v2q7n050d16ny1r1af3fh/109697t2.jpg?rlkey=1k4m17hjhv4kjnkc4pnzer9ds&amp;dl=0","Click to download Image")</f>
      </c>
      <c r="C2944" s="0" t="inlineStr">
        <is>
          <t>York Infant PE Romper</t>
        </is>
      </c>
      <c r="D2944" s="0" t="inlineStr">
        <is>
          <t>113016</t>
        </is>
      </c>
      <c r="E2944" s="0" t="inlineStr">
        <is>
          <t>BLANK YORK WHITE CARDINAL:113016F - 12M</t>
        </is>
      </c>
      <c r="G2944" s="0" t="inlineStr">
        <is>
          <t>INFANT</t>
        </is>
      </c>
      <c r="H2944" s="0" t="inlineStr">
        <is>
          <t>9-12M</t>
        </is>
      </c>
      <c r="I2944" s="0">
        <v>19.99</v>
      </c>
      <c r="J2944" s="0">
        <v>18</v>
      </c>
    </row>
    <row r="2945" spans="1:10" customHeight="0">
      <c r="A2945" s="0">
        <f>HYPERLINK("https://dl.dropboxusercontent.com/scl/fi/jg1p8hijvumaewpo6x4b2/109839-f-redo-black.jpg?rlkey=dsv3u1501bbqvp9t0brrscgu0&amp;dl=0","Click to download Image")</f>
      </c>
      <c r="C2945" s="0" t="inlineStr">
        <is>
          <t>Moore Infant Dress With Diaper Cover</t>
        </is>
      </c>
      <c r="D2945" s="0" t="inlineStr">
        <is>
          <t>111598</t>
        </is>
      </c>
      <c r="E2945" s="0" t="inlineStr">
        <is>
          <t>BLANK MOORE BLACK:111598A - 0-3M</t>
        </is>
      </c>
      <c r="G2945" s="0" t="inlineStr">
        <is>
          <t>INFANT</t>
        </is>
      </c>
      <c r="H2945" s="0" t="inlineStr">
        <is>
          <t>0-3M</t>
        </is>
      </c>
      <c r="I2945" s="0">
        <v>25.99</v>
      </c>
      <c r="J2945" s="0">
        <v>36</v>
      </c>
    </row>
    <row r="2946" spans="1:10" customHeight="0">
      <c r="A2946" s="0">
        <f>HYPERLINK("https://dl.dropboxusercontent.com/scl/fi/jg1p8hijvumaewpo6x4b2/109839-f-redo-black.jpg?rlkey=dsv3u1501bbqvp9t0brrscgu0&amp;dl=0","Click to download Image")</f>
      </c>
      <c r="C2946" s="0" t="inlineStr">
        <is>
          <t>Moore Infant Dress With Diaper Cover</t>
        </is>
      </c>
      <c r="D2946" s="0" t="inlineStr">
        <is>
          <t>111598</t>
        </is>
      </c>
      <c r="E2946" s="0" t="inlineStr">
        <is>
          <t>BLANK MOORE BLACK:111598B - 3-6M</t>
        </is>
      </c>
      <c r="G2946" s="0" t="inlineStr">
        <is>
          <t>INFANT</t>
        </is>
      </c>
      <c r="H2946" s="0" t="inlineStr">
        <is>
          <t>3-6M</t>
        </is>
      </c>
      <c r="I2946" s="0">
        <v>25.99</v>
      </c>
      <c r="J2946" s="0">
        <v>35</v>
      </c>
    </row>
    <row r="2947" spans="1:10" customHeight="0">
      <c r="A2947" s="0">
        <f>HYPERLINK("https://dl.dropboxusercontent.com/scl/fi/jg1p8hijvumaewpo6x4b2/109839-f-redo-black.jpg?rlkey=dsv3u1501bbqvp9t0brrscgu0&amp;dl=0","Click to download Image")</f>
      </c>
      <c r="C2947" s="0" t="inlineStr">
        <is>
          <t>Moore Infant Dress With Diaper Cover</t>
        </is>
      </c>
      <c r="D2947" s="0" t="inlineStr">
        <is>
          <t>111598</t>
        </is>
      </c>
      <c r="E2947" s="0" t="inlineStr">
        <is>
          <t>BLANK MOORE BLACK:111598C - 6-9M</t>
        </is>
      </c>
      <c r="G2947" s="0" t="inlineStr">
        <is>
          <t>INFANT</t>
        </is>
      </c>
      <c r="H2947" s="0" t="inlineStr">
        <is>
          <t>6-9M</t>
        </is>
      </c>
      <c r="I2947" s="0">
        <v>25.99</v>
      </c>
      <c r="J2947" s="0">
        <v>36</v>
      </c>
    </row>
    <row r="2948" spans="1:10" customHeight="0">
      <c r="A2948" s="0">
        <f>HYPERLINK("https://dl.dropboxusercontent.com/scl/fi/jg1p8hijvumaewpo6x4b2/109839-f-redo-black.jpg?rlkey=dsv3u1501bbqvp9t0brrscgu0&amp;dl=0","Click to download Image")</f>
      </c>
      <c r="C2948" s="0" t="inlineStr">
        <is>
          <t>Moore Infant Dress With Diaper Cover</t>
        </is>
      </c>
      <c r="D2948" s="0" t="inlineStr">
        <is>
          <t>111598</t>
        </is>
      </c>
      <c r="E2948" s="0" t="inlineStr">
        <is>
          <t>BLANK MOORE BLACK:111598F - 12M</t>
        </is>
      </c>
      <c r="G2948" s="0" t="inlineStr">
        <is>
          <t>INFANT</t>
        </is>
      </c>
      <c r="H2948" s="0" t="inlineStr">
        <is>
          <t>9-12M</t>
        </is>
      </c>
      <c r="I2948" s="0">
        <v>25.99</v>
      </c>
      <c r="J2948" s="0">
        <v>35</v>
      </c>
    </row>
    <row r="2949" spans="1:10" customHeight="0">
      <c r="A2949" s="0">
        <f>HYPERLINK("https://dl.dropboxusercontent.com/scl/fi/hbtxgwpecpab9t2d19inf/109839t.jpg?rlkey=oiyubvnsdwh8y7zdc3dxky4xb&amp;dl=0","Click to download Image")</f>
      </c>
      <c r="C2949" s="0" t="inlineStr">
        <is>
          <t>Moore Infant Dress With Diaper Cover</t>
        </is>
      </c>
      <c r="D2949" s="0" t="inlineStr">
        <is>
          <t>111599</t>
        </is>
      </c>
      <c r="E2949" s="0" t="inlineStr">
        <is>
          <t>BLANK MOORE CARDINAL:111599A - 0-3M</t>
        </is>
      </c>
      <c r="G2949" s="0" t="inlineStr">
        <is>
          <t>INFANT</t>
        </is>
      </c>
      <c r="H2949" s="0" t="inlineStr">
        <is>
          <t>0-3M</t>
        </is>
      </c>
      <c r="I2949" s="0">
        <v>25.99</v>
      </c>
      <c r="J2949" s="0">
        <v>35</v>
      </c>
    </row>
    <row r="2950" spans="1:10" customHeight="0">
      <c r="A2950" s="0">
        <f>HYPERLINK("https://dl.dropboxusercontent.com/scl/fi/hbtxgwpecpab9t2d19inf/109839t.jpg?rlkey=oiyubvnsdwh8y7zdc3dxky4xb&amp;dl=0","Click to download Image")</f>
      </c>
      <c r="C2950" s="0" t="inlineStr">
        <is>
          <t>Moore Infant Dress With Diaper Cover</t>
        </is>
      </c>
      <c r="D2950" s="0" t="inlineStr">
        <is>
          <t>111599</t>
        </is>
      </c>
      <c r="E2950" s="0" t="inlineStr">
        <is>
          <t>BLANK MOORE CARDINAL:111599B - 3-6M</t>
        </is>
      </c>
      <c r="G2950" s="0" t="inlineStr">
        <is>
          <t>INFANT</t>
        </is>
      </c>
      <c r="H2950" s="0" t="inlineStr">
        <is>
          <t>3-6M</t>
        </is>
      </c>
      <c r="I2950" s="0">
        <v>25.99</v>
      </c>
      <c r="J2950" s="0">
        <v>36</v>
      </c>
    </row>
    <row r="2951" spans="1:10" customHeight="0">
      <c r="A2951" s="0">
        <f>HYPERLINK("https://dl.dropboxusercontent.com/scl/fi/hbtxgwpecpab9t2d19inf/109839t.jpg?rlkey=oiyubvnsdwh8y7zdc3dxky4xb&amp;dl=0","Click to download Image")</f>
      </c>
      <c r="C2951" s="0" t="inlineStr">
        <is>
          <t>Moore Infant Dress With Diaper Cover</t>
        </is>
      </c>
      <c r="D2951" s="0" t="inlineStr">
        <is>
          <t>111599</t>
        </is>
      </c>
      <c r="E2951" s="0" t="inlineStr">
        <is>
          <t>BLANK MOORE CARDINAL:111599C - 6-9M</t>
        </is>
      </c>
      <c r="G2951" s="0" t="inlineStr">
        <is>
          <t>INFANT</t>
        </is>
      </c>
      <c r="H2951" s="0" t="inlineStr">
        <is>
          <t>6-9M</t>
        </is>
      </c>
      <c r="I2951" s="0">
        <v>25.99</v>
      </c>
      <c r="J2951" s="0">
        <v>36</v>
      </c>
    </row>
    <row r="2952" spans="1:10" customHeight="0">
      <c r="A2952" s="0">
        <f>HYPERLINK("https://dl.dropboxusercontent.com/scl/fi/hbtxgwpecpab9t2d19inf/109839t.jpg?rlkey=oiyubvnsdwh8y7zdc3dxky4xb&amp;dl=0","Click to download Image")</f>
      </c>
      <c r="C2952" s="0" t="inlineStr">
        <is>
          <t>Moore Infant Dress With Diaper Cover</t>
        </is>
      </c>
      <c r="D2952" s="0" t="inlineStr">
        <is>
          <t>111599</t>
        </is>
      </c>
      <c r="E2952" s="0" t="inlineStr">
        <is>
          <t>BLANK MOORE CARDINAL:111599F - 12M</t>
        </is>
      </c>
      <c r="G2952" s="0" t="inlineStr">
        <is>
          <t>INFANT</t>
        </is>
      </c>
      <c r="H2952" s="0" t="inlineStr">
        <is>
          <t>9-12M</t>
        </is>
      </c>
      <c r="I2952" s="0">
        <v>25.99</v>
      </c>
      <c r="J2952" s="0">
        <v>36</v>
      </c>
    </row>
    <row r="2953" spans="1:10" customHeight="0">
      <c r="A2953" s="0">
        <f>HYPERLINK("https://dl.dropboxusercontent.com/scl/fi/aquccyyff3ovqwh24pyk8/112530-f.jpg?rlkey=h9r5d51fw1wcx745v74tfnulp&amp;dl=0","Click to download Image")</f>
      </c>
      <c r="C2953" s="0" t="inlineStr">
        <is>
          <t>Scranton Infant PE Bodysuit</t>
        </is>
      </c>
      <c r="D2953" s="0" t="inlineStr">
        <is>
          <t>112530</t>
        </is>
      </c>
      <c r="E2953" s="0" t="inlineStr">
        <is>
          <t>BLANK SCRANTON CARDINAL:112530A - 0-3M</t>
        </is>
      </c>
      <c r="G2953" s="0" t="inlineStr">
        <is>
          <t>INFANT</t>
        </is>
      </c>
      <c r="H2953" s="0" t="inlineStr">
        <is>
          <t>0-3M</t>
        </is>
      </c>
      <c r="I2953" s="0">
        <v>15.99</v>
      </c>
      <c r="J2953" s="0">
        <v>33</v>
      </c>
    </row>
    <row r="2954" spans="1:10" customHeight="0">
      <c r="A2954" s="0">
        <f>HYPERLINK("https://dl.dropboxusercontent.com/scl/fi/aquccyyff3ovqwh24pyk8/112530-f.jpg?rlkey=h9r5d51fw1wcx745v74tfnulp&amp;dl=0","Click to download Image")</f>
      </c>
      <c r="C2954" s="0" t="inlineStr">
        <is>
          <t>Scranton Infant PE Bodysuit</t>
        </is>
      </c>
      <c r="D2954" s="0" t="inlineStr">
        <is>
          <t>112530</t>
        </is>
      </c>
      <c r="E2954" s="0" t="inlineStr">
        <is>
          <t>BLANK SCRANTON CARDINAL:112530B - 3-6M</t>
        </is>
      </c>
      <c r="G2954" s="0" t="inlineStr">
        <is>
          <t>INFANT</t>
        </is>
      </c>
      <c r="H2954" s="0" t="inlineStr">
        <is>
          <t>3-6M</t>
        </is>
      </c>
      <c r="I2954" s="0">
        <v>15.99</v>
      </c>
      <c r="J2954" s="0">
        <v>33</v>
      </c>
    </row>
    <row r="2955" spans="1:10" customHeight="0">
      <c r="A2955" s="0">
        <f>HYPERLINK("https://dl.dropboxusercontent.com/scl/fi/aquccyyff3ovqwh24pyk8/112530-f.jpg?rlkey=h9r5d51fw1wcx745v74tfnulp&amp;dl=0","Click to download Image")</f>
      </c>
      <c r="C2955" s="0" t="inlineStr">
        <is>
          <t>Scranton Infant PE Bodysuit</t>
        </is>
      </c>
      <c r="D2955" s="0" t="inlineStr">
        <is>
          <t>112530</t>
        </is>
      </c>
      <c r="E2955" s="0" t="inlineStr">
        <is>
          <t>BLANK SCRANTON CARDINAL:112530C - 6-9M</t>
        </is>
      </c>
      <c r="G2955" s="0" t="inlineStr">
        <is>
          <t>INFANT</t>
        </is>
      </c>
      <c r="H2955" s="0" t="inlineStr">
        <is>
          <t>6-9M</t>
        </is>
      </c>
      <c r="I2955" s="0">
        <v>15.99</v>
      </c>
      <c r="J2955" s="0">
        <v>33</v>
      </c>
    </row>
    <row r="2956" spans="1:10" customHeight="0">
      <c r="A2956" s="0">
        <f>HYPERLINK("https://dl.dropboxusercontent.com/scl/fi/aquccyyff3ovqwh24pyk8/112530-f.jpg?rlkey=h9r5d51fw1wcx745v74tfnulp&amp;dl=0","Click to download Image")</f>
      </c>
      <c r="C2956" s="0" t="inlineStr">
        <is>
          <t>Scranton Infant PE Bodysuit</t>
        </is>
      </c>
      <c r="D2956" s="0" t="inlineStr">
        <is>
          <t>112530</t>
        </is>
      </c>
      <c r="E2956" s="0" t="inlineStr">
        <is>
          <t>BLANK SCRANTON CARDINAL:112530F - 12M</t>
        </is>
      </c>
      <c r="G2956" s="0" t="inlineStr">
        <is>
          <t>INFANT</t>
        </is>
      </c>
      <c r="H2956" s="0" t="inlineStr">
        <is>
          <t>9-12M</t>
        </is>
      </c>
      <c r="I2956" s="0">
        <v>15.99</v>
      </c>
      <c r="J2956" s="0">
        <v>32</v>
      </c>
    </row>
    <row r="2957" spans="1:10" customHeight="0">
      <c r="A2957" s="0">
        <f>HYPERLINK("https://dl.dropboxusercontent.com/scl/fi/6kd1ba6ijve00sfjazaf2/112531t.jpg?rlkey=d8zybto1in7lhpaeu31wp2q2i&amp;dl=0","Click to download Image")</f>
      </c>
      <c r="C2957" s="0" t="inlineStr">
        <is>
          <t>Scranton Infant PE Bodysuit</t>
        </is>
      </c>
      <c r="D2957" s="0" t="inlineStr">
        <is>
          <t>112531</t>
        </is>
      </c>
      <c r="E2957" s="0" t="inlineStr">
        <is>
          <t>BLANK SCRANTON PURPLE:112531A - 0-3M</t>
        </is>
      </c>
      <c r="G2957" s="0" t="inlineStr">
        <is>
          <t>INFANT</t>
        </is>
      </c>
      <c r="H2957" s="0" t="inlineStr">
        <is>
          <t>0-3M</t>
        </is>
      </c>
      <c r="I2957" s="0">
        <v>15.99</v>
      </c>
      <c r="J2957" s="0">
        <v>29</v>
      </c>
    </row>
    <row r="2958" spans="1:10" customHeight="0">
      <c r="A2958" s="0">
        <f>HYPERLINK("https://dl.dropboxusercontent.com/scl/fi/6kd1ba6ijve00sfjazaf2/112531t.jpg?rlkey=d8zybto1in7lhpaeu31wp2q2i&amp;dl=0","Click to download Image")</f>
      </c>
      <c r="C2958" s="0" t="inlineStr">
        <is>
          <t>Scranton Infant PE Bodysuit</t>
        </is>
      </c>
      <c r="D2958" s="0" t="inlineStr">
        <is>
          <t>112531</t>
        </is>
      </c>
      <c r="E2958" s="0" t="inlineStr">
        <is>
          <t>BLANK SCRANTON PURPLE:112531B - 3-6M</t>
        </is>
      </c>
      <c r="G2958" s="0" t="inlineStr">
        <is>
          <t>INFANT</t>
        </is>
      </c>
      <c r="H2958" s="0" t="inlineStr">
        <is>
          <t>3-6M</t>
        </is>
      </c>
      <c r="I2958" s="0">
        <v>15.99</v>
      </c>
      <c r="J2958" s="0">
        <v>29</v>
      </c>
    </row>
    <row r="2959" spans="1:10" customHeight="0">
      <c r="A2959" s="0">
        <f>HYPERLINK("https://dl.dropboxusercontent.com/scl/fi/6kd1ba6ijve00sfjazaf2/112531t.jpg?rlkey=d8zybto1in7lhpaeu31wp2q2i&amp;dl=0","Click to download Image")</f>
      </c>
      <c r="C2959" s="0" t="inlineStr">
        <is>
          <t>Scranton Infant PE Bodysuit</t>
        </is>
      </c>
      <c r="D2959" s="0" t="inlineStr">
        <is>
          <t>112531</t>
        </is>
      </c>
      <c r="E2959" s="0" t="inlineStr">
        <is>
          <t>BLANK SCRANTON PURPLE:112531C - 6-9M</t>
        </is>
      </c>
      <c r="G2959" s="0" t="inlineStr">
        <is>
          <t>INFANT</t>
        </is>
      </c>
      <c r="H2959" s="0" t="inlineStr">
        <is>
          <t>6-9M</t>
        </is>
      </c>
      <c r="I2959" s="0">
        <v>15.99</v>
      </c>
      <c r="J2959" s="0">
        <v>28</v>
      </c>
    </row>
    <row r="2960" spans="1:10" customHeight="0">
      <c r="A2960" s="0">
        <f>HYPERLINK("https://dl.dropboxusercontent.com/scl/fi/6kd1ba6ijve00sfjazaf2/112531t.jpg?rlkey=d8zybto1in7lhpaeu31wp2q2i&amp;dl=0","Click to download Image")</f>
      </c>
      <c r="C2960" s="0" t="inlineStr">
        <is>
          <t>Scranton Infant PE Bodysuit</t>
        </is>
      </c>
      <c r="D2960" s="0" t="inlineStr">
        <is>
          <t>112531</t>
        </is>
      </c>
      <c r="E2960" s="0" t="inlineStr">
        <is>
          <t>BLANK SCRANTON PURPLE:112531F - 12M</t>
        </is>
      </c>
      <c r="G2960" s="0" t="inlineStr">
        <is>
          <t>INFANT</t>
        </is>
      </c>
      <c r="H2960" s="0" t="inlineStr">
        <is>
          <t>9-12M</t>
        </is>
      </c>
      <c r="I2960" s="0">
        <v>15.99</v>
      </c>
      <c r="J2960" s="0">
        <v>29</v>
      </c>
    </row>
    <row r="2961" spans="1:10" customHeight="0">
      <c r="A2961" s="0">
        <f>HYPERLINK("https://dl.dropboxusercontent.com/scl/fi/hcgqllkfg1agqjjpf2j4c/112591t.jpg?rlkey=3ilus2xetf1wbnnbpuivfvvvw&amp;dl=0","Click to download Image")</f>
      </c>
      <c r="C2961" s="0" t="inlineStr">
        <is>
          <t>Hershey Infant Long Sleeve Romper</t>
        </is>
      </c>
      <c r="D2961" s="0" t="inlineStr">
        <is>
          <t>112591</t>
        </is>
      </c>
      <c r="E2961" s="0" t="inlineStr">
        <is>
          <t>BLANK HERSHEY GREY:112591A - 0-3M</t>
        </is>
      </c>
      <c r="G2961" s="0" t="inlineStr">
        <is>
          <t>INFANT</t>
        </is>
      </c>
      <c r="H2961" s="0" t="inlineStr">
        <is>
          <t>0-3M</t>
        </is>
      </c>
      <c r="I2961" s="0">
        <v>19.99</v>
      </c>
      <c r="J2961" s="0">
        <v>43</v>
      </c>
    </row>
    <row r="2962" spans="1:10" customHeight="0">
      <c r="A2962" s="0">
        <f>HYPERLINK("https://dl.dropboxusercontent.com/scl/fi/hcgqllkfg1agqjjpf2j4c/112591t.jpg?rlkey=3ilus2xetf1wbnnbpuivfvvvw&amp;dl=0","Click to download Image")</f>
      </c>
      <c r="C2962" s="0" t="inlineStr">
        <is>
          <t>Hershey Infant Long Sleeve Romper</t>
        </is>
      </c>
      <c r="D2962" s="0" t="inlineStr">
        <is>
          <t>112591</t>
        </is>
      </c>
      <c r="E2962" s="0" t="inlineStr">
        <is>
          <t>BLANK HERSHEY GREY:112591B - 3-6M</t>
        </is>
      </c>
      <c r="G2962" s="0" t="inlineStr">
        <is>
          <t>INFANT</t>
        </is>
      </c>
      <c r="H2962" s="0" t="inlineStr">
        <is>
          <t>3-6M</t>
        </is>
      </c>
      <c r="I2962" s="0">
        <v>19.99</v>
      </c>
      <c r="J2962" s="0">
        <v>46</v>
      </c>
    </row>
    <row r="2963" spans="1:10" customHeight="0">
      <c r="A2963" s="0">
        <f>HYPERLINK("https://dl.dropboxusercontent.com/scl/fi/hcgqllkfg1agqjjpf2j4c/112591t.jpg?rlkey=3ilus2xetf1wbnnbpuivfvvvw&amp;dl=0","Click to download Image")</f>
      </c>
      <c r="C2963" s="0" t="inlineStr">
        <is>
          <t>Hershey Infant Long Sleeve Romper</t>
        </is>
      </c>
      <c r="D2963" s="0" t="inlineStr">
        <is>
          <t>112591</t>
        </is>
      </c>
      <c r="E2963" s="0" t="inlineStr">
        <is>
          <t>BLANK HERSHEY GREY:112591C - 6-9M</t>
        </is>
      </c>
      <c r="G2963" s="0" t="inlineStr">
        <is>
          <t>INFANT</t>
        </is>
      </c>
      <c r="H2963" s="0" t="inlineStr">
        <is>
          <t>6-9M</t>
        </is>
      </c>
      <c r="I2963" s="0">
        <v>19.99</v>
      </c>
      <c r="J2963" s="0">
        <v>45</v>
      </c>
    </row>
    <row r="2964" spans="1:10" customHeight="0">
      <c r="A2964" s="0">
        <f>HYPERLINK("https://dl.dropboxusercontent.com/scl/fi/hcgqllkfg1agqjjpf2j4c/112591t.jpg?rlkey=3ilus2xetf1wbnnbpuivfvvvw&amp;dl=0","Click to download Image")</f>
      </c>
      <c r="C2964" s="0" t="inlineStr">
        <is>
          <t>Hershey Infant Long Sleeve Romper</t>
        </is>
      </c>
      <c r="D2964" s="0" t="inlineStr">
        <is>
          <t>112591</t>
        </is>
      </c>
      <c r="E2964" s="0" t="inlineStr">
        <is>
          <t>BLANK HERSHEY GREY:112591F - 12M</t>
        </is>
      </c>
      <c r="G2964" s="0" t="inlineStr">
        <is>
          <t>INFANT</t>
        </is>
      </c>
      <c r="H2964" s="0" t="inlineStr">
        <is>
          <t>9-12M</t>
        </is>
      </c>
      <c r="I2964" s="0">
        <v>19.99</v>
      </c>
      <c r="J2964" s="0">
        <v>50</v>
      </c>
    </row>
    <row r="2965" spans="1:10" customHeight="0">
      <c r="A2965" s="0">
        <f>HYPERLINK("https://dl.dropboxusercontent.com/scl/fi/u512lqdrgn5812c86cik7/112590-f.jpg?rlkey=f5qzrrmm5vvnmv8gbdqnws1lh&amp;dl=0","Click to download Image")</f>
      </c>
      <c r="C2965" s="0" t="inlineStr">
        <is>
          <t>Hershey Infant Long Sleeve Romper</t>
        </is>
      </c>
      <c r="D2965" s="0" t="inlineStr">
        <is>
          <t>112590</t>
        </is>
      </c>
      <c r="E2965" s="0" t="inlineStr">
        <is>
          <t>BLANK HERSHEY GOLD:112590A - 0-3M</t>
        </is>
      </c>
      <c r="G2965" s="0" t="inlineStr">
        <is>
          <t>INFANT</t>
        </is>
      </c>
      <c r="H2965" s="0" t="inlineStr">
        <is>
          <t>0-3M</t>
        </is>
      </c>
      <c r="I2965" s="0">
        <v>19.99</v>
      </c>
      <c r="J2965" s="0">
        <v>70</v>
      </c>
    </row>
    <row r="2966" spans="1:10" customHeight="0">
      <c r="A2966" s="0">
        <f>HYPERLINK("https://dl.dropboxusercontent.com/scl/fi/u512lqdrgn5812c86cik7/112590-f.jpg?rlkey=f5qzrrmm5vvnmv8gbdqnws1lh&amp;dl=0","Click to download Image")</f>
      </c>
      <c r="C2966" s="0" t="inlineStr">
        <is>
          <t>Hershey Infant Long Sleeve Romper</t>
        </is>
      </c>
      <c r="D2966" s="0" t="inlineStr">
        <is>
          <t>112590</t>
        </is>
      </c>
      <c r="E2966" s="0" t="inlineStr">
        <is>
          <t>BLANK HERSHEY GOLD:112590B - 3-6M</t>
        </is>
      </c>
      <c r="G2966" s="0" t="inlineStr">
        <is>
          <t>INFANT</t>
        </is>
      </c>
      <c r="H2966" s="0" t="inlineStr">
        <is>
          <t>3-6M</t>
        </is>
      </c>
      <c r="I2966" s="0">
        <v>19.99</v>
      </c>
      <c r="J2966" s="0">
        <v>71</v>
      </c>
    </row>
    <row r="2967" spans="1:10" customHeight="0">
      <c r="A2967" s="0">
        <f>HYPERLINK("https://dl.dropboxusercontent.com/scl/fi/u512lqdrgn5812c86cik7/112590-f.jpg?rlkey=f5qzrrmm5vvnmv8gbdqnws1lh&amp;dl=0","Click to download Image")</f>
      </c>
      <c r="C2967" s="0" t="inlineStr">
        <is>
          <t>Hershey Infant Long Sleeve Romper</t>
        </is>
      </c>
      <c r="D2967" s="0" t="inlineStr">
        <is>
          <t>112590</t>
        </is>
      </c>
      <c r="E2967" s="0" t="inlineStr">
        <is>
          <t>BLANK HERSHEY GOLD:112590C - 6-9M</t>
        </is>
      </c>
      <c r="G2967" s="0" t="inlineStr">
        <is>
          <t>INFANT</t>
        </is>
      </c>
      <c r="H2967" s="0" t="inlineStr">
        <is>
          <t>6-9M</t>
        </is>
      </c>
      <c r="I2967" s="0">
        <v>19.99</v>
      </c>
      <c r="J2967" s="0">
        <v>70</v>
      </c>
    </row>
    <row r="2968" spans="1:10" customHeight="0">
      <c r="A2968" s="0">
        <f>HYPERLINK("https://dl.dropboxusercontent.com/scl/fi/u512lqdrgn5812c86cik7/112590-f.jpg?rlkey=f5qzrrmm5vvnmv8gbdqnws1lh&amp;dl=0","Click to download Image")</f>
      </c>
      <c r="C2968" s="0" t="inlineStr">
        <is>
          <t>Hershey Infant Long Sleeve Romper</t>
        </is>
      </c>
      <c r="D2968" s="0" t="inlineStr">
        <is>
          <t>112590</t>
        </is>
      </c>
      <c r="E2968" s="0" t="inlineStr">
        <is>
          <t>BLANK HERSHEY GOLD:112590F - 12M</t>
        </is>
      </c>
      <c r="G2968" s="0" t="inlineStr">
        <is>
          <t>INFANT</t>
        </is>
      </c>
      <c r="H2968" s="0" t="inlineStr">
        <is>
          <t>9-12M</t>
        </is>
      </c>
      <c r="I2968" s="0">
        <v>19.99</v>
      </c>
      <c r="J2968" s="0">
        <v>69</v>
      </c>
    </row>
    <row r="2969" spans="1:10" customHeight="0">
      <c r="A2969" s="0">
        <f>HYPERLINK("https://dl.dropboxusercontent.com/scl/fi/rdana30q5blx4jp21yq4t/112592-f.jpg?rlkey=cvac06b1hcfjl1tdd1m5xn5oy&amp;dl=0","Click to download Image")</f>
      </c>
      <c r="C2969" s="0" t="inlineStr">
        <is>
          <t>Hershey Infant Long Sleeve Romper</t>
        </is>
      </c>
      <c r="D2969" s="0" t="inlineStr">
        <is>
          <t>112592</t>
        </is>
      </c>
      <c r="E2969" s="0" t="inlineStr">
        <is>
          <t>BLANK HERSHEY RED:112592A - 0-3M</t>
        </is>
      </c>
      <c r="G2969" s="0" t="inlineStr">
        <is>
          <t>INFANT</t>
        </is>
      </c>
      <c r="H2969" s="0" t="inlineStr">
        <is>
          <t>0-3M</t>
        </is>
      </c>
      <c r="I2969" s="0">
        <v>19.99</v>
      </c>
      <c r="J2969" s="0">
        <v>72</v>
      </c>
    </row>
    <row r="2970" spans="1:10" customHeight="0">
      <c r="A2970" s="0">
        <f>HYPERLINK("https://dl.dropboxusercontent.com/scl/fi/rdana30q5blx4jp21yq4t/112592-f.jpg?rlkey=cvac06b1hcfjl1tdd1m5xn5oy&amp;dl=0","Click to download Image")</f>
      </c>
      <c r="C2970" s="0" t="inlineStr">
        <is>
          <t>Hershey Infant Long Sleeve Romper</t>
        </is>
      </c>
      <c r="D2970" s="0" t="inlineStr">
        <is>
          <t>112592</t>
        </is>
      </c>
      <c r="E2970" s="0" t="inlineStr">
        <is>
          <t>BLANK HERSHEY RED:112592B - 3-6M</t>
        </is>
      </c>
      <c r="G2970" s="0" t="inlineStr">
        <is>
          <t>INFANT</t>
        </is>
      </c>
      <c r="H2970" s="0" t="inlineStr">
        <is>
          <t>3-6M</t>
        </is>
      </c>
      <c r="I2970" s="0">
        <v>19.99</v>
      </c>
      <c r="J2970" s="0">
        <v>72</v>
      </c>
    </row>
    <row r="2971" spans="1:10" customHeight="0">
      <c r="A2971" s="0">
        <f>HYPERLINK("https://dl.dropboxusercontent.com/scl/fi/rdana30q5blx4jp21yq4t/112592-f.jpg?rlkey=cvac06b1hcfjl1tdd1m5xn5oy&amp;dl=0","Click to download Image")</f>
      </c>
      <c r="C2971" s="0" t="inlineStr">
        <is>
          <t>Hershey Infant Long Sleeve Romper</t>
        </is>
      </c>
      <c r="D2971" s="0" t="inlineStr">
        <is>
          <t>112592</t>
        </is>
      </c>
      <c r="E2971" s="0" t="inlineStr">
        <is>
          <t>BLANK HERSHEY RED:112592C - 6-9M</t>
        </is>
      </c>
      <c r="G2971" s="0" t="inlineStr">
        <is>
          <t>INFANT</t>
        </is>
      </c>
      <c r="H2971" s="0" t="inlineStr">
        <is>
          <t>6-9M</t>
        </is>
      </c>
      <c r="I2971" s="0">
        <v>19.99</v>
      </c>
      <c r="J2971" s="0">
        <v>72</v>
      </c>
    </row>
    <row r="2972" spans="1:10" customHeight="0">
      <c r="A2972" s="0">
        <f>HYPERLINK("https://dl.dropboxusercontent.com/scl/fi/rdana30q5blx4jp21yq4t/112592-f.jpg?rlkey=cvac06b1hcfjl1tdd1m5xn5oy&amp;dl=0","Click to download Image")</f>
      </c>
      <c r="C2972" s="0" t="inlineStr">
        <is>
          <t>Hershey Infant Long Sleeve Romper</t>
        </is>
      </c>
      <c r="D2972" s="0" t="inlineStr">
        <is>
          <t>112592</t>
        </is>
      </c>
      <c r="E2972" s="0" t="inlineStr">
        <is>
          <t>BLANK HERSHEY RED:112592F - 12M</t>
        </is>
      </c>
      <c r="G2972" s="0" t="inlineStr">
        <is>
          <t>INFANT</t>
        </is>
      </c>
      <c r="H2972" s="0" t="inlineStr">
        <is>
          <t>9-12M</t>
        </is>
      </c>
      <c r="I2972" s="0">
        <v>19.99</v>
      </c>
      <c r="J2972" s="0">
        <v>72</v>
      </c>
    </row>
    <row r="2973" spans="1:10" customHeight="0">
      <c r="A2973" s="0">
        <f>HYPERLINK("https://dl.dropboxusercontent.com/scl/fi/ji54cc40p60u5nlokjk24/quincy-152961-f.jpg?rlkey=xpgkb4k6qgslf1cwavnzoboyn&amp;dl=0","Click to download Image")</f>
      </c>
      <c r="B2973" s="0">
        <f>HYPERLINK("https://dl.dropboxusercontent.com/scl/fi/mvgiuv85k896x3ufp74un/mens-hoodie-size-chartsquincy-crewneck.jpg?rlkey=pe4iz8btf4teeeu5sa9omljmm&amp;dl=0","Click to download SizeChart")</f>
      </c>
      <c r="C2973" s="0" t="inlineStr">
        <is>
          <t>Quincy Men's Fleece Sweatshirt</t>
        </is>
      </c>
      <c r="D2973" s="0" t="inlineStr">
        <is>
          <t>152961</t>
        </is>
      </c>
      <c r="E2973" s="0" t="inlineStr">
        <is>
          <t>BLANK QUINCY M CL:152961A-S</t>
        </is>
      </c>
      <c r="F2973" s="0" t="inlineStr">
        <is>
          <t>899152961044</t>
        </is>
      </c>
      <c r="G2973" s="0" t="inlineStr">
        <is>
          <t>MENS</t>
        </is>
      </c>
      <c r="H2973" s="0" t="inlineStr">
        <is>
          <t>S</t>
        </is>
      </c>
      <c r="I2973" s="0">
        <v>29.99</v>
      </c>
      <c r="J2973" s="0">
        <v>3</v>
      </c>
    </row>
    <row r="2974" spans="1:10" customHeight="0">
      <c r="A2974" s="0">
        <f>HYPERLINK("https://dl.dropboxusercontent.com/scl/fi/ji54cc40p60u5nlokjk24/quincy-152961-f.jpg?rlkey=xpgkb4k6qgslf1cwavnzoboyn&amp;dl=0","Click to download Image")</f>
      </c>
      <c r="B2974" s="0">
        <f>HYPERLINK("https://dl.dropboxusercontent.com/scl/fi/mvgiuv85k896x3ufp74un/mens-hoodie-size-chartsquincy-crewneck.jpg?rlkey=pe4iz8btf4teeeu5sa9omljmm&amp;dl=0","Click to download SizeChart")</f>
      </c>
      <c r="C2974" s="0" t="inlineStr">
        <is>
          <t>Quincy Men's Fleece Sweatshirt</t>
        </is>
      </c>
      <c r="D2974" s="0" t="inlineStr">
        <is>
          <t>152961</t>
        </is>
      </c>
      <c r="E2974" s="0" t="inlineStr">
        <is>
          <t>BLANK QUINCY M CL:152961B-M</t>
        </is>
      </c>
      <c r="F2974" s="0" t="inlineStr">
        <is>
          <t>899152961051</t>
        </is>
      </c>
      <c r="G2974" s="0" t="inlineStr">
        <is>
          <t>MENS</t>
        </is>
      </c>
      <c r="H2974" s="0" t="inlineStr">
        <is>
          <t>M</t>
        </is>
      </c>
      <c r="I2974" s="0">
        <v>29.99</v>
      </c>
      <c r="J2974" s="0">
        <v>6</v>
      </c>
    </row>
    <row r="2975" spans="1:10" customHeight="0">
      <c r="A2975" s="0">
        <f>HYPERLINK("https://dl.dropboxusercontent.com/scl/fi/ji54cc40p60u5nlokjk24/quincy-152961-f.jpg?rlkey=xpgkb4k6qgslf1cwavnzoboyn&amp;dl=0","Click to download Image")</f>
      </c>
      <c r="B2975" s="0">
        <f>HYPERLINK("https://dl.dropboxusercontent.com/scl/fi/mvgiuv85k896x3ufp74un/mens-hoodie-size-chartsquincy-crewneck.jpg?rlkey=pe4iz8btf4teeeu5sa9omljmm&amp;dl=0","Click to download SizeChart")</f>
      </c>
      <c r="C2975" s="0" t="inlineStr">
        <is>
          <t>Quincy Men's Fleece Sweatshirt</t>
        </is>
      </c>
      <c r="D2975" s="0" t="inlineStr">
        <is>
          <t>152961</t>
        </is>
      </c>
      <c r="E2975" s="0" t="inlineStr">
        <is>
          <t>BLANK QUINCY M CL:152961C-L</t>
        </is>
      </c>
      <c r="F2975" s="0" t="inlineStr">
        <is>
          <t>899152961068</t>
        </is>
      </c>
      <c r="G2975" s="0" t="inlineStr">
        <is>
          <t>MENS</t>
        </is>
      </c>
      <c r="H2975" s="0" t="inlineStr">
        <is>
          <t>L</t>
        </is>
      </c>
      <c r="I2975" s="0">
        <v>29.99</v>
      </c>
      <c r="J2975" s="0">
        <v>9</v>
      </c>
    </row>
    <row r="2976" spans="1:10" customHeight="0">
      <c r="A2976" s="0">
        <f>HYPERLINK("https://dl.dropboxusercontent.com/scl/fi/ji54cc40p60u5nlokjk24/quincy-152961-f.jpg?rlkey=xpgkb4k6qgslf1cwavnzoboyn&amp;dl=0","Click to download Image")</f>
      </c>
      <c r="B2976" s="0">
        <f>HYPERLINK("https://dl.dropboxusercontent.com/scl/fi/mvgiuv85k896x3ufp74un/mens-hoodie-size-chartsquincy-crewneck.jpg?rlkey=pe4iz8btf4teeeu5sa9omljmm&amp;dl=0","Click to download SizeChart")</f>
      </c>
      <c r="C2976" s="0" t="inlineStr">
        <is>
          <t>Quincy Men's Fleece Sweatshirt</t>
        </is>
      </c>
      <c r="D2976" s="0" t="inlineStr">
        <is>
          <t>152961</t>
        </is>
      </c>
      <c r="E2976" s="0" t="inlineStr">
        <is>
          <t>BLANK QUINCY M CL:152961D-XL</t>
        </is>
      </c>
      <c r="F2976" s="0" t="inlineStr">
        <is>
          <t>899152961075</t>
        </is>
      </c>
      <c r="G2976" s="0" t="inlineStr">
        <is>
          <t>MENS</t>
        </is>
      </c>
      <c r="H2976" s="0" t="inlineStr">
        <is>
          <t>XL</t>
        </is>
      </c>
      <c r="I2976" s="0">
        <v>29.99</v>
      </c>
      <c r="J2976" s="0">
        <v>9</v>
      </c>
    </row>
    <row r="2977" spans="1:10" customHeight="0">
      <c r="A2977" s="0">
        <f>HYPERLINK("https://dl.dropboxusercontent.com/scl/fi/ji54cc40p60u5nlokjk24/quincy-152961-f.jpg?rlkey=xpgkb4k6qgslf1cwavnzoboyn&amp;dl=0","Click to download Image")</f>
      </c>
      <c r="B2977" s="0">
        <f>HYPERLINK("https://dl.dropboxusercontent.com/scl/fi/mvgiuv85k896x3ufp74un/mens-hoodie-size-chartsquincy-crewneck.jpg?rlkey=pe4iz8btf4teeeu5sa9omljmm&amp;dl=0","Click to download SizeChart")</f>
      </c>
      <c r="C2977" s="0" t="inlineStr">
        <is>
          <t>Quincy Men's Fleece Sweatshirt</t>
        </is>
      </c>
      <c r="D2977" s="0" t="inlineStr">
        <is>
          <t>152961</t>
        </is>
      </c>
      <c r="E2977" s="0" t="inlineStr">
        <is>
          <t>BLANK QUINCY M CL:152961E-2XL</t>
        </is>
      </c>
      <c r="F2977" s="0" t="inlineStr">
        <is>
          <t>899152961082</t>
        </is>
      </c>
      <c r="G2977" s="0" t="inlineStr">
        <is>
          <t>MENS</t>
        </is>
      </c>
      <c r="H2977" s="0" t="inlineStr">
        <is>
          <t>2XL</t>
        </is>
      </c>
      <c r="I2977" s="0">
        <v>29.99</v>
      </c>
      <c r="J2977" s="0">
        <v>6</v>
      </c>
    </row>
    <row r="2978" spans="1:10" customHeight="0">
      <c r="A2978" s="0">
        <f>HYPERLINK("https://dl.dropboxusercontent.com/scl/fi/ji54cc40p60u5nlokjk24/quincy-152961-f.jpg?rlkey=xpgkb4k6qgslf1cwavnzoboyn&amp;dl=0","Click to download Image")</f>
      </c>
      <c r="B2978" s="0">
        <f>HYPERLINK("https://dl.dropboxusercontent.com/scl/fi/mvgiuv85k896x3ufp74un/mens-hoodie-size-chartsquincy-crewneck.jpg?rlkey=pe4iz8btf4teeeu5sa9omljmm&amp;dl=0","Click to download SizeChart")</f>
      </c>
      <c r="C2978" s="0" t="inlineStr">
        <is>
          <t>Quincy Men's Fleece Sweatshirt</t>
        </is>
      </c>
      <c r="D2978" s="0" t="inlineStr">
        <is>
          <t>152961</t>
        </is>
      </c>
      <c r="E2978" s="0" t="inlineStr">
        <is>
          <t>BLANK QUINCY M CL:152961F-3XL</t>
        </is>
      </c>
      <c r="F2978" s="0" t="inlineStr">
        <is>
          <t>899152961099</t>
        </is>
      </c>
      <c r="G2978" s="0" t="inlineStr">
        <is>
          <t>MENS</t>
        </is>
      </c>
      <c r="H2978" s="0" t="inlineStr">
        <is>
          <t>3XL</t>
        </is>
      </c>
      <c r="I2978" s="0">
        <v>29.99</v>
      </c>
      <c r="J2978" s="0">
        <v>3</v>
      </c>
    </row>
    <row r="2979" spans="1:10" customHeight="0">
      <c r="A2979" s="0">
        <f>HYPERLINK("https://dl.dropboxusercontent.com/scl/fi/45sjwcih6gmuwzy91c2iy/quincy-153049-f.jpg?rlkey=f4pforavx31g6kdlssyq8bug6&amp;dl=0","Click to download Image")</f>
      </c>
      <c r="B2979" s="0">
        <f>HYPERLINK("https://dl.dropboxusercontent.com/scl/fi/mvgiuv85k896x3ufp74un/mens-hoodie-size-chartsquincy-crewneck.jpg?rlkey=pe4iz8btf4teeeu5sa9omljmm&amp;dl=0","Click to download SizeChart")</f>
      </c>
      <c r="C2979" s="0" t="inlineStr">
        <is>
          <t>Quincy Men's Fleece Sweatshirt</t>
        </is>
      </c>
      <c r="D2979" s="0" t="inlineStr">
        <is>
          <t>153049</t>
        </is>
      </c>
      <c r="E2979" s="0" t="inlineStr">
        <is>
          <t>BLANK QUINCY M RD:153049A-S</t>
        </is>
      </c>
      <c r="F2979" s="0" t="inlineStr">
        <is>
          <t>899153049048</t>
        </is>
      </c>
      <c r="G2979" s="0" t="inlineStr">
        <is>
          <t>MENS</t>
        </is>
      </c>
      <c r="H2979" s="0" t="inlineStr">
        <is>
          <t>S</t>
        </is>
      </c>
      <c r="I2979" s="0">
        <v>29.99</v>
      </c>
      <c r="J2979" s="0">
        <v>6</v>
      </c>
    </row>
    <row r="2980" spans="1:10" customHeight="0">
      <c r="A2980" s="0">
        <f>HYPERLINK("https://dl.dropboxusercontent.com/scl/fi/45sjwcih6gmuwzy91c2iy/quincy-153049-f.jpg?rlkey=f4pforavx31g6kdlssyq8bug6&amp;dl=0","Click to download Image")</f>
      </c>
      <c r="B2980" s="0">
        <f>HYPERLINK("https://dl.dropboxusercontent.com/scl/fi/mvgiuv85k896x3ufp74un/mens-hoodie-size-chartsquincy-crewneck.jpg?rlkey=pe4iz8btf4teeeu5sa9omljmm&amp;dl=0","Click to download SizeChart")</f>
      </c>
      <c r="C2980" s="0" t="inlineStr">
        <is>
          <t>Quincy Men's Fleece Sweatshirt</t>
        </is>
      </c>
      <c r="D2980" s="0" t="inlineStr">
        <is>
          <t>153049</t>
        </is>
      </c>
      <c r="E2980" s="0" t="inlineStr">
        <is>
          <t>BLANK QUINCY M RD:153049B-M</t>
        </is>
      </c>
      <c r="F2980" s="0" t="inlineStr">
        <is>
          <t>899153049055</t>
        </is>
      </c>
      <c r="G2980" s="0" t="inlineStr">
        <is>
          <t>MENS</t>
        </is>
      </c>
      <c r="H2980" s="0" t="inlineStr">
        <is>
          <t>M</t>
        </is>
      </c>
      <c r="I2980" s="0">
        <v>29.99</v>
      </c>
      <c r="J2980" s="0">
        <v>11</v>
      </c>
    </row>
    <row r="2981" spans="1:10" customHeight="0">
      <c r="A2981" s="0">
        <f>HYPERLINK("https://dl.dropboxusercontent.com/scl/fi/45sjwcih6gmuwzy91c2iy/quincy-153049-f.jpg?rlkey=f4pforavx31g6kdlssyq8bug6&amp;dl=0","Click to download Image")</f>
      </c>
      <c r="B2981" s="0">
        <f>HYPERLINK("https://dl.dropboxusercontent.com/scl/fi/mvgiuv85k896x3ufp74un/mens-hoodie-size-chartsquincy-crewneck.jpg?rlkey=pe4iz8btf4teeeu5sa9omljmm&amp;dl=0","Click to download SizeChart")</f>
      </c>
      <c r="C2981" s="0" t="inlineStr">
        <is>
          <t>Quincy Men's Fleece Sweatshirt</t>
        </is>
      </c>
      <c r="D2981" s="0" t="inlineStr">
        <is>
          <t>153049</t>
        </is>
      </c>
      <c r="E2981" s="0" t="inlineStr">
        <is>
          <t>BLANK QUINCY M RD:153049C-L</t>
        </is>
      </c>
      <c r="F2981" s="0" t="inlineStr">
        <is>
          <t>899153049062</t>
        </is>
      </c>
      <c r="G2981" s="0" t="inlineStr">
        <is>
          <t>MENS</t>
        </is>
      </c>
      <c r="H2981" s="0" t="inlineStr">
        <is>
          <t>L</t>
        </is>
      </c>
      <c r="I2981" s="0">
        <v>29.99</v>
      </c>
      <c r="J2981" s="0">
        <v>15</v>
      </c>
    </row>
    <row r="2982" spans="1:10" customHeight="0">
      <c r="A2982" s="0">
        <f>HYPERLINK("https://dl.dropboxusercontent.com/scl/fi/45sjwcih6gmuwzy91c2iy/quincy-153049-f.jpg?rlkey=f4pforavx31g6kdlssyq8bug6&amp;dl=0","Click to download Image")</f>
      </c>
      <c r="B2982" s="0">
        <f>HYPERLINK("https://dl.dropboxusercontent.com/scl/fi/mvgiuv85k896x3ufp74un/mens-hoodie-size-chartsquincy-crewneck.jpg?rlkey=pe4iz8btf4teeeu5sa9omljmm&amp;dl=0","Click to download SizeChart")</f>
      </c>
      <c r="C2982" s="0" t="inlineStr">
        <is>
          <t>Quincy Men's Fleece Sweatshirt</t>
        </is>
      </c>
      <c r="D2982" s="0" t="inlineStr">
        <is>
          <t>153049</t>
        </is>
      </c>
      <c r="E2982" s="0" t="inlineStr">
        <is>
          <t>BLANK QUINCY M RD:153049D-XL</t>
        </is>
      </c>
      <c r="F2982" s="0" t="inlineStr">
        <is>
          <t>899153049079</t>
        </is>
      </c>
      <c r="G2982" s="0" t="inlineStr">
        <is>
          <t>MENS</t>
        </is>
      </c>
      <c r="H2982" s="0" t="inlineStr">
        <is>
          <t>XL</t>
        </is>
      </c>
      <c r="I2982" s="0">
        <v>29.99</v>
      </c>
      <c r="J2982" s="0">
        <v>18</v>
      </c>
    </row>
    <row r="2983" spans="1:10" customHeight="0">
      <c r="A2983" s="0">
        <f>HYPERLINK("https://dl.dropboxusercontent.com/scl/fi/45sjwcih6gmuwzy91c2iy/quincy-153049-f.jpg?rlkey=f4pforavx31g6kdlssyq8bug6&amp;dl=0","Click to download Image")</f>
      </c>
      <c r="B2983" s="0">
        <f>HYPERLINK("https://dl.dropboxusercontent.com/scl/fi/mvgiuv85k896x3ufp74un/mens-hoodie-size-chartsquincy-crewneck.jpg?rlkey=pe4iz8btf4teeeu5sa9omljmm&amp;dl=0","Click to download SizeChart")</f>
      </c>
      <c r="C2983" s="0" t="inlineStr">
        <is>
          <t>Quincy Men's Fleece Sweatshirt</t>
        </is>
      </c>
      <c r="D2983" s="0" t="inlineStr">
        <is>
          <t>153049</t>
        </is>
      </c>
      <c r="E2983" s="0" t="inlineStr">
        <is>
          <t>BLANK QUINCY M RD:153049E-2XL</t>
        </is>
      </c>
      <c r="F2983" s="0" t="inlineStr">
        <is>
          <t>899153049086</t>
        </is>
      </c>
      <c r="G2983" s="0" t="inlineStr">
        <is>
          <t>MENS</t>
        </is>
      </c>
      <c r="H2983" s="0" t="inlineStr">
        <is>
          <t>2XL</t>
        </is>
      </c>
      <c r="I2983" s="0">
        <v>29.99</v>
      </c>
      <c r="J2983" s="0">
        <v>12</v>
      </c>
    </row>
    <row r="2984" spans="1:10" customHeight="0">
      <c r="A2984" s="0">
        <f>HYPERLINK("https://dl.dropboxusercontent.com/scl/fi/45sjwcih6gmuwzy91c2iy/quincy-153049-f.jpg?rlkey=f4pforavx31g6kdlssyq8bug6&amp;dl=0","Click to download Image")</f>
      </c>
      <c r="B2984" s="0">
        <f>HYPERLINK("https://dl.dropboxusercontent.com/scl/fi/mvgiuv85k896x3ufp74un/mens-hoodie-size-chartsquincy-crewneck.jpg?rlkey=pe4iz8btf4teeeu5sa9omljmm&amp;dl=0","Click to download SizeChart")</f>
      </c>
      <c r="C2984" s="0" t="inlineStr">
        <is>
          <t>Quincy Men's Fleece Sweatshirt</t>
        </is>
      </c>
      <c r="D2984" s="0" t="inlineStr">
        <is>
          <t>153049</t>
        </is>
      </c>
      <c r="E2984" s="0" t="inlineStr">
        <is>
          <t>BLANK QUINCY M RD:153049F-3XL</t>
        </is>
      </c>
      <c r="F2984" s="0" t="inlineStr">
        <is>
          <t>899153049093</t>
        </is>
      </c>
      <c r="G2984" s="0" t="inlineStr">
        <is>
          <t>MENS</t>
        </is>
      </c>
      <c r="H2984" s="0" t="inlineStr">
        <is>
          <t>3XL</t>
        </is>
      </c>
      <c r="I2984" s="0">
        <v>29.99</v>
      </c>
      <c r="J2984" s="0">
        <v>6</v>
      </c>
    </row>
    <row r="2985" spans="1:10" customHeight="0">
      <c r="A2985" s="0">
        <f>HYPERLINK("https://dl.dropboxusercontent.com/scl/fi/rv0xt6wrlr5q87zyamevz/ellison-150727-f.jpg?rlkey=xzngxqaawwhc0u2iwx86p31gf&amp;dl=0","Click to download Image")</f>
      </c>
      <c r="B2985" s="0">
        <f>HYPERLINK("https://dl.dropboxusercontent.com/scl/fi/tdlipzdm15l4b4pctwy0k/womens-bottoms-size-chartsellison.jpg?rlkey=recj4rnae997f6t6odyqnvfo3&amp;dl=0","Click to download SizeChart")</f>
      </c>
      <c r="C2985" s="0" t="inlineStr">
        <is>
          <t>Ellison Women's Tri-Blend Fleece Joggers</t>
        </is>
      </c>
      <c r="D2985" s="0" t="inlineStr">
        <is>
          <t>150727</t>
        </is>
      </c>
      <c r="E2985" s="0" t="inlineStr">
        <is>
          <t>BLANK ELLISO W BK:150727A-S</t>
        </is>
      </c>
      <c r="F2985" s="0" t="inlineStr">
        <is>
          <t>899150727017</t>
        </is>
      </c>
      <c r="G2985" s="0" t="inlineStr">
        <is>
          <t>WOMENS</t>
        </is>
      </c>
      <c r="H2985" s="0" t="inlineStr">
        <is>
          <t>S</t>
        </is>
      </c>
      <c r="I2985" s="0">
        <v>32.99</v>
      </c>
      <c r="J2985" s="0">
        <v>3</v>
      </c>
    </row>
    <row r="2986" spans="1:10" customHeight="0">
      <c r="A2986" s="0">
        <f>HYPERLINK("https://dl.dropboxusercontent.com/scl/fi/rv0xt6wrlr5q87zyamevz/ellison-150727-f.jpg?rlkey=xzngxqaawwhc0u2iwx86p31gf&amp;dl=0","Click to download Image")</f>
      </c>
      <c r="B2986" s="0">
        <f>HYPERLINK("https://dl.dropboxusercontent.com/scl/fi/tdlipzdm15l4b4pctwy0k/womens-bottoms-size-chartsellison.jpg?rlkey=recj4rnae997f6t6odyqnvfo3&amp;dl=0","Click to download SizeChart")</f>
      </c>
      <c r="C2986" s="0" t="inlineStr">
        <is>
          <t>Ellison Women's Tri-Blend Fleece Joggers</t>
        </is>
      </c>
      <c r="D2986" s="0" t="inlineStr">
        <is>
          <t>150727</t>
        </is>
      </c>
      <c r="E2986" s="0" t="inlineStr">
        <is>
          <t>BLANK ELLISO W BK:150727B-M</t>
        </is>
      </c>
      <c r="F2986" s="0" t="inlineStr">
        <is>
          <t>899150727024</t>
        </is>
      </c>
      <c r="G2986" s="0" t="inlineStr">
        <is>
          <t>WOMENS</t>
        </is>
      </c>
      <c r="H2986" s="0" t="inlineStr">
        <is>
          <t>M</t>
        </is>
      </c>
      <c r="I2986" s="0">
        <v>32.99</v>
      </c>
      <c r="J2986" s="0">
        <v>10</v>
      </c>
    </row>
    <row r="2987" spans="1:10" customHeight="0">
      <c r="A2987" s="0">
        <f>HYPERLINK("https://dl.dropboxusercontent.com/scl/fi/rv0xt6wrlr5q87zyamevz/ellison-150727-f.jpg?rlkey=xzngxqaawwhc0u2iwx86p31gf&amp;dl=0","Click to download Image")</f>
      </c>
      <c r="B2987" s="0">
        <f>HYPERLINK("https://dl.dropboxusercontent.com/scl/fi/tdlipzdm15l4b4pctwy0k/womens-bottoms-size-chartsellison.jpg?rlkey=recj4rnae997f6t6odyqnvfo3&amp;dl=0","Click to download SizeChart")</f>
      </c>
      <c r="C2987" s="0" t="inlineStr">
        <is>
          <t>Ellison Women's Tri-Blend Fleece Joggers</t>
        </is>
      </c>
      <c r="D2987" s="0" t="inlineStr">
        <is>
          <t>150727</t>
        </is>
      </c>
      <c r="E2987" s="0" t="inlineStr">
        <is>
          <t>BLANK ELLISO W BK:150727C-L</t>
        </is>
      </c>
      <c r="F2987" s="0" t="inlineStr">
        <is>
          <t>899150727031</t>
        </is>
      </c>
      <c r="G2987" s="0" t="inlineStr">
        <is>
          <t>WOMENS</t>
        </is>
      </c>
      <c r="H2987" s="0" t="inlineStr">
        <is>
          <t>L</t>
        </is>
      </c>
      <c r="I2987" s="0">
        <v>32.99</v>
      </c>
      <c r="J2987" s="0">
        <v>12</v>
      </c>
    </row>
    <row r="2988" spans="1:10" customHeight="0">
      <c r="A2988" s="0">
        <f>HYPERLINK("https://dl.dropboxusercontent.com/scl/fi/rv0xt6wrlr5q87zyamevz/ellison-150727-f.jpg?rlkey=xzngxqaawwhc0u2iwx86p31gf&amp;dl=0","Click to download Image")</f>
      </c>
      <c r="B2988" s="0">
        <f>HYPERLINK("https://dl.dropboxusercontent.com/scl/fi/tdlipzdm15l4b4pctwy0k/womens-bottoms-size-chartsellison.jpg?rlkey=recj4rnae997f6t6odyqnvfo3&amp;dl=0","Click to download SizeChart")</f>
      </c>
      <c r="C2988" s="0" t="inlineStr">
        <is>
          <t>Ellison Women's Tri-Blend Fleece Joggers</t>
        </is>
      </c>
      <c r="D2988" s="0" t="inlineStr">
        <is>
          <t>150727</t>
        </is>
      </c>
      <c r="E2988" s="0" t="inlineStr">
        <is>
          <t>BLANK ELLISO W BK:150727D-XL</t>
        </is>
      </c>
      <c r="F2988" s="0" t="inlineStr">
        <is>
          <t>899150727048</t>
        </is>
      </c>
      <c r="G2988" s="0" t="inlineStr">
        <is>
          <t>WOMENS</t>
        </is>
      </c>
      <c r="H2988" s="0" t="inlineStr">
        <is>
          <t>XL</t>
        </is>
      </c>
      <c r="I2988" s="0">
        <v>32.99</v>
      </c>
      <c r="J2988" s="0">
        <v>15</v>
      </c>
    </row>
    <row r="2989" spans="1:10" customHeight="0">
      <c r="A2989" s="0">
        <f>HYPERLINK("https://dl.dropboxusercontent.com/scl/fi/rv0xt6wrlr5q87zyamevz/ellison-150727-f.jpg?rlkey=xzngxqaawwhc0u2iwx86p31gf&amp;dl=0","Click to download Image")</f>
      </c>
      <c r="B2989" s="0">
        <f>HYPERLINK("https://dl.dropboxusercontent.com/scl/fi/tdlipzdm15l4b4pctwy0k/womens-bottoms-size-chartsellison.jpg?rlkey=recj4rnae997f6t6odyqnvfo3&amp;dl=0","Click to download SizeChart")</f>
      </c>
      <c r="C2989" s="0" t="inlineStr">
        <is>
          <t>Ellison Women's Tri-Blend Fleece Joggers</t>
        </is>
      </c>
      <c r="D2989" s="0" t="inlineStr">
        <is>
          <t>150727</t>
        </is>
      </c>
      <c r="E2989" s="0" t="inlineStr">
        <is>
          <t>BLANK ELLISO W BK:150727E-2XL</t>
        </is>
      </c>
      <c r="F2989" s="0" t="inlineStr">
        <is>
          <t>899150727055</t>
        </is>
      </c>
      <c r="G2989" s="0" t="inlineStr">
        <is>
          <t>WOMENS</t>
        </is>
      </c>
      <c r="H2989" s="0" t="inlineStr">
        <is>
          <t>2XL</t>
        </is>
      </c>
      <c r="I2989" s="0">
        <v>32.99</v>
      </c>
      <c r="J2989" s="0">
        <v>10</v>
      </c>
    </row>
    <row r="2990" spans="1:10" customHeight="0">
      <c r="A2990" s="0">
        <f>HYPERLINK("https://dl.dropboxusercontent.com/scl/fi/rv0xt6wrlr5q87zyamevz/ellison-150727-f.jpg?rlkey=xzngxqaawwhc0u2iwx86p31gf&amp;dl=0","Click to download Image")</f>
      </c>
      <c r="B2990" s="0">
        <f>HYPERLINK("https://dl.dropboxusercontent.com/scl/fi/tdlipzdm15l4b4pctwy0k/womens-bottoms-size-chartsellison.jpg?rlkey=recj4rnae997f6t6odyqnvfo3&amp;dl=0","Click to download SizeChart")</f>
      </c>
      <c r="C2990" s="0" t="inlineStr">
        <is>
          <t>Ellison Women's Tri-Blend Fleece Joggers</t>
        </is>
      </c>
      <c r="D2990" s="0" t="inlineStr">
        <is>
          <t>150727</t>
        </is>
      </c>
      <c r="E2990" s="0" t="inlineStr">
        <is>
          <t>BLANK ELLISO W BK:150727F-3XL</t>
        </is>
      </c>
      <c r="F2990" s="0" t="inlineStr">
        <is>
          <t>899150727062</t>
        </is>
      </c>
      <c r="G2990" s="0" t="inlineStr">
        <is>
          <t>WOMENS</t>
        </is>
      </c>
      <c r="H2990" s="0" t="inlineStr">
        <is>
          <t>3XL</t>
        </is>
      </c>
      <c r="I2990" s="0">
        <v>32.99</v>
      </c>
      <c r="J2990" s="0">
        <v>5</v>
      </c>
    </row>
    <row r="2991" spans="1:10" customHeight="0">
      <c r="A2991" s="0">
        <f>HYPERLINK("https://dl.dropboxusercontent.com/scl/fi/w9pz2oqswa6tuh6xume1i/132859-d-f.jpg?rlkey=4t93i1fu12gk9bjjek9mvh2av&amp;dl=0","Click to download Image")</f>
      </c>
      <c r="B2991" s="0">
        <f>HYPERLINK("https://dl.dropboxusercontent.com/scl/fi/e4qc7tjmwnlkxbowbi20i/womens-size-chartsbea.jpg?rlkey=8siule2evoc17l4l8vflbgss9&amp;dl=0","Click to download SizeChart")</f>
      </c>
      <c r="C2991" s="0" t="inlineStr">
        <is>
          <t>Bea Women's Joggers</t>
        </is>
      </c>
      <c r="D2991" s="0" t="inlineStr">
        <is>
          <t>132859</t>
        </is>
      </c>
      <c r="E2991" s="0" t="inlineStr">
        <is>
          <t>BLANK BEA W BK:132859A-S</t>
        </is>
      </c>
      <c r="F2991" s="0" t="inlineStr">
        <is>
          <t>899132859019</t>
        </is>
      </c>
      <c r="G2991" s="0" t="inlineStr">
        <is>
          <t>WOMENS</t>
        </is>
      </c>
      <c r="H2991" s="0" t="inlineStr">
        <is>
          <t>S</t>
        </is>
      </c>
      <c r="I2991" s="0">
        <v>29.99</v>
      </c>
      <c r="J2991" s="0">
        <v>41</v>
      </c>
    </row>
    <row r="2992" spans="1:10" customHeight="0">
      <c r="A2992" s="0">
        <f>HYPERLINK("https://dl.dropboxusercontent.com/scl/fi/w9pz2oqswa6tuh6xume1i/132859-d-f.jpg?rlkey=4t93i1fu12gk9bjjek9mvh2av&amp;dl=0","Click to download Image")</f>
      </c>
      <c r="B2992" s="0">
        <f>HYPERLINK("https://dl.dropboxusercontent.com/scl/fi/e4qc7tjmwnlkxbowbi20i/womens-size-chartsbea.jpg?rlkey=8siule2evoc17l4l8vflbgss9&amp;dl=0","Click to download SizeChart")</f>
      </c>
      <c r="C2992" s="0" t="inlineStr">
        <is>
          <t>Bea Women's Joggers</t>
        </is>
      </c>
      <c r="D2992" s="0" t="inlineStr">
        <is>
          <t>132859</t>
        </is>
      </c>
      <c r="E2992" s="0" t="inlineStr">
        <is>
          <t>BLANK BEA W BK:132859B-M</t>
        </is>
      </c>
      <c r="F2992" s="0" t="inlineStr">
        <is>
          <t>899132859026</t>
        </is>
      </c>
      <c r="G2992" s="0" t="inlineStr">
        <is>
          <t>WOMENS</t>
        </is>
      </c>
      <c r="H2992" s="0" t="inlineStr">
        <is>
          <t>M</t>
        </is>
      </c>
      <c r="I2992" s="0">
        <v>29.99</v>
      </c>
      <c r="J2992" s="0">
        <v>84</v>
      </c>
    </row>
    <row r="2993" spans="1:10" customHeight="0">
      <c r="A2993" s="0">
        <f>HYPERLINK("https://dl.dropboxusercontent.com/scl/fi/w9pz2oqswa6tuh6xume1i/132859-d-f.jpg?rlkey=4t93i1fu12gk9bjjek9mvh2av&amp;dl=0","Click to download Image")</f>
      </c>
      <c r="B2993" s="0">
        <f>HYPERLINK("https://dl.dropboxusercontent.com/scl/fi/e4qc7tjmwnlkxbowbi20i/womens-size-chartsbea.jpg?rlkey=8siule2evoc17l4l8vflbgss9&amp;dl=0","Click to download SizeChart")</f>
      </c>
      <c r="C2993" s="0" t="inlineStr">
        <is>
          <t>Bea Women's Joggers</t>
        </is>
      </c>
      <c r="D2993" s="0" t="inlineStr">
        <is>
          <t>132859</t>
        </is>
      </c>
      <c r="E2993" s="0" t="inlineStr">
        <is>
          <t>BLANK BEA W BK:132859C-L</t>
        </is>
      </c>
      <c r="F2993" s="0" t="inlineStr">
        <is>
          <t>899132859033</t>
        </is>
      </c>
      <c r="G2993" s="0" t="inlineStr">
        <is>
          <t>WOMENS</t>
        </is>
      </c>
      <c r="H2993" s="0" t="inlineStr">
        <is>
          <t>L</t>
        </is>
      </c>
      <c r="I2993" s="0">
        <v>29.99</v>
      </c>
      <c r="J2993" s="0">
        <v>83</v>
      </c>
    </row>
    <row r="2994" spans="1:10" customHeight="0">
      <c r="A2994" s="0">
        <f>HYPERLINK("https://dl.dropboxusercontent.com/scl/fi/w9pz2oqswa6tuh6xume1i/132859-d-f.jpg?rlkey=4t93i1fu12gk9bjjek9mvh2av&amp;dl=0","Click to download Image")</f>
      </c>
      <c r="B2994" s="0">
        <f>HYPERLINK("https://dl.dropboxusercontent.com/scl/fi/e4qc7tjmwnlkxbowbi20i/womens-size-chartsbea.jpg?rlkey=8siule2evoc17l4l8vflbgss9&amp;dl=0","Click to download SizeChart")</f>
      </c>
      <c r="C2994" s="0" t="inlineStr">
        <is>
          <t>Bea Women's Joggers</t>
        </is>
      </c>
      <c r="D2994" s="0" t="inlineStr">
        <is>
          <t>132859</t>
        </is>
      </c>
      <c r="E2994" s="0" t="inlineStr">
        <is>
          <t>BLANK BEA W BK:132859D-XL</t>
        </is>
      </c>
      <c r="F2994" s="0" t="inlineStr">
        <is>
          <t>899132859040</t>
        </is>
      </c>
      <c r="G2994" s="0" t="inlineStr">
        <is>
          <t>WOMENS</t>
        </is>
      </c>
      <c r="H2994" s="0" t="inlineStr">
        <is>
          <t>XL</t>
        </is>
      </c>
      <c r="I2994" s="0">
        <v>29.99</v>
      </c>
      <c r="J2994" s="0">
        <v>39</v>
      </c>
    </row>
    <row r="2995" spans="1:10" customHeight="0">
      <c r="A2995" s="0">
        <f>HYPERLINK("https://dl.dropboxusercontent.com/scl/fi/w9pz2oqswa6tuh6xume1i/132859-d-f.jpg?rlkey=4t93i1fu12gk9bjjek9mvh2av&amp;dl=0","Click to download Image")</f>
      </c>
      <c r="B2995" s="0">
        <f>HYPERLINK("https://dl.dropboxusercontent.com/scl/fi/e4qc7tjmwnlkxbowbi20i/womens-size-chartsbea.jpg?rlkey=8siule2evoc17l4l8vflbgss9&amp;dl=0","Click to download SizeChart")</f>
      </c>
      <c r="C2995" s="0" t="inlineStr">
        <is>
          <t>Bea Women's Joggers</t>
        </is>
      </c>
      <c r="D2995" s="0" t="inlineStr">
        <is>
          <t>132859</t>
        </is>
      </c>
      <c r="E2995" s="0" t="inlineStr">
        <is>
          <t>BLANK BEA W BK:132859E-2XL</t>
        </is>
      </c>
      <c r="F2995" s="0" t="inlineStr">
        <is>
          <t>899132859057</t>
        </is>
      </c>
      <c r="G2995" s="0" t="inlineStr">
        <is>
          <t>WOMENS</t>
        </is>
      </c>
      <c r="H2995" s="0" t="inlineStr">
        <is>
          <t>2XL</t>
        </is>
      </c>
      <c r="I2995" s="0">
        <v>29.99</v>
      </c>
      <c r="J2995" s="0">
        <v>22</v>
      </c>
    </row>
    <row r="2996" spans="1:10" customHeight="0">
      <c r="A2996" s="0">
        <f>HYPERLINK("https://dl.dropboxusercontent.com/scl/fi/w9pz2oqswa6tuh6xume1i/132859-d-f.jpg?rlkey=4t93i1fu12gk9bjjek9mvh2av&amp;dl=0","Click to download Image")</f>
      </c>
      <c r="B2996" s="0">
        <f>HYPERLINK("https://dl.dropboxusercontent.com/scl/fi/e4qc7tjmwnlkxbowbi20i/womens-size-chartsbea.jpg?rlkey=8siule2evoc17l4l8vflbgss9&amp;dl=0","Click to download SizeChart")</f>
      </c>
      <c r="C2996" s="0" t="inlineStr">
        <is>
          <t>Bea Women's Joggers</t>
        </is>
      </c>
      <c r="D2996" s="0" t="inlineStr">
        <is>
          <t>132859</t>
        </is>
      </c>
      <c r="E2996" s="0" t="inlineStr">
        <is>
          <t>BLANK BEA W BK:132859F-3XL</t>
        </is>
      </c>
      <c r="F2996" s="0" t="inlineStr">
        <is>
          <t>899132859064</t>
        </is>
      </c>
      <c r="G2996" s="0" t="inlineStr">
        <is>
          <t>WOMENS</t>
        </is>
      </c>
      <c r="H2996" s="0" t="inlineStr">
        <is>
          <t>3XL</t>
        </is>
      </c>
      <c r="I2996" s="0">
        <v>29.99</v>
      </c>
      <c r="J2996" s="0">
        <v>11</v>
      </c>
    </row>
    <row r="2997" spans="1:10" customHeight="0">
      <c r="A2997" s="0">
        <f>HYPERLINK("https://dl.dropboxusercontent.com/scl/fi/f4gfmpvz965xycamadtpn/111658af.jpg?rlkey=k0slvn2sbq4tm7fg8ibh343p9&amp;dl=0","Click to download Image")</f>
      </c>
      <c r="B2997" s="0">
        <f>HYPERLINK("https://dl.dropboxusercontent.com/scl/fi/hmgazdim44o7w5ifnxtce/womens-size-chartsaries.jpg?rlkey=6asgbdgig86yf3i6adf285b24&amp;dl=0","Click to download SizeChart")</f>
      </c>
      <c r="C2997" s="0" t="inlineStr">
        <is>
          <t>Aries Women's Rain Jacket</t>
        </is>
      </c>
      <c r="D2997" s="0" t="inlineStr">
        <is>
          <t>111658</t>
        </is>
      </c>
      <c r="E2997" s="0" t="inlineStr">
        <is>
          <t>BLANK ARIES WHITE:111658AA - XS</t>
        </is>
      </c>
      <c r="G2997" s="0" t="inlineStr">
        <is>
          <t>WOMENS</t>
        </is>
      </c>
      <c r="H2997" s="0" t="inlineStr">
        <is>
          <t>XS</t>
        </is>
      </c>
      <c r="I2997" s="0">
        <v>44.99</v>
      </c>
      <c r="J2997" s="0">
        <v>24</v>
      </c>
    </row>
    <row r="2998" spans="1:10" customHeight="0">
      <c r="A2998" s="0">
        <f>HYPERLINK("https://dl.dropboxusercontent.com/scl/fi/f4gfmpvz965xycamadtpn/111658af.jpg?rlkey=k0slvn2sbq4tm7fg8ibh343p9&amp;dl=0","Click to download Image")</f>
      </c>
      <c r="B2998" s="0">
        <f>HYPERLINK("https://dl.dropboxusercontent.com/scl/fi/hmgazdim44o7w5ifnxtce/womens-size-chartsaries.jpg?rlkey=6asgbdgig86yf3i6adf285b24&amp;dl=0","Click to download SizeChart")</f>
      </c>
      <c r="C2998" s="0" t="inlineStr">
        <is>
          <t>Aries Women's Rain Jacket</t>
        </is>
      </c>
      <c r="D2998" s="0" t="inlineStr">
        <is>
          <t>111658</t>
        </is>
      </c>
      <c r="E2998" s="0" t="inlineStr">
        <is>
          <t>BLANK ARIES WHITE:111658A - S</t>
        </is>
      </c>
      <c r="G2998" s="0" t="inlineStr">
        <is>
          <t>WOMENS</t>
        </is>
      </c>
      <c r="H2998" s="0" t="inlineStr">
        <is>
          <t>S</t>
        </is>
      </c>
      <c r="I2998" s="0">
        <v>44.99</v>
      </c>
      <c r="J2998" s="0">
        <v>30</v>
      </c>
    </row>
    <row r="2999" spans="1:10" customHeight="0">
      <c r="A2999" s="0">
        <f>HYPERLINK("https://dl.dropboxusercontent.com/scl/fi/f4gfmpvz965xycamadtpn/111658af.jpg?rlkey=k0slvn2sbq4tm7fg8ibh343p9&amp;dl=0","Click to download Image")</f>
      </c>
      <c r="B2999" s="0">
        <f>HYPERLINK("https://dl.dropboxusercontent.com/scl/fi/hmgazdim44o7w5ifnxtce/womens-size-chartsaries.jpg?rlkey=6asgbdgig86yf3i6adf285b24&amp;dl=0","Click to download SizeChart")</f>
      </c>
      <c r="C2999" s="0" t="inlineStr">
        <is>
          <t>Aries Women's Rain Jacket</t>
        </is>
      </c>
      <c r="D2999" s="0" t="inlineStr">
        <is>
          <t>111658</t>
        </is>
      </c>
      <c r="E2999" s="0" t="inlineStr">
        <is>
          <t>BLANK ARIES WHITE:111658B - M</t>
        </is>
      </c>
      <c r="G2999" s="0" t="inlineStr">
        <is>
          <t>WOMENS</t>
        </is>
      </c>
      <c r="H2999" s="0" t="inlineStr">
        <is>
          <t>M</t>
        </is>
      </c>
      <c r="I2999" s="0">
        <v>44.99</v>
      </c>
      <c r="J2999" s="0">
        <v>27</v>
      </c>
    </row>
    <row r="3000" spans="1:10" customHeight="0">
      <c r="A3000" s="0">
        <f>HYPERLINK("https://dl.dropboxusercontent.com/scl/fi/f4gfmpvz965xycamadtpn/111658af.jpg?rlkey=k0slvn2sbq4tm7fg8ibh343p9&amp;dl=0","Click to download Image")</f>
      </c>
      <c r="B3000" s="0">
        <f>HYPERLINK("https://dl.dropboxusercontent.com/scl/fi/hmgazdim44o7w5ifnxtce/womens-size-chartsaries.jpg?rlkey=6asgbdgig86yf3i6adf285b24&amp;dl=0","Click to download SizeChart")</f>
      </c>
      <c r="C3000" s="0" t="inlineStr">
        <is>
          <t>Aries Women's Rain Jacket</t>
        </is>
      </c>
      <c r="D3000" s="0" t="inlineStr">
        <is>
          <t>111658</t>
        </is>
      </c>
      <c r="E3000" s="0" t="inlineStr">
        <is>
          <t>BLANK ARIES WHITE:111658C - L</t>
        </is>
      </c>
      <c r="G3000" s="0" t="inlineStr">
        <is>
          <t>WOMENS</t>
        </is>
      </c>
      <c r="H3000" s="0" t="inlineStr">
        <is>
          <t>L</t>
        </is>
      </c>
      <c r="I3000" s="0">
        <v>44.99</v>
      </c>
      <c r="J3000" s="0">
        <v>10</v>
      </c>
    </row>
    <row r="3001" spans="1:10" customHeight="0">
      <c r="A3001" s="0">
        <f>HYPERLINK("https://dl.dropboxusercontent.com/scl/fi/f4gfmpvz965xycamadtpn/111658af.jpg?rlkey=k0slvn2sbq4tm7fg8ibh343p9&amp;dl=0","Click to download Image")</f>
      </c>
      <c r="B3001" s="0">
        <f>HYPERLINK("https://dl.dropboxusercontent.com/scl/fi/hmgazdim44o7w5ifnxtce/womens-size-chartsaries.jpg?rlkey=6asgbdgig86yf3i6adf285b24&amp;dl=0","Click to download SizeChart")</f>
      </c>
      <c r="C3001" s="0" t="inlineStr">
        <is>
          <t>Aries Women's Rain Jacket</t>
        </is>
      </c>
      <c r="D3001" s="0" t="inlineStr">
        <is>
          <t>111658</t>
        </is>
      </c>
      <c r="E3001" s="0" t="inlineStr">
        <is>
          <t>BLANK ARIES WHITE:111658D - XL</t>
        </is>
      </c>
      <c r="G3001" s="0" t="inlineStr">
        <is>
          <t>WOMENS</t>
        </is>
      </c>
      <c r="H3001" s="0" t="inlineStr">
        <is>
          <t>XL</t>
        </is>
      </c>
      <c r="I3001" s="0">
        <v>44.99</v>
      </c>
      <c r="J3001" s="0">
        <v>11</v>
      </c>
    </row>
    <row r="3002" spans="1:10" customHeight="0">
      <c r="A3002" s="0">
        <f>HYPERLINK("https://dl.dropboxusercontent.com/scl/fi/f4gfmpvz965xycamadtpn/111658af.jpg?rlkey=k0slvn2sbq4tm7fg8ibh343p9&amp;dl=0","Click to download Image")</f>
      </c>
      <c r="B3002" s="0">
        <f>HYPERLINK("https://dl.dropboxusercontent.com/scl/fi/hmgazdim44o7w5ifnxtce/womens-size-chartsaries.jpg?rlkey=6asgbdgig86yf3i6adf285b24&amp;dl=0","Click to download SizeChart")</f>
      </c>
      <c r="C3002" s="0" t="inlineStr">
        <is>
          <t>Aries Women's Rain Jacket</t>
        </is>
      </c>
      <c r="D3002" s="0" t="inlineStr">
        <is>
          <t>111658</t>
        </is>
      </c>
      <c r="E3002" s="0" t="inlineStr">
        <is>
          <t>BLANK ARIES WHITE:111658E - 2XL</t>
        </is>
      </c>
      <c r="G3002" s="0" t="inlineStr">
        <is>
          <t>WOMENS</t>
        </is>
      </c>
      <c r="H3002" s="0" t="inlineStr">
        <is>
          <t>2XL</t>
        </is>
      </c>
      <c r="I3002" s="0">
        <v>44.99</v>
      </c>
      <c r="J3002" s="0">
        <v>4</v>
      </c>
    </row>
    <row r="3003" spans="1:10" customHeight="0">
      <c r="A3003" s="0">
        <f>HYPERLINK("https://dl.dropboxusercontent.com/scl/fi/f4gfmpvz965xycamadtpn/111658af.jpg?rlkey=k0slvn2sbq4tm7fg8ibh343p9&amp;dl=0","Click to download Image")</f>
      </c>
      <c r="B3003" s="0">
        <f>HYPERLINK("https://dl.dropboxusercontent.com/scl/fi/hmgazdim44o7w5ifnxtce/womens-size-chartsaries.jpg?rlkey=6asgbdgig86yf3i6adf285b24&amp;dl=0","Click to download SizeChart")</f>
      </c>
      <c r="C3003" s="0" t="inlineStr">
        <is>
          <t>Aries Women's Rain Jacket</t>
        </is>
      </c>
      <c r="D3003" s="0" t="inlineStr">
        <is>
          <t>111658</t>
        </is>
      </c>
      <c r="E3003" s="0" t="inlineStr">
        <is>
          <t>BLANK ARIES WHITE:111658F - 3XL</t>
        </is>
      </c>
      <c r="G3003" s="0" t="inlineStr">
        <is>
          <t>WOMENS</t>
        </is>
      </c>
      <c r="H3003" s="0" t="inlineStr">
        <is>
          <t>3XL</t>
        </is>
      </c>
      <c r="I3003" s="0">
        <v>44.99</v>
      </c>
      <c r="J3003" s="0">
        <v>8</v>
      </c>
    </row>
    <row r="3004" spans="1:10" customHeight="0">
      <c r="A3004" s="0">
        <f>HYPERLINK("https://dl.dropboxusercontent.com/scl/fi/gfnz5fcnqnamf3dh9qmrp/111659af.jpg?rlkey=428r3hf2re4enhvr6y034wehc&amp;dl=0","Click to download Image")</f>
      </c>
      <c r="B3004" s="0">
        <f>HYPERLINK("https://dl.dropboxusercontent.com/scl/fi/hmgazdim44o7w5ifnxtce/womens-size-chartsaries.jpg?rlkey=6asgbdgig86yf3i6adf285b24&amp;dl=0","Click to download SizeChart")</f>
      </c>
      <c r="C3004" s="0" t="inlineStr">
        <is>
          <t>Aries Women's Rain Jacket</t>
        </is>
      </c>
      <c r="D3004" s="0" t="inlineStr">
        <is>
          <t>111659</t>
        </is>
      </c>
      <c r="E3004" s="0" t="inlineStr">
        <is>
          <t>BLANK ARIES BLACK:111659AA - XS</t>
        </is>
      </c>
      <c r="G3004" s="0" t="inlineStr">
        <is>
          <t>WOMENS</t>
        </is>
      </c>
      <c r="H3004" s="0" t="inlineStr">
        <is>
          <t>XS</t>
        </is>
      </c>
      <c r="I3004" s="0">
        <v>44.99</v>
      </c>
      <c r="J3004" s="0">
        <v>8</v>
      </c>
    </row>
    <row r="3005" spans="1:10" customHeight="0">
      <c r="A3005" s="0">
        <f>HYPERLINK("https://dl.dropboxusercontent.com/scl/fi/gfnz5fcnqnamf3dh9qmrp/111659af.jpg?rlkey=428r3hf2re4enhvr6y034wehc&amp;dl=0","Click to download Image")</f>
      </c>
      <c r="B3005" s="0">
        <f>HYPERLINK("https://dl.dropboxusercontent.com/scl/fi/hmgazdim44o7w5ifnxtce/womens-size-chartsaries.jpg?rlkey=6asgbdgig86yf3i6adf285b24&amp;dl=0","Click to download SizeChart")</f>
      </c>
      <c r="C3005" s="0" t="inlineStr">
        <is>
          <t>Aries Women's Rain Jacket</t>
        </is>
      </c>
      <c r="D3005" s="0" t="inlineStr">
        <is>
          <t>111659</t>
        </is>
      </c>
      <c r="E3005" s="0" t="inlineStr">
        <is>
          <t>BLANK ARIES BLACK:111659A - S</t>
        </is>
      </c>
      <c r="G3005" s="0" t="inlineStr">
        <is>
          <t>WOMENS</t>
        </is>
      </c>
      <c r="H3005" s="0" t="inlineStr">
        <is>
          <t>S</t>
        </is>
      </c>
      <c r="I3005" s="0">
        <v>44.99</v>
      </c>
      <c r="J3005" s="0">
        <v>34</v>
      </c>
    </row>
    <row r="3006" spans="1:10" customHeight="0">
      <c r="A3006" s="0">
        <f>HYPERLINK("https://dl.dropboxusercontent.com/scl/fi/gfnz5fcnqnamf3dh9qmrp/111659af.jpg?rlkey=428r3hf2re4enhvr6y034wehc&amp;dl=0","Click to download Image")</f>
      </c>
      <c r="B3006" s="0">
        <f>HYPERLINK("https://dl.dropboxusercontent.com/scl/fi/hmgazdim44o7w5ifnxtce/womens-size-chartsaries.jpg?rlkey=6asgbdgig86yf3i6adf285b24&amp;dl=0","Click to download SizeChart")</f>
      </c>
      <c r="C3006" s="0" t="inlineStr">
        <is>
          <t>Aries Women's Rain Jacket</t>
        </is>
      </c>
      <c r="D3006" s="0" t="inlineStr">
        <is>
          <t>111659</t>
        </is>
      </c>
      <c r="E3006" s="0" t="inlineStr">
        <is>
          <t>BLANK ARIES BLACK:111659B - M</t>
        </is>
      </c>
      <c r="G3006" s="0" t="inlineStr">
        <is>
          <t>WOMENS</t>
        </is>
      </c>
      <c r="H3006" s="0" t="inlineStr">
        <is>
          <t>M</t>
        </is>
      </c>
      <c r="I3006" s="0">
        <v>44.99</v>
      </c>
      <c r="J3006" s="0">
        <v>29</v>
      </c>
    </row>
    <row r="3007" spans="1:10" customHeight="0">
      <c r="A3007" s="0">
        <f>HYPERLINK("https://dl.dropboxusercontent.com/scl/fi/gfnz5fcnqnamf3dh9qmrp/111659af.jpg?rlkey=428r3hf2re4enhvr6y034wehc&amp;dl=0","Click to download Image")</f>
      </c>
      <c r="B3007" s="0">
        <f>HYPERLINK("https://dl.dropboxusercontent.com/scl/fi/hmgazdim44o7w5ifnxtce/womens-size-chartsaries.jpg?rlkey=6asgbdgig86yf3i6adf285b24&amp;dl=0","Click to download SizeChart")</f>
      </c>
      <c r="C3007" s="0" t="inlineStr">
        <is>
          <t>Aries Women's Rain Jacket</t>
        </is>
      </c>
      <c r="D3007" s="0" t="inlineStr">
        <is>
          <t>111659</t>
        </is>
      </c>
      <c r="E3007" s="0" t="inlineStr">
        <is>
          <t>BLANK ARIES BLACK:111659C - L</t>
        </is>
      </c>
      <c r="G3007" s="0" t="inlineStr">
        <is>
          <t>WOMENS</t>
        </is>
      </c>
      <c r="H3007" s="0" t="inlineStr">
        <is>
          <t>L</t>
        </is>
      </c>
      <c r="I3007" s="0">
        <v>44.99</v>
      </c>
      <c r="J3007" s="0">
        <v>18</v>
      </c>
    </row>
    <row r="3008" spans="1:10" customHeight="0">
      <c r="A3008" s="0">
        <f>HYPERLINK("https://dl.dropboxusercontent.com/scl/fi/gfnz5fcnqnamf3dh9qmrp/111659af.jpg?rlkey=428r3hf2re4enhvr6y034wehc&amp;dl=0","Click to download Image")</f>
      </c>
      <c r="B3008" s="0">
        <f>HYPERLINK("https://dl.dropboxusercontent.com/scl/fi/hmgazdim44o7w5ifnxtce/womens-size-chartsaries.jpg?rlkey=6asgbdgig86yf3i6adf285b24&amp;dl=0","Click to download SizeChart")</f>
      </c>
      <c r="C3008" s="0" t="inlineStr">
        <is>
          <t>Aries Women's Rain Jacket</t>
        </is>
      </c>
      <c r="D3008" s="0" t="inlineStr">
        <is>
          <t>111659</t>
        </is>
      </c>
      <c r="E3008" s="0" t="inlineStr">
        <is>
          <t>BLANK ARIES BLACK:111659D - XL</t>
        </is>
      </c>
      <c r="G3008" s="0" t="inlineStr">
        <is>
          <t>WOMENS</t>
        </is>
      </c>
      <c r="H3008" s="0" t="inlineStr">
        <is>
          <t>XL</t>
        </is>
      </c>
      <c r="I3008" s="0">
        <v>44.99</v>
      </c>
      <c r="J3008" s="0">
        <v>16</v>
      </c>
    </row>
    <row r="3009" spans="1:10" customHeight="0">
      <c r="A3009" s="0">
        <f>HYPERLINK("https://dl.dropboxusercontent.com/scl/fi/gfnz5fcnqnamf3dh9qmrp/111659af.jpg?rlkey=428r3hf2re4enhvr6y034wehc&amp;dl=0","Click to download Image")</f>
      </c>
      <c r="B3009" s="0">
        <f>HYPERLINK("https://dl.dropboxusercontent.com/scl/fi/hmgazdim44o7w5ifnxtce/womens-size-chartsaries.jpg?rlkey=6asgbdgig86yf3i6adf285b24&amp;dl=0","Click to download SizeChart")</f>
      </c>
      <c r="C3009" s="0" t="inlineStr">
        <is>
          <t>Aries Women's Rain Jacket</t>
        </is>
      </c>
      <c r="D3009" s="0" t="inlineStr">
        <is>
          <t>111659</t>
        </is>
      </c>
      <c r="E3009" s="0" t="inlineStr">
        <is>
          <t>BLANK ARIES BLACK:111659E - 2XL</t>
        </is>
      </c>
      <c r="G3009" s="0" t="inlineStr">
        <is>
          <t>WOMENS</t>
        </is>
      </c>
      <c r="H3009" s="0" t="inlineStr">
        <is>
          <t>2XL</t>
        </is>
      </c>
      <c r="I3009" s="0">
        <v>44.99</v>
      </c>
      <c r="J3009" s="0">
        <v>7</v>
      </c>
    </row>
    <row r="3010" spans="1:10" customHeight="0">
      <c r="A3010" s="0">
        <f>HYPERLINK("https://dl.dropboxusercontent.com/scl/fi/gfnz5fcnqnamf3dh9qmrp/111659af.jpg?rlkey=428r3hf2re4enhvr6y034wehc&amp;dl=0","Click to download Image")</f>
      </c>
      <c r="B3010" s="0">
        <f>HYPERLINK("https://dl.dropboxusercontent.com/scl/fi/hmgazdim44o7w5ifnxtce/womens-size-chartsaries.jpg?rlkey=6asgbdgig86yf3i6adf285b24&amp;dl=0","Click to download SizeChart")</f>
      </c>
      <c r="C3010" s="0" t="inlineStr">
        <is>
          <t>Aries Women's Rain Jacket</t>
        </is>
      </c>
      <c r="D3010" s="0" t="inlineStr">
        <is>
          <t>111659</t>
        </is>
      </c>
      <c r="E3010" s="0" t="inlineStr">
        <is>
          <t>BLANK ARIES BLACK:111659F - 3XL</t>
        </is>
      </c>
      <c r="G3010" s="0" t="inlineStr">
        <is>
          <t>WOMENS</t>
        </is>
      </c>
      <c r="H3010" s="0" t="inlineStr">
        <is>
          <t>3XL</t>
        </is>
      </c>
      <c r="I3010" s="0">
        <v>44.99</v>
      </c>
      <c r="J3010" s="0">
        <v>10</v>
      </c>
    </row>
    <row r="3011" spans="1:10" customHeight="0">
      <c r="A3011" s="0">
        <f>HYPERLINK("https://dl.dropboxusercontent.com/scl/fi/h350s5efchpbybz6gmdc4/fairway.jpg?rlkey=nba41ahva2vy6snsf3o5dqne4&amp;dl=0","Click to download Image")</f>
      </c>
      <c r="B3011" s="0">
        <f>HYPERLINK("https://dl.dropboxusercontent.com/scl/fi/2qil6gcloz0u5x4vnufsm/womens-jackets-size-chartsfairway.jpg?rlkey=z5mm7jkfon6sjhx7ubtiasd5l&amp;dl=0","Click to download SizeChart")</f>
      </c>
      <c r="C3011" s="0" t="inlineStr">
        <is>
          <t>Fairway Women's Tri-Blend Fleece Jacket</t>
        </is>
      </c>
      <c r="D3011" s="0" t="inlineStr">
        <is>
          <t>150724</t>
        </is>
      </c>
      <c r="E3011" s="0" t="inlineStr">
        <is>
          <t>BLANK FAIRWA W GY:150724A-S</t>
        </is>
      </c>
      <c r="F3011" s="0" t="inlineStr">
        <is>
          <t>899150724047</t>
        </is>
      </c>
      <c r="G3011" s="0" t="inlineStr">
        <is>
          <t>WOMENS</t>
        </is>
      </c>
      <c r="H3011" s="0" t="inlineStr">
        <is>
          <t>S</t>
        </is>
      </c>
      <c r="I3011" s="0">
        <v>69.99</v>
      </c>
      <c r="J3011" s="0">
        <v>21</v>
      </c>
    </row>
    <row r="3012" spans="1:10" customHeight="0">
      <c r="A3012" s="0">
        <f>HYPERLINK("https://dl.dropboxusercontent.com/scl/fi/h350s5efchpbybz6gmdc4/fairway.jpg?rlkey=nba41ahva2vy6snsf3o5dqne4&amp;dl=0","Click to download Image")</f>
      </c>
      <c r="B3012" s="0">
        <f>HYPERLINK("https://dl.dropboxusercontent.com/scl/fi/2qil6gcloz0u5x4vnufsm/womens-jackets-size-chartsfairway.jpg?rlkey=z5mm7jkfon6sjhx7ubtiasd5l&amp;dl=0","Click to download SizeChart")</f>
      </c>
      <c r="C3012" s="0" t="inlineStr">
        <is>
          <t>Fairway Women's Tri-Blend Fleece Jacket</t>
        </is>
      </c>
      <c r="D3012" s="0" t="inlineStr">
        <is>
          <t>150724</t>
        </is>
      </c>
      <c r="E3012" s="0" t="inlineStr">
        <is>
          <t>BLANK FAIRWA W GY:150724B-M</t>
        </is>
      </c>
      <c r="F3012" s="0" t="inlineStr">
        <is>
          <t>899150724054</t>
        </is>
      </c>
      <c r="G3012" s="0" t="inlineStr">
        <is>
          <t>WOMENS</t>
        </is>
      </c>
      <c r="H3012" s="0" t="inlineStr">
        <is>
          <t>M</t>
        </is>
      </c>
      <c r="I3012" s="0">
        <v>69.99</v>
      </c>
      <c r="J3012" s="0">
        <v>38</v>
      </c>
    </row>
    <row r="3013" spans="1:10" customHeight="0">
      <c r="A3013" s="0">
        <f>HYPERLINK("https://dl.dropboxusercontent.com/scl/fi/h350s5efchpbybz6gmdc4/fairway.jpg?rlkey=nba41ahva2vy6snsf3o5dqne4&amp;dl=0","Click to download Image")</f>
      </c>
      <c r="B3013" s="0">
        <f>HYPERLINK("https://dl.dropboxusercontent.com/scl/fi/2qil6gcloz0u5x4vnufsm/womens-jackets-size-chartsfairway.jpg?rlkey=z5mm7jkfon6sjhx7ubtiasd5l&amp;dl=0","Click to download SizeChart")</f>
      </c>
      <c r="C3013" s="0" t="inlineStr">
        <is>
          <t>Fairway Women's Tri-Blend Fleece Jacket</t>
        </is>
      </c>
      <c r="D3013" s="0" t="inlineStr">
        <is>
          <t>150724</t>
        </is>
      </c>
      <c r="E3013" s="0" t="inlineStr">
        <is>
          <t>BLANK FAIRWA W GY:150724C-L</t>
        </is>
      </c>
      <c r="F3013" s="0" t="inlineStr">
        <is>
          <t>899150724061</t>
        </is>
      </c>
      <c r="G3013" s="0" t="inlineStr">
        <is>
          <t>WOMENS</t>
        </is>
      </c>
      <c r="H3013" s="0" t="inlineStr">
        <is>
          <t>L</t>
        </is>
      </c>
      <c r="I3013" s="0">
        <v>69.99</v>
      </c>
      <c r="J3013" s="0">
        <v>37</v>
      </c>
    </row>
    <row r="3014" spans="1:10" customHeight="0">
      <c r="A3014" s="0">
        <f>HYPERLINK("https://dl.dropboxusercontent.com/scl/fi/h350s5efchpbybz6gmdc4/fairway.jpg?rlkey=nba41ahva2vy6snsf3o5dqne4&amp;dl=0","Click to download Image")</f>
      </c>
      <c r="B3014" s="0">
        <f>HYPERLINK("https://dl.dropboxusercontent.com/scl/fi/2qil6gcloz0u5x4vnufsm/womens-jackets-size-chartsfairway.jpg?rlkey=z5mm7jkfon6sjhx7ubtiasd5l&amp;dl=0","Click to download SizeChart")</f>
      </c>
      <c r="C3014" s="0" t="inlineStr">
        <is>
          <t>Fairway Women's Tri-Blend Fleece Jacket</t>
        </is>
      </c>
      <c r="D3014" s="0" t="inlineStr">
        <is>
          <t>150724</t>
        </is>
      </c>
      <c r="E3014" s="0" t="inlineStr">
        <is>
          <t>BLANK FAIRWA W GY:150724D-XL</t>
        </is>
      </c>
      <c r="F3014" s="0" t="inlineStr">
        <is>
          <t>899150724078</t>
        </is>
      </c>
      <c r="G3014" s="0" t="inlineStr">
        <is>
          <t>WOMENS</t>
        </is>
      </c>
      <c r="H3014" s="0" t="inlineStr">
        <is>
          <t>XL</t>
        </is>
      </c>
      <c r="I3014" s="0">
        <v>69.99</v>
      </c>
      <c r="J3014" s="0">
        <v>20</v>
      </c>
    </row>
    <row r="3015" spans="1:10" customHeight="0">
      <c r="A3015" s="0">
        <f>HYPERLINK("https://dl.dropboxusercontent.com/scl/fi/h350s5efchpbybz6gmdc4/fairway.jpg?rlkey=nba41ahva2vy6snsf3o5dqne4&amp;dl=0","Click to download Image")</f>
      </c>
      <c r="B3015" s="0">
        <f>HYPERLINK("https://dl.dropboxusercontent.com/scl/fi/2qil6gcloz0u5x4vnufsm/womens-jackets-size-chartsfairway.jpg?rlkey=z5mm7jkfon6sjhx7ubtiasd5l&amp;dl=0","Click to download SizeChart")</f>
      </c>
      <c r="C3015" s="0" t="inlineStr">
        <is>
          <t>Fairway Women's Tri-Blend Fleece Jacket</t>
        </is>
      </c>
      <c r="D3015" s="0" t="inlineStr">
        <is>
          <t>150724</t>
        </is>
      </c>
      <c r="E3015" s="0" t="inlineStr">
        <is>
          <t>BLANK FAIRWA W GY:150724E-2XL</t>
        </is>
      </c>
      <c r="F3015" s="0" t="inlineStr">
        <is>
          <t>899150724085</t>
        </is>
      </c>
      <c r="G3015" s="0" t="inlineStr">
        <is>
          <t>WOMENS</t>
        </is>
      </c>
      <c r="H3015" s="0" t="inlineStr">
        <is>
          <t>2XL</t>
        </is>
      </c>
      <c r="I3015" s="0">
        <v>69.99</v>
      </c>
      <c r="J3015" s="0">
        <v>9</v>
      </c>
    </row>
    <row r="3016" spans="1:10" customHeight="0">
      <c r="A3016" s="0">
        <f>HYPERLINK("https://dl.dropboxusercontent.com/scl/fi/h350s5efchpbybz6gmdc4/fairway.jpg?rlkey=nba41ahva2vy6snsf3o5dqne4&amp;dl=0","Click to download Image")</f>
      </c>
      <c r="B3016" s="0">
        <f>HYPERLINK("https://dl.dropboxusercontent.com/scl/fi/2qil6gcloz0u5x4vnufsm/womens-jackets-size-chartsfairway.jpg?rlkey=z5mm7jkfon6sjhx7ubtiasd5l&amp;dl=0","Click to download SizeChart")</f>
      </c>
      <c r="C3016" s="0" t="inlineStr">
        <is>
          <t>Fairway Women's Tri-Blend Fleece Jacket</t>
        </is>
      </c>
      <c r="D3016" s="0" t="inlineStr">
        <is>
          <t>150724</t>
        </is>
      </c>
      <c r="E3016" s="0" t="inlineStr">
        <is>
          <t>BLANK FAIRWA W GY:150724F-3XL</t>
        </is>
      </c>
      <c r="F3016" s="0" t="inlineStr">
        <is>
          <t>899150724092</t>
        </is>
      </c>
      <c r="G3016" s="0" t="inlineStr">
        <is>
          <t>WOMENS</t>
        </is>
      </c>
      <c r="H3016" s="0" t="inlineStr">
        <is>
          <t>3XL</t>
        </is>
      </c>
      <c r="I3016" s="0">
        <v>69.99</v>
      </c>
      <c r="J3016" s="0">
        <v>5</v>
      </c>
    </row>
    <row r="3017" spans="1:10" customHeight="0">
      <c r="A3017" s="0">
        <f>HYPERLINK("https://dl.dropboxusercontent.com/scl/fi/g5v85d7nb13mvat88k1w3/123516-f.jpg?rlkey=0v7hb2q67f867fcgq9wm6hjna&amp;dl=0","Click to download Image")</f>
      </c>
      <c r="B3017" s="0">
        <f>HYPERLINK("https://dl.dropboxusercontent.com/scl/fi/finienligv0xumocaew33/womens-size-chartskaylee.jpg?rlkey=1ukdrl9uqsg6cfhzb0cp8clxs&amp;dl=0","Click to download SizeChart")</f>
      </c>
      <c r="C3017" s="0" t="inlineStr">
        <is>
          <t>Kaylee Women's Washed Cotton Canvas Jacket</t>
        </is>
      </c>
      <c r="D3017" s="0" t="inlineStr">
        <is>
          <t>123516</t>
        </is>
      </c>
      <c r="E3017" s="0" t="inlineStr">
        <is>
          <t>BLANK KAYEE W BK:123516A-S</t>
        </is>
      </c>
      <c r="F3017" s="0" t="inlineStr">
        <is>
          <t>800123516040</t>
        </is>
      </c>
      <c r="G3017" s="0" t="inlineStr">
        <is>
          <t>WOMENS</t>
        </is>
      </c>
      <c r="H3017" s="0" t="inlineStr">
        <is>
          <t>S</t>
        </is>
      </c>
      <c r="I3017" s="0">
        <v>44.99</v>
      </c>
      <c r="J3017" s="0">
        <v>15</v>
      </c>
    </row>
    <row r="3018" spans="1:10" customHeight="0">
      <c r="A3018" s="0">
        <f>HYPERLINK("https://dl.dropboxusercontent.com/scl/fi/g5v85d7nb13mvat88k1w3/123516-f.jpg?rlkey=0v7hb2q67f867fcgq9wm6hjna&amp;dl=0","Click to download Image")</f>
      </c>
      <c r="B3018" s="0">
        <f>HYPERLINK("https://dl.dropboxusercontent.com/scl/fi/finienligv0xumocaew33/womens-size-chartskaylee.jpg?rlkey=1ukdrl9uqsg6cfhzb0cp8clxs&amp;dl=0","Click to download SizeChart")</f>
      </c>
      <c r="C3018" s="0" t="inlineStr">
        <is>
          <t>Kaylee Women's Washed Cotton Canvas Jacket</t>
        </is>
      </c>
      <c r="D3018" s="0" t="inlineStr">
        <is>
          <t>123516</t>
        </is>
      </c>
      <c r="E3018" s="0" t="inlineStr">
        <is>
          <t>BLANK KAYEE W BK:123516B-M</t>
        </is>
      </c>
      <c r="F3018" s="0" t="inlineStr">
        <is>
          <t>800123516057</t>
        </is>
      </c>
      <c r="G3018" s="0" t="inlineStr">
        <is>
          <t>WOMENS</t>
        </is>
      </c>
      <c r="H3018" s="0" t="inlineStr">
        <is>
          <t>M</t>
        </is>
      </c>
      <c r="I3018" s="0">
        <v>44.99</v>
      </c>
      <c r="J3018" s="0">
        <v>40</v>
      </c>
    </row>
    <row r="3019" spans="1:10" customHeight="0">
      <c r="A3019" s="0">
        <f>HYPERLINK("https://dl.dropboxusercontent.com/scl/fi/g5v85d7nb13mvat88k1w3/123516-f.jpg?rlkey=0v7hb2q67f867fcgq9wm6hjna&amp;dl=0","Click to download Image")</f>
      </c>
      <c r="B3019" s="0">
        <f>HYPERLINK("https://dl.dropboxusercontent.com/scl/fi/finienligv0xumocaew33/womens-size-chartskaylee.jpg?rlkey=1ukdrl9uqsg6cfhzb0cp8clxs&amp;dl=0","Click to download SizeChart")</f>
      </c>
      <c r="C3019" s="0" t="inlineStr">
        <is>
          <t>Kaylee Women's Washed Cotton Canvas Jacket</t>
        </is>
      </c>
      <c r="D3019" s="0" t="inlineStr">
        <is>
          <t>123516</t>
        </is>
      </c>
      <c r="E3019" s="0" t="inlineStr">
        <is>
          <t>BLANK KAYEE W BK:123516C-L</t>
        </is>
      </c>
      <c r="F3019" s="0" t="inlineStr">
        <is>
          <t>800123516064</t>
        </is>
      </c>
      <c r="G3019" s="0" t="inlineStr">
        <is>
          <t>WOMENS</t>
        </is>
      </c>
      <c r="H3019" s="0" t="inlineStr">
        <is>
          <t>L</t>
        </is>
      </c>
      <c r="I3019" s="0">
        <v>44.99</v>
      </c>
      <c r="J3019" s="0">
        <v>35</v>
      </c>
    </row>
    <row r="3020" spans="1:10" customHeight="0">
      <c r="A3020" s="0">
        <f>HYPERLINK("https://dl.dropboxusercontent.com/scl/fi/g5v85d7nb13mvat88k1w3/123516-f.jpg?rlkey=0v7hb2q67f867fcgq9wm6hjna&amp;dl=0","Click to download Image")</f>
      </c>
      <c r="B3020" s="0">
        <f>HYPERLINK("https://dl.dropboxusercontent.com/scl/fi/finienligv0xumocaew33/womens-size-chartskaylee.jpg?rlkey=1ukdrl9uqsg6cfhzb0cp8clxs&amp;dl=0","Click to download SizeChart")</f>
      </c>
      <c r="C3020" s="0" t="inlineStr">
        <is>
          <t>Kaylee Women's Washed Cotton Canvas Jacket</t>
        </is>
      </c>
      <c r="D3020" s="0" t="inlineStr">
        <is>
          <t>123516</t>
        </is>
      </c>
      <c r="E3020" s="0" t="inlineStr">
        <is>
          <t>BLANK KAYEE W BK:123516D-XL</t>
        </is>
      </c>
      <c r="F3020" s="0" t="inlineStr">
        <is>
          <t>800123516071</t>
        </is>
      </c>
      <c r="G3020" s="0" t="inlineStr">
        <is>
          <t>WOMENS</t>
        </is>
      </c>
      <c r="H3020" s="0" t="inlineStr">
        <is>
          <t>XL</t>
        </is>
      </c>
      <c r="I3020" s="0">
        <v>44.99</v>
      </c>
      <c r="J3020" s="0">
        <v>9</v>
      </c>
    </row>
    <row r="3021" spans="1:10" customHeight="0">
      <c r="A3021" s="0">
        <f>HYPERLINK("https://dl.dropboxusercontent.com/scl/fi/g5v85d7nb13mvat88k1w3/123516-f.jpg?rlkey=0v7hb2q67f867fcgq9wm6hjna&amp;dl=0","Click to download Image")</f>
      </c>
      <c r="B3021" s="0">
        <f>HYPERLINK("https://dl.dropboxusercontent.com/scl/fi/finienligv0xumocaew33/womens-size-chartskaylee.jpg?rlkey=1ukdrl9uqsg6cfhzb0cp8clxs&amp;dl=0","Click to download SizeChart")</f>
      </c>
      <c r="C3021" s="0" t="inlineStr">
        <is>
          <t>Kaylee Women's Washed Cotton Canvas Jacket</t>
        </is>
      </c>
      <c r="D3021" s="0" t="inlineStr">
        <is>
          <t>123516</t>
        </is>
      </c>
      <c r="E3021" s="0" t="inlineStr">
        <is>
          <t>BLANK KAYEE W BK:123516E-2XL</t>
        </is>
      </c>
      <c r="F3021" s="0" t="inlineStr">
        <is>
          <t>800123516088</t>
        </is>
      </c>
      <c r="G3021" s="0" t="inlineStr">
        <is>
          <t>WOMENS</t>
        </is>
      </c>
      <c r="H3021" s="0" t="inlineStr">
        <is>
          <t>2XL</t>
        </is>
      </c>
      <c r="I3021" s="0">
        <v>44.99</v>
      </c>
      <c r="J3021" s="0">
        <v>4</v>
      </c>
    </row>
    <row r="3022" spans="1:10" customHeight="0">
      <c r="A3022" s="0">
        <f>HYPERLINK("https://dl.dropboxusercontent.com/scl/fi/g5v85d7nb13mvat88k1w3/123516-f.jpg?rlkey=0v7hb2q67f867fcgq9wm6hjna&amp;dl=0","Click to download Image")</f>
      </c>
      <c r="B3022" s="0">
        <f>HYPERLINK("https://dl.dropboxusercontent.com/scl/fi/finienligv0xumocaew33/womens-size-chartskaylee.jpg?rlkey=1ukdrl9uqsg6cfhzb0cp8clxs&amp;dl=0","Click to download SizeChart")</f>
      </c>
      <c r="C3022" s="0" t="inlineStr">
        <is>
          <t>Kaylee Women's Washed Cotton Canvas Jacket</t>
        </is>
      </c>
      <c r="D3022" s="0" t="inlineStr">
        <is>
          <t>123516</t>
        </is>
      </c>
      <c r="E3022" s="0" t="inlineStr">
        <is>
          <t>BLANK KAYEE W BK:123516F-3XL</t>
        </is>
      </c>
      <c r="F3022" s="0" t="inlineStr">
        <is>
          <t>800123516095</t>
        </is>
      </c>
      <c r="G3022" s="0" t="inlineStr">
        <is>
          <t>WOMENS</t>
        </is>
      </c>
      <c r="H3022" s="0" t="inlineStr">
        <is>
          <t>3XL</t>
        </is>
      </c>
      <c r="I3022" s="0">
        <v>44.99</v>
      </c>
      <c r="J3022" s="0">
        <v>2</v>
      </c>
    </row>
    <row r="3023" spans="1:10" customHeight="0">
      <c r="A3023" s="0">
        <f>HYPERLINK("https://dl.dropboxusercontent.com/scl/fi/sy6n3w5oh9w9om14ew49m/123515-f.jpg?rlkey=b2g1cibggja09jnzgfyi20jhx&amp;dl=0","Click to download Image")</f>
      </c>
      <c r="B3023" s="0">
        <f>HYPERLINK("https://dl.dropboxusercontent.com/scl/fi/finienligv0xumocaew33/womens-size-chartskaylee.jpg?rlkey=1ukdrl9uqsg6cfhzb0cp8clxs&amp;dl=0","Click to download SizeChart")</f>
      </c>
      <c r="C3023" s="0" t="inlineStr">
        <is>
          <t>Kaylee Women's Washed Cotton Canvas Jacket</t>
        </is>
      </c>
      <c r="D3023" s="0" t="inlineStr">
        <is>
          <t>123515</t>
        </is>
      </c>
      <c r="E3023" s="0" t="inlineStr">
        <is>
          <t>BLANK KAYEE W CL:123515A-S</t>
        </is>
      </c>
      <c r="F3023" s="0" t="inlineStr">
        <is>
          <t>801123515040</t>
        </is>
      </c>
      <c r="G3023" s="0" t="inlineStr">
        <is>
          <t>WOMENS</t>
        </is>
      </c>
      <c r="H3023" s="0" t="inlineStr">
        <is>
          <t>S</t>
        </is>
      </c>
      <c r="I3023" s="0">
        <v>44.99</v>
      </c>
      <c r="J3023" s="0">
        <v>0</v>
      </c>
    </row>
    <row r="3024" spans="1:10" customHeight="0">
      <c r="A3024" s="0">
        <f>HYPERLINK("https://dl.dropboxusercontent.com/scl/fi/sy6n3w5oh9w9om14ew49m/123515-f.jpg?rlkey=b2g1cibggja09jnzgfyi20jhx&amp;dl=0","Click to download Image")</f>
      </c>
      <c r="B3024" s="0">
        <f>HYPERLINK("https://dl.dropboxusercontent.com/scl/fi/finienligv0xumocaew33/womens-size-chartskaylee.jpg?rlkey=1ukdrl9uqsg6cfhzb0cp8clxs&amp;dl=0","Click to download SizeChart")</f>
      </c>
      <c r="C3024" s="0" t="inlineStr">
        <is>
          <t>Kaylee Women's Washed Cotton Canvas Jacket</t>
        </is>
      </c>
      <c r="D3024" s="0" t="inlineStr">
        <is>
          <t>123515</t>
        </is>
      </c>
      <c r="E3024" s="0" t="inlineStr">
        <is>
          <t>BLANK KAYEE W CL:123515B-M</t>
        </is>
      </c>
      <c r="F3024" s="0" t="inlineStr">
        <is>
          <t>801123515057</t>
        </is>
      </c>
      <c r="G3024" s="0" t="inlineStr">
        <is>
          <t>WOMENS</t>
        </is>
      </c>
      <c r="H3024" s="0" t="inlineStr">
        <is>
          <t>M</t>
        </is>
      </c>
      <c r="I3024" s="0">
        <v>44.99</v>
      </c>
      <c r="J3024" s="0">
        <v>10</v>
      </c>
    </row>
    <row r="3025" spans="1:10" customHeight="0">
      <c r="A3025" s="0">
        <f>HYPERLINK("https://dl.dropboxusercontent.com/scl/fi/sy6n3w5oh9w9om14ew49m/123515-f.jpg?rlkey=b2g1cibggja09jnzgfyi20jhx&amp;dl=0","Click to download Image")</f>
      </c>
      <c r="B3025" s="0">
        <f>HYPERLINK("https://dl.dropboxusercontent.com/scl/fi/finienligv0xumocaew33/womens-size-chartskaylee.jpg?rlkey=1ukdrl9uqsg6cfhzb0cp8clxs&amp;dl=0","Click to download SizeChart")</f>
      </c>
      <c r="C3025" s="0" t="inlineStr">
        <is>
          <t>Kaylee Women's Washed Cotton Canvas Jacket</t>
        </is>
      </c>
      <c r="D3025" s="0" t="inlineStr">
        <is>
          <t>123515</t>
        </is>
      </c>
      <c r="E3025" s="0" t="inlineStr">
        <is>
          <t>BLANK KAYEE W CL:123515C-L</t>
        </is>
      </c>
      <c r="F3025" s="0" t="inlineStr">
        <is>
          <t>801123515064</t>
        </is>
      </c>
      <c r="G3025" s="0" t="inlineStr">
        <is>
          <t>WOMENS</t>
        </is>
      </c>
      <c r="H3025" s="0" t="inlineStr">
        <is>
          <t>L</t>
        </is>
      </c>
      <c r="I3025" s="0">
        <v>44.99</v>
      </c>
      <c r="J3025" s="0">
        <v>0</v>
      </c>
    </row>
    <row r="3026" spans="1:10" customHeight="0">
      <c r="A3026" s="0">
        <f>HYPERLINK("https://dl.dropboxusercontent.com/scl/fi/sy6n3w5oh9w9om14ew49m/123515-f.jpg?rlkey=b2g1cibggja09jnzgfyi20jhx&amp;dl=0","Click to download Image")</f>
      </c>
      <c r="B3026" s="0">
        <f>HYPERLINK("https://dl.dropboxusercontent.com/scl/fi/finienligv0xumocaew33/womens-size-chartskaylee.jpg?rlkey=1ukdrl9uqsg6cfhzb0cp8clxs&amp;dl=0","Click to download SizeChart")</f>
      </c>
      <c r="C3026" s="0" t="inlineStr">
        <is>
          <t>Kaylee Women's Washed Cotton Canvas Jacket</t>
        </is>
      </c>
      <c r="D3026" s="0" t="inlineStr">
        <is>
          <t>123515</t>
        </is>
      </c>
      <c r="E3026" s="0" t="inlineStr">
        <is>
          <t>BLANK KAYEE W CL:123515D-XL</t>
        </is>
      </c>
      <c r="F3026" s="0" t="inlineStr">
        <is>
          <t>801123515071</t>
        </is>
      </c>
      <c r="G3026" s="0" t="inlineStr">
        <is>
          <t>WOMENS</t>
        </is>
      </c>
      <c r="H3026" s="0" t="inlineStr">
        <is>
          <t>XL</t>
        </is>
      </c>
      <c r="I3026" s="0">
        <v>44.99</v>
      </c>
      <c r="J3026" s="0">
        <v>0</v>
      </c>
    </row>
    <row r="3027" spans="1:10" customHeight="0">
      <c r="A3027" s="0">
        <f>HYPERLINK("https://dl.dropboxusercontent.com/scl/fi/sy6n3w5oh9w9om14ew49m/123515-f.jpg?rlkey=b2g1cibggja09jnzgfyi20jhx&amp;dl=0","Click to download Image")</f>
      </c>
      <c r="B3027" s="0">
        <f>HYPERLINK("https://dl.dropboxusercontent.com/scl/fi/finienligv0xumocaew33/womens-size-chartskaylee.jpg?rlkey=1ukdrl9uqsg6cfhzb0cp8clxs&amp;dl=0","Click to download SizeChart")</f>
      </c>
      <c r="C3027" s="0" t="inlineStr">
        <is>
          <t>Kaylee Women's Washed Cotton Canvas Jacket</t>
        </is>
      </c>
      <c r="D3027" s="0" t="inlineStr">
        <is>
          <t>123515</t>
        </is>
      </c>
      <c r="E3027" s="0" t="inlineStr">
        <is>
          <t>BLANK KAYEE W CL:123515E-2XL</t>
        </is>
      </c>
      <c r="F3027" s="0" t="inlineStr">
        <is>
          <t>801123515088</t>
        </is>
      </c>
      <c r="G3027" s="0" t="inlineStr">
        <is>
          <t>WOMENS</t>
        </is>
      </c>
      <c r="H3027" s="0" t="inlineStr">
        <is>
          <t>2XL</t>
        </is>
      </c>
      <c r="I3027" s="0">
        <v>44.99</v>
      </c>
      <c r="J3027" s="0">
        <v>0</v>
      </c>
    </row>
    <row r="3028" spans="1:10" customHeight="0">
      <c r="A3028" s="0">
        <f>HYPERLINK("https://dl.dropboxusercontent.com/scl/fi/sy6n3w5oh9w9om14ew49m/123515-f.jpg?rlkey=b2g1cibggja09jnzgfyi20jhx&amp;dl=0","Click to download Image")</f>
      </c>
      <c r="B3028" s="0">
        <f>HYPERLINK("https://dl.dropboxusercontent.com/scl/fi/finienligv0xumocaew33/womens-size-chartskaylee.jpg?rlkey=1ukdrl9uqsg6cfhzb0cp8clxs&amp;dl=0","Click to download SizeChart")</f>
      </c>
      <c r="C3028" s="0" t="inlineStr">
        <is>
          <t>Kaylee Women's Washed Cotton Canvas Jacket</t>
        </is>
      </c>
      <c r="D3028" s="0" t="inlineStr">
        <is>
          <t>123515</t>
        </is>
      </c>
      <c r="E3028" s="0" t="inlineStr">
        <is>
          <t>BLANK KAYEE W CL:123515F-3XL</t>
        </is>
      </c>
      <c r="F3028" s="0" t="inlineStr">
        <is>
          <t>801123515095</t>
        </is>
      </c>
      <c r="G3028" s="0" t="inlineStr">
        <is>
          <t>WOMENS</t>
        </is>
      </c>
      <c r="H3028" s="0" t="inlineStr">
        <is>
          <t>3XL</t>
        </is>
      </c>
      <c r="I3028" s="0">
        <v>44.99</v>
      </c>
      <c r="J3028" s="0">
        <v>0</v>
      </c>
    </row>
    <row r="3029" spans="1:10" customHeight="0">
      <c r="A3029" s="0">
        <f>HYPERLINK("https://dl.dropboxusercontent.com/scl/fi/golx3fyqdpan3ikly75lv/slate-153011-f.jpg?rlkey=k2wg25qoxxv9vjw9wph4fxuw7&amp;dl=0","Click to download Image")</f>
      </c>
      <c r="B3029" s="0">
        <f>HYPERLINK("https://dl.dropboxusercontent.com/scl/fi/558tzez6vc8ckjldlsmk7/womens-t-shirt-size-chartsslate.jpg?rlkey=qvg3hqxyj6z5bigedxtkhtr4g&amp;dl=0","Click to download SizeChart")</f>
      </c>
      <c r="C3029" s="0" t="inlineStr">
        <is>
          <t>Slate Ultra Soft Women's T-Shirt</t>
        </is>
      </c>
      <c r="D3029" s="0" t="inlineStr">
        <is>
          <t>153011</t>
        </is>
      </c>
      <c r="E3029" s="0" t="inlineStr">
        <is>
          <t>BLANK SLATE W BK:153011A-S</t>
        </is>
      </c>
      <c r="F3029" s="0" t="inlineStr">
        <is>
          <t>899153011045</t>
        </is>
      </c>
      <c r="G3029" s="0" t="inlineStr">
        <is>
          <t>WOMENS</t>
        </is>
      </c>
      <c r="H3029" s="0" t="inlineStr">
        <is>
          <t>S</t>
        </is>
      </c>
      <c r="I3029" s="0">
        <v>14.99</v>
      </c>
      <c r="J3029" s="0">
        <v>19</v>
      </c>
    </row>
    <row r="3030" spans="1:10" customHeight="0">
      <c r="A3030" s="0">
        <f>HYPERLINK("https://dl.dropboxusercontent.com/scl/fi/golx3fyqdpan3ikly75lv/slate-153011-f.jpg?rlkey=k2wg25qoxxv9vjw9wph4fxuw7&amp;dl=0","Click to download Image")</f>
      </c>
      <c r="B3030" s="0">
        <f>HYPERLINK("https://dl.dropboxusercontent.com/scl/fi/558tzez6vc8ckjldlsmk7/womens-t-shirt-size-chartsslate.jpg?rlkey=qvg3hqxyj6z5bigedxtkhtr4g&amp;dl=0","Click to download SizeChart")</f>
      </c>
      <c r="C3030" s="0" t="inlineStr">
        <is>
          <t>Slate Ultra Soft Women's T-Shirt</t>
        </is>
      </c>
      <c r="D3030" s="0" t="inlineStr">
        <is>
          <t>153011</t>
        </is>
      </c>
      <c r="E3030" s="0" t="inlineStr">
        <is>
          <t>BLANK SLATE W BK:153011B-M</t>
        </is>
      </c>
      <c r="F3030" s="0" t="inlineStr">
        <is>
          <t>899153011052</t>
        </is>
      </c>
      <c r="G3030" s="0" t="inlineStr">
        <is>
          <t>WOMENS</t>
        </is>
      </c>
      <c r="H3030" s="0" t="inlineStr">
        <is>
          <t>M</t>
        </is>
      </c>
      <c r="I3030" s="0">
        <v>14.99</v>
      </c>
      <c r="J3030" s="0">
        <v>40</v>
      </c>
    </row>
    <row r="3031" spans="1:10" customHeight="0">
      <c r="A3031" s="0">
        <f>HYPERLINK("https://dl.dropboxusercontent.com/scl/fi/golx3fyqdpan3ikly75lv/slate-153011-f.jpg?rlkey=k2wg25qoxxv9vjw9wph4fxuw7&amp;dl=0","Click to download Image")</f>
      </c>
      <c r="B3031" s="0">
        <f>HYPERLINK("https://dl.dropboxusercontent.com/scl/fi/558tzez6vc8ckjldlsmk7/womens-t-shirt-size-chartsslate.jpg?rlkey=qvg3hqxyj6z5bigedxtkhtr4g&amp;dl=0","Click to download SizeChart")</f>
      </c>
      <c r="C3031" s="0" t="inlineStr">
        <is>
          <t>Slate Ultra Soft Women's T-Shirt</t>
        </is>
      </c>
      <c r="D3031" s="0" t="inlineStr">
        <is>
          <t>153011</t>
        </is>
      </c>
      <c r="E3031" s="0" t="inlineStr">
        <is>
          <t>BLANK SLATE W BK:153011C-L</t>
        </is>
      </c>
      <c r="F3031" s="0" t="inlineStr">
        <is>
          <t>899153011069</t>
        </is>
      </c>
      <c r="G3031" s="0" t="inlineStr">
        <is>
          <t>WOMENS</t>
        </is>
      </c>
      <c r="H3031" s="0" t="inlineStr">
        <is>
          <t>L</t>
        </is>
      </c>
      <c r="I3031" s="0">
        <v>14.99</v>
      </c>
      <c r="J3031" s="0">
        <v>32</v>
      </c>
    </row>
    <row r="3032" spans="1:10" customHeight="0">
      <c r="A3032" s="0">
        <f>HYPERLINK("https://dl.dropboxusercontent.com/scl/fi/golx3fyqdpan3ikly75lv/slate-153011-f.jpg?rlkey=k2wg25qoxxv9vjw9wph4fxuw7&amp;dl=0","Click to download Image")</f>
      </c>
      <c r="B3032" s="0">
        <f>HYPERLINK("https://dl.dropboxusercontent.com/scl/fi/558tzez6vc8ckjldlsmk7/womens-t-shirt-size-chartsslate.jpg?rlkey=qvg3hqxyj6z5bigedxtkhtr4g&amp;dl=0","Click to download SizeChart")</f>
      </c>
      <c r="C3032" s="0" t="inlineStr">
        <is>
          <t>Slate Ultra Soft Women's T-Shirt</t>
        </is>
      </c>
      <c r="D3032" s="0" t="inlineStr">
        <is>
          <t>153011</t>
        </is>
      </c>
      <c r="E3032" s="0" t="inlineStr">
        <is>
          <t>BLANK SLATE W BK:153011D-XL</t>
        </is>
      </c>
      <c r="F3032" s="0" t="inlineStr">
        <is>
          <t>899153011076</t>
        </is>
      </c>
      <c r="G3032" s="0" t="inlineStr">
        <is>
          <t>WOMENS</t>
        </is>
      </c>
      <c r="H3032" s="0" t="inlineStr">
        <is>
          <t>XL</t>
        </is>
      </c>
      <c r="I3032" s="0">
        <v>14.99</v>
      </c>
      <c r="J3032" s="0">
        <v>19</v>
      </c>
    </row>
    <row r="3033" spans="1:10" customHeight="0">
      <c r="A3033" s="0">
        <f>HYPERLINK("https://dl.dropboxusercontent.com/scl/fi/golx3fyqdpan3ikly75lv/slate-153011-f.jpg?rlkey=k2wg25qoxxv9vjw9wph4fxuw7&amp;dl=0","Click to download Image")</f>
      </c>
      <c r="B3033" s="0">
        <f>HYPERLINK("https://dl.dropboxusercontent.com/scl/fi/558tzez6vc8ckjldlsmk7/womens-t-shirt-size-chartsslate.jpg?rlkey=qvg3hqxyj6z5bigedxtkhtr4g&amp;dl=0","Click to download SizeChart")</f>
      </c>
      <c r="C3033" s="0" t="inlineStr">
        <is>
          <t>Slate Ultra Soft Women's T-Shirt</t>
        </is>
      </c>
      <c r="D3033" s="0" t="inlineStr">
        <is>
          <t>153011</t>
        </is>
      </c>
      <c r="E3033" s="0" t="inlineStr">
        <is>
          <t>BLANK SLATE W BK:153011E-2XL</t>
        </is>
      </c>
      <c r="F3033" s="0" t="inlineStr">
        <is>
          <t>899153011083</t>
        </is>
      </c>
      <c r="G3033" s="0" t="inlineStr">
        <is>
          <t>WOMENS</t>
        </is>
      </c>
      <c r="H3033" s="0" t="inlineStr">
        <is>
          <t>2XL</t>
        </is>
      </c>
      <c r="I3033" s="0">
        <v>14.99</v>
      </c>
      <c r="J3033" s="0">
        <v>9</v>
      </c>
    </row>
    <row r="3034" spans="1:10" customHeight="0">
      <c r="A3034" s="0">
        <f>HYPERLINK("https://dl.dropboxusercontent.com/scl/fi/golx3fyqdpan3ikly75lv/slate-153011-f.jpg?rlkey=k2wg25qoxxv9vjw9wph4fxuw7&amp;dl=0","Click to download Image")</f>
      </c>
      <c r="B3034" s="0">
        <f>HYPERLINK("https://dl.dropboxusercontent.com/scl/fi/558tzez6vc8ckjldlsmk7/womens-t-shirt-size-chartsslate.jpg?rlkey=qvg3hqxyj6z5bigedxtkhtr4g&amp;dl=0","Click to download SizeChart")</f>
      </c>
      <c r="C3034" s="0" t="inlineStr">
        <is>
          <t>Slate Ultra Soft Women's T-Shirt</t>
        </is>
      </c>
      <c r="D3034" s="0" t="inlineStr">
        <is>
          <t>153011</t>
        </is>
      </c>
      <c r="E3034" s="0" t="inlineStr">
        <is>
          <t>BLANK SLATE W BK:153011F-3XL</t>
        </is>
      </c>
      <c r="F3034" s="0" t="inlineStr">
        <is>
          <t>899153011090</t>
        </is>
      </c>
      <c r="G3034" s="0" t="inlineStr">
        <is>
          <t>WOMENS</t>
        </is>
      </c>
      <c r="H3034" s="0" t="inlineStr">
        <is>
          <t>3XL</t>
        </is>
      </c>
      <c r="I3034" s="0">
        <v>14.99</v>
      </c>
      <c r="J3034" s="0">
        <v>2</v>
      </c>
    </row>
    <row r="3035" spans="1:10" customHeight="0">
      <c r="A3035" s="0">
        <f>HYPERLINK("https://dl.dropboxusercontent.com/scl/fi/gh437r1ut7bh4bx9zwma1/slate.jpg?rlkey=hbn4ii7e78po1ku5d1u0mr9wk&amp;dl=0","Click to download Image")</f>
      </c>
      <c r="B3035" s="0">
        <f>HYPERLINK("https://dl.dropboxusercontent.com/scl/fi/558tzez6vc8ckjldlsmk7/womens-t-shirt-size-chartsslate.jpg?rlkey=qvg3hqxyj6z5bigedxtkhtr4g&amp;dl=0","Click to download SizeChart")</f>
      </c>
      <c r="C3035" s="0" t="inlineStr">
        <is>
          <t>Slate Ultra Soft Women's T-Shirt</t>
        </is>
      </c>
      <c r="D3035" s="0" t="inlineStr">
        <is>
          <t>153013</t>
        </is>
      </c>
      <c r="E3035" s="0" t="inlineStr">
        <is>
          <t>BLANK SLATE W CL:153013A-S</t>
        </is>
      </c>
      <c r="F3035" s="0" t="inlineStr">
        <is>
          <t>899153013049</t>
        </is>
      </c>
      <c r="G3035" s="0" t="inlineStr">
        <is>
          <t>WOMENS</t>
        </is>
      </c>
      <c r="H3035" s="0" t="inlineStr">
        <is>
          <t>S</t>
        </is>
      </c>
      <c r="I3035" s="0">
        <v>14.99</v>
      </c>
      <c r="J3035" s="0">
        <v>22</v>
      </c>
    </row>
    <row r="3036" spans="1:10" customHeight="0">
      <c r="A3036" s="0">
        <f>HYPERLINK("https://dl.dropboxusercontent.com/scl/fi/gh437r1ut7bh4bx9zwma1/slate.jpg?rlkey=hbn4ii7e78po1ku5d1u0mr9wk&amp;dl=0","Click to download Image")</f>
      </c>
      <c r="B3036" s="0">
        <f>HYPERLINK("https://dl.dropboxusercontent.com/scl/fi/558tzez6vc8ckjldlsmk7/womens-t-shirt-size-chartsslate.jpg?rlkey=qvg3hqxyj6z5bigedxtkhtr4g&amp;dl=0","Click to download SizeChart")</f>
      </c>
      <c r="C3036" s="0" t="inlineStr">
        <is>
          <t>Slate Ultra Soft Women's T-Shirt</t>
        </is>
      </c>
      <c r="D3036" s="0" t="inlineStr">
        <is>
          <t>153013</t>
        </is>
      </c>
      <c r="E3036" s="0" t="inlineStr">
        <is>
          <t>BLANK SLATE W CL:153013B-M</t>
        </is>
      </c>
      <c r="F3036" s="0" t="inlineStr">
        <is>
          <t>899153013056</t>
        </is>
      </c>
      <c r="G3036" s="0" t="inlineStr">
        <is>
          <t>WOMENS</t>
        </is>
      </c>
      <c r="H3036" s="0" t="inlineStr">
        <is>
          <t>M</t>
        </is>
      </c>
      <c r="I3036" s="0">
        <v>14.99</v>
      </c>
      <c r="J3036" s="0">
        <v>44</v>
      </c>
    </row>
    <row r="3037" spans="1:10" customHeight="0">
      <c r="A3037" s="0">
        <f>HYPERLINK("https://dl.dropboxusercontent.com/scl/fi/gh437r1ut7bh4bx9zwma1/slate.jpg?rlkey=hbn4ii7e78po1ku5d1u0mr9wk&amp;dl=0","Click to download Image")</f>
      </c>
      <c r="B3037" s="0">
        <f>HYPERLINK("https://dl.dropboxusercontent.com/scl/fi/558tzez6vc8ckjldlsmk7/womens-t-shirt-size-chartsslate.jpg?rlkey=qvg3hqxyj6z5bigedxtkhtr4g&amp;dl=0","Click to download SizeChart")</f>
      </c>
      <c r="C3037" s="0" t="inlineStr">
        <is>
          <t>Slate Ultra Soft Women's T-Shirt</t>
        </is>
      </c>
      <c r="D3037" s="0" t="inlineStr">
        <is>
          <t>153013</t>
        </is>
      </c>
      <c r="E3037" s="0" t="inlineStr">
        <is>
          <t>BLANK SLATE W CL:153013C-L</t>
        </is>
      </c>
      <c r="F3037" s="0" t="inlineStr">
        <is>
          <t>899153013063</t>
        </is>
      </c>
      <c r="G3037" s="0" t="inlineStr">
        <is>
          <t>WOMENS</t>
        </is>
      </c>
      <c r="H3037" s="0" t="inlineStr">
        <is>
          <t>L</t>
        </is>
      </c>
      <c r="I3037" s="0">
        <v>14.99</v>
      </c>
      <c r="J3037" s="0">
        <v>43</v>
      </c>
    </row>
    <row r="3038" spans="1:10" customHeight="0">
      <c r="A3038" s="0">
        <f>HYPERLINK("https://dl.dropboxusercontent.com/scl/fi/gh437r1ut7bh4bx9zwma1/slate.jpg?rlkey=hbn4ii7e78po1ku5d1u0mr9wk&amp;dl=0","Click to download Image")</f>
      </c>
      <c r="B3038" s="0">
        <f>HYPERLINK("https://dl.dropboxusercontent.com/scl/fi/558tzez6vc8ckjldlsmk7/womens-t-shirt-size-chartsslate.jpg?rlkey=qvg3hqxyj6z5bigedxtkhtr4g&amp;dl=0","Click to download SizeChart")</f>
      </c>
      <c r="C3038" s="0" t="inlineStr">
        <is>
          <t>Slate Ultra Soft Women's T-Shirt</t>
        </is>
      </c>
      <c r="D3038" s="0" t="inlineStr">
        <is>
          <t>153013</t>
        </is>
      </c>
      <c r="E3038" s="0" t="inlineStr">
        <is>
          <t>BLANK SLATE W CL:153013D-XL</t>
        </is>
      </c>
      <c r="F3038" s="0" t="inlineStr">
        <is>
          <t>899153013070</t>
        </is>
      </c>
      <c r="G3038" s="0" t="inlineStr">
        <is>
          <t>WOMENS</t>
        </is>
      </c>
      <c r="H3038" s="0" t="inlineStr">
        <is>
          <t>XL</t>
        </is>
      </c>
      <c r="I3038" s="0">
        <v>14.99</v>
      </c>
      <c r="J3038" s="0">
        <v>22</v>
      </c>
    </row>
    <row r="3039" spans="1:10" customHeight="0">
      <c r="A3039" s="0">
        <f>HYPERLINK("https://dl.dropboxusercontent.com/scl/fi/gh437r1ut7bh4bx9zwma1/slate.jpg?rlkey=hbn4ii7e78po1ku5d1u0mr9wk&amp;dl=0","Click to download Image")</f>
      </c>
      <c r="B3039" s="0">
        <f>HYPERLINK("https://dl.dropboxusercontent.com/scl/fi/558tzez6vc8ckjldlsmk7/womens-t-shirt-size-chartsslate.jpg?rlkey=qvg3hqxyj6z5bigedxtkhtr4g&amp;dl=0","Click to download SizeChart")</f>
      </c>
      <c r="C3039" s="0" t="inlineStr">
        <is>
          <t>Slate Ultra Soft Women's T-Shirt</t>
        </is>
      </c>
      <c r="D3039" s="0" t="inlineStr">
        <is>
          <t>153013</t>
        </is>
      </c>
      <c r="E3039" s="0" t="inlineStr">
        <is>
          <t>BLANK SLATE W CL:153013E-2XL</t>
        </is>
      </c>
      <c r="F3039" s="0" t="inlineStr">
        <is>
          <t>899153013087</t>
        </is>
      </c>
      <c r="G3039" s="0" t="inlineStr">
        <is>
          <t>WOMENS</t>
        </is>
      </c>
      <c r="H3039" s="0" t="inlineStr">
        <is>
          <t>2XL</t>
        </is>
      </c>
      <c r="I3039" s="0">
        <v>14.99</v>
      </c>
      <c r="J3039" s="0">
        <v>9</v>
      </c>
    </row>
    <row r="3040" spans="1:10" customHeight="0">
      <c r="A3040" s="0">
        <f>HYPERLINK("https://dl.dropboxusercontent.com/scl/fi/gh437r1ut7bh4bx9zwma1/slate.jpg?rlkey=hbn4ii7e78po1ku5d1u0mr9wk&amp;dl=0","Click to download Image")</f>
      </c>
      <c r="B3040" s="0">
        <f>HYPERLINK("https://dl.dropboxusercontent.com/scl/fi/558tzez6vc8ckjldlsmk7/womens-t-shirt-size-chartsslate.jpg?rlkey=qvg3hqxyj6z5bigedxtkhtr4g&amp;dl=0","Click to download SizeChart")</f>
      </c>
      <c r="C3040" s="0" t="inlineStr">
        <is>
          <t>Slate Ultra Soft Women's T-Shirt</t>
        </is>
      </c>
      <c r="D3040" s="0" t="inlineStr">
        <is>
          <t>153013</t>
        </is>
      </c>
      <c r="E3040" s="0" t="inlineStr">
        <is>
          <t>BLANK SLATE W CL:153013F-3XL</t>
        </is>
      </c>
      <c r="F3040" s="0" t="inlineStr">
        <is>
          <t>899153013094</t>
        </is>
      </c>
      <c r="G3040" s="0" t="inlineStr">
        <is>
          <t>WOMENS</t>
        </is>
      </c>
      <c r="H3040" s="0" t="inlineStr">
        <is>
          <t>3XL</t>
        </is>
      </c>
      <c r="I3040" s="0">
        <v>14.99</v>
      </c>
      <c r="J3040" s="0">
        <v>3</v>
      </c>
    </row>
    <row r="3041" spans="1:10" customHeight="0">
      <c r="A3041" s="0">
        <f>HYPERLINK("https://dl.dropboxusercontent.com/scl/fi/pzmwbrscuqcbc0990i8gy/red-state-edit.jpg?rlkey=4wg90zvdck22cuqgvnv2jfnwx&amp;dl=0","Click to download Image")</f>
      </c>
      <c r="B3041" s="0">
        <f>HYPERLINK("https://dl.dropboxusercontent.com/scl/fi/558tzez6vc8ckjldlsmk7/womens-t-shirt-size-chartsslate.jpg?rlkey=qvg3hqxyj6z5bigedxtkhtr4g&amp;dl=0","Click to download SizeChart")</f>
      </c>
      <c r="C3041" s="0" t="inlineStr">
        <is>
          <t>Slate Ultra Soft Women's T-Shirt</t>
        </is>
      </c>
      <c r="D3041" s="0" t="inlineStr">
        <is>
          <t>153354</t>
        </is>
      </c>
      <c r="E3041" s="0" t="inlineStr">
        <is>
          <t>BLANK SLATE W RD:153354A-S</t>
        </is>
      </c>
      <c r="F3041" s="0" t="inlineStr">
        <is>
          <t>899153354043</t>
        </is>
      </c>
      <c r="G3041" s="0" t="inlineStr">
        <is>
          <t>WOMENS</t>
        </is>
      </c>
      <c r="H3041" s="0" t="inlineStr">
        <is>
          <t>S</t>
        </is>
      </c>
      <c r="I3041" s="0">
        <v>14.99</v>
      </c>
      <c r="J3041" s="0">
        <v>10</v>
      </c>
    </row>
    <row r="3042" spans="1:10" customHeight="0">
      <c r="A3042" s="0">
        <f>HYPERLINK("https://dl.dropboxusercontent.com/scl/fi/pzmwbrscuqcbc0990i8gy/red-state-edit.jpg?rlkey=4wg90zvdck22cuqgvnv2jfnwx&amp;dl=0","Click to download Image")</f>
      </c>
      <c r="B3042" s="0">
        <f>HYPERLINK("https://dl.dropboxusercontent.com/scl/fi/558tzez6vc8ckjldlsmk7/womens-t-shirt-size-chartsslate.jpg?rlkey=qvg3hqxyj6z5bigedxtkhtr4g&amp;dl=0","Click to download SizeChart")</f>
      </c>
      <c r="C3042" s="0" t="inlineStr">
        <is>
          <t>Slate Ultra Soft Women's T-Shirt</t>
        </is>
      </c>
      <c r="D3042" s="0" t="inlineStr">
        <is>
          <t>153354</t>
        </is>
      </c>
      <c r="E3042" s="0" t="inlineStr">
        <is>
          <t>BLANK SLATE W RD:153354B-M</t>
        </is>
      </c>
      <c r="F3042" s="0" t="inlineStr">
        <is>
          <t>899153354050</t>
        </is>
      </c>
      <c r="G3042" s="0" t="inlineStr">
        <is>
          <t>WOMENS</t>
        </is>
      </c>
      <c r="H3042" s="0" t="inlineStr">
        <is>
          <t>M</t>
        </is>
      </c>
      <c r="I3042" s="0">
        <v>14.99</v>
      </c>
      <c r="J3042" s="0">
        <v>20</v>
      </c>
    </row>
    <row r="3043" spans="1:10" customHeight="0">
      <c r="A3043" s="0">
        <f>HYPERLINK("https://dl.dropboxusercontent.com/scl/fi/pzmwbrscuqcbc0990i8gy/red-state-edit.jpg?rlkey=4wg90zvdck22cuqgvnv2jfnwx&amp;dl=0","Click to download Image")</f>
      </c>
      <c r="B3043" s="0">
        <f>HYPERLINK("https://dl.dropboxusercontent.com/scl/fi/558tzez6vc8ckjldlsmk7/womens-t-shirt-size-chartsslate.jpg?rlkey=qvg3hqxyj6z5bigedxtkhtr4g&amp;dl=0","Click to download SizeChart")</f>
      </c>
      <c r="C3043" s="0" t="inlineStr">
        <is>
          <t>Slate Ultra Soft Women's T-Shirt</t>
        </is>
      </c>
      <c r="D3043" s="0" t="inlineStr">
        <is>
          <t>153354</t>
        </is>
      </c>
      <c r="E3043" s="0" t="inlineStr">
        <is>
          <t>BLANK SLATE W RD:153354C-L</t>
        </is>
      </c>
      <c r="F3043" s="0" t="inlineStr">
        <is>
          <t>899153354067</t>
        </is>
      </c>
      <c r="G3043" s="0" t="inlineStr">
        <is>
          <t>WOMENS</t>
        </is>
      </c>
      <c r="H3043" s="0" t="inlineStr">
        <is>
          <t>L</t>
        </is>
      </c>
      <c r="I3043" s="0">
        <v>14.99</v>
      </c>
      <c r="J3043" s="0">
        <v>20</v>
      </c>
    </row>
    <row r="3044" spans="1:10" customHeight="0">
      <c r="A3044" s="0">
        <f>HYPERLINK("https://dl.dropboxusercontent.com/scl/fi/pzmwbrscuqcbc0990i8gy/red-state-edit.jpg?rlkey=4wg90zvdck22cuqgvnv2jfnwx&amp;dl=0","Click to download Image")</f>
      </c>
      <c r="B3044" s="0">
        <f>HYPERLINK("https://dl.dropboxusercontent.com/scl/fi/558tzez6vc8ckjldlsmk7/womens-t-shirt-size-chartsslate.jpg?rlkey=qvg3hqxyj6z5bigedxtkhtr4g&amp;dl=0","Click to download SizeChart")</f>
      </c>
      <c r="C3044" s="0" t="inlineStr">
        <is>
          <t>Slate Ultra Soft Women's T-Shirt</t>
        </is>
      </c>
      <c r="D3044" s="0" t="inlineStr">
        <is>
          <t>153354</t>
        </is>
      </c>
      <c r="E3044" s="0" t="inlineStr">
        <is>
          <t>BLANK SLATE W RD:153354D-XL</t>
        </is>
      </c>
      <c r="F3044" s="0" t="inlineStr">
        <is>
          <t>899153354074</t>
        </is>
      </c>
      <c r="G3044" s="0" t="inlineStr">
        <is>
          <t>WOMENS</t>
        </is>
      </c>
      <c r="H3044" s="0" t="inlineStr">
        <is>
          <t>XL</t>
        </is>
      </c>
      <c r="I3044" s="0">
        <v>14.99</v>
      </c>
      <c r="J3044" s="0">
        <v>10</v>
      </c>
    </row>
    <row r="3045" spans="1:10" customHeight="0">
      <c r="A3045" s="0">
        <f>HYPERLINK("https://dl.dropboxusercontent.com/scl/fi/pzmwbrscuqcbc0990i8gy/red-state-edit.jpg?rlkey=4wg90zvdck22cuqgvnv2jfnwx&amp;dl=0","Click to download Image")</f>
      </c>
      <c r="B3045" s="0">
        <f>HYPERLINK("https://dl.dropboxusercontent.com/scl/fi/558tzez6vc8ckjldlsmk7/womens-t-shirt-size-chartsslate.jpg?rlkey=qvg3hqxyj6z5bigedxtkhtr4g&amp;dl=0","Click to download SizeChart")</f>
      </c>
      <c r="C3045" s="0" t="inlineStr">
        <is>
          <t>Slate Ultra Soft Women's T-Shirt</t>
        </is>
      </c>
      <c r="D3045" s="0" t="inlineStr">
        <is>
          <t>153354</t>
        </is>
      </c>
      <c r="E3045" s="0" t="inlineStr">
        <is>
          <t>BLANK SLATE W RD:153354E-2XL</t>
        </is>
      </c>
      <c r="F3045" s="0" t="inlineStr">
        <is>
          <t>899153354081</t>
        </is>
      </c>
      <c r="G3045" s="0" t="inlineStr">
        <is>
          <t>WOMENS</t>
        </is>
      </c>
      <c r="H3045" s="0" t="inlineStr">
        <is>
          <t>2XL</t>
        </is>
      </c>
      <c r="I3045" s="0">
        <v>14.99</v>
      </c>
      <c r="J3045" s="0">
        <v>8</v>
      </c>
    </row>
    <row r="3046" spans="1:10" customHeight="0">
      <c r="A3046" s="0">
        <f>HYPERLINK("https://dl.dropboxusercontent.com/scl/fi/pzmwbrscuqcbc0990i8gy/red-state-edit.jpg?rlkey=4wg90zvdck22cuqgvnv2jfnwx&amp;dl=0","Click to download Image")</f>
      </c>
      <c r="B3046" s="0">
        <f>HYPERLINK("https://dl.dropboxusercontent.com/scl/fi/558tzez6vc8ckjldlsmk7/womens-t-shirt-size-chartsslate.jpg?rlkey=qvg3hqxyj6z5bigedxtkhtr4g&amp;dl=0","Click to download SizeChart")</f>
      </c>
      <c r="C3046" s="0" t="inlineStr">
        <is>
          <t>Slate Ultra Soft Women's T-Shirt</t>
        </is>
      </c>
      <c r="D3046" s="0" t="inlineStr">
        <is>
          <t>153354</t>
        </is>
      </c>
      <c r="E3046" s="0" t="inlineStr">
        <is>
          <t>BLANK SLATE W RD:153354F-3XL</t>
        </is>
      </c>
      <c r="F3046" s="0" t="inlineStr">
        <is>
          <t>899153354098</t>
        </is>
      </c>
      <c r="G3046" s="0" t="inlineStr">
        <is>
          <t>WOMENS</t>
        </is>
      </c>
      <c r="H3046" s="0" t="inlineStr">
        <is>
          <t>3XL</t>
        </is>
      </c>
      <c r="I3046" s="0">
        <v>14.99</v>
      </c>
      <c r="J3046" s="0">
        <v>4</v>
      </c>
    </row>
    <row r="3047" spans="1:10" customHeight="0">
      <c r="A3047" s="0">
        <f>HYPERLINK("https://dl.dropboxusercontent.com/scl/fi/9gmv7hqny2a79f8iugh3a/slatew-t.jpg?rlkey=62yn4erg1ye9d2xq8rm5p7106&amp;dl=0","Click to download Image")</f>
      </c>
      <c r="B3047" s="0">
        <f>HYPERLINK("https://dl.dropboxusercontent.com/scl/fi/558tzez6vc8ckjldlsmk7/womens-t-shirt-size-chartsslate.jpg?rlkey=qvg3hqxyj6z5bigedxtkhtr4g&amp;dl=0","Click to download SizeChart")</f>
      </c>
      <c r="C3047" s="0" t="inlineStr">
        <is>
          <t>Slate Ultra Soft Women's T-Shirt</t>
        </is>
      </c>
      <c r="D3047" s="0" t="inlineStr">
        <is>
          <t>153012</t>
        </is>
      </c>
      <c r="E3047" s="0" t="inlineStr">
        <is>
          <t>BLANK SLATE W GD:153012A-S</t>
        </is>
      </c>
      <c r="F3047" s="0" t="inlineStr">
        <is>
          <t>899153012042</t>
        </is>
      </c>
      <c r="G3047" s="0" t="inlineStr">
        <is>
          <t>WOMENS</t>
        </is>
      </c>
      <c r="H3047" s="0" t="inlineStr">
        <is>
          <t>S</t>
        </is>
      </c>
      <c r="I3047" s="0">
        <v>14.99</v>
      </c>
      <c r="J3047" s="0">
        <v>22</v>
      </c>
    </row>
    <row r="3048" spans="1:10" customHeight="0">
      <c r="A3048" s="0">
        <f>HYPERLINK("https://dl.dropboxusercontent.com/scl/fi/9gmv7hqny2a79f8iugh3a/slatew-t.jpg?rlkey=62yn4erg1ye9d2xq8rm5p7106&amp;dl=0","Click to download Image")</f>
      </c>
      <c r="B3048" s="0">
        <f>HYPERLINK("https://dl.dropboxusercontent.com/scl/fi/558tzez6vc8ckjldlsmk7/womens-t-shirt-size-chartsslate.jpg?rlkey=qvg3hqxyj6z5bigedxtkhtr4g&amp;dl=0","Click to download SizeChart")</f>
      </c>
      <c r="C3048" s="0" t="inlineStr">
        <is>
          <t>Slate Ultra Soft Women's T-Shirt</t>
        </is>
      </c>
      <c r="D3048" s="0" t="inlineStr">
        <is>
          <t>153012</t>
        </is>
      </c>
      <c r="E3048" s="0" t="inlineStr">
        <is>
          <t>BLANK SLATE W GD:153012B-M</t>
        </is>
      </c>
      <c r="F3048" s="0" t="inlineStr">
        <is>
          <t>899153012059</t>
        </is>
      </c>
      <c r="G3048" s="0" t="inlineStr">
        <is>
          <t>WOMENS</t>
        </is>
      </c>
      <c r="H3048" s="0" t="inlineStr">
        <is>
          <t>M</t>
        </is>
      </c>
      <c r="I3048" s="0">
        <v>14.99</v>
      </c>
      <c r="J3048" s="0">
        <v>44</v>
      </c>
    </row>
    <row r="3049" spans="1:10" customHeight="0">
      <c r="A3049" s="0">
        <f>HYPERLINK("https://dl.dropboxusercontent.com/scl/fi/9gmv7hqny2a79f8iugh3a/slatew-t.jpg?rlkey=62yn4erg1ye9d2xq8rm5p7106&amp;dl=0","Click to download Image")</f>
      </c>
      <c r="B3049" s="0">
        <f>HYPERLINK("https://dl.dropboxusercontent.com/scl/fi/558tzez6vc8ckjldlsmk7/womens-t-shirt-size-chartsslate.jpg?rlkey=qvg3hqxyj6z5bigedxtkhtr4g&amp;dl=0","Click to download SizeChart")</f>
      </c>
      <c r="C3049" s="0" t="inlineStr">
        <is>
          <t>Slate Ultra Soft Women's T-Shirt</t>
        </is>
      </c>
      <c r="D3049" s="0" t="inlineStr">
        <is>
          <t>153012</t>
        </is>
      </c>
      <c r="E3049" s="0" t="inlineStr">
        <is>
          <t>BLANK SLATE W GD:153012C-L</t>
        </is>
      </c>
      <c r="F3049" s="0" t="inlineStr">
        <is>
          <t>899153012066</t>
        </is>
      </c>
      <c r="G3049" s="0" t="inlineStr">
        <is>
          <t>WOMENS</t>
        </is>
      </c>
      <c r="H3049" s="0" t="inlineStr">
        <is>
          <t>L</t>
        </is>
      </c>
      <c r="I3049" s="0">
        <v>14.99</v>
      </c>
      <c r="J3049" s="0">
        <v>44</v>
      </c>
    </row>
    <row r="3050" spans="1:10" customHeight="0">
      <c r="A3050" s="0">
        <f>HYPERLINK("https://dl.dropboxusercontent.com/scl/fi/9gmv7hqny2a79f8iugh3a/slatew-t.jpg?rlkey=62yn4erg1ye9d2xq8rm5p7106&amp;dl=0","Click to download Image")</f>
      </c>
      <c r="B3050" s="0">
        <f>HYPERLINK("https://dl.dropboxusercontent.com/scl/fi/558tzez6vc8ckjldlsmk7/womens-t-shirt-size-chartsslate.jpg?rlkey=qvg3hqxyj6z5bigedxtkhtr4g&amp;dl=0","Click to download SizeChart")</f>
      </c>
      <c r="C3050" s="0" t="inlineStr">
        <is>
          <t>Slate Ultra Soft Women's T-Shirt</t>
        </is>
      </c>
      <c r="D3050" s="0" t="inlineStr">
        <is>
          <t>153012</t>
        </is>
      </c>
      <c r="E3050" s="0" t="inlineStr">
        <is>
          <t>BLANK SLATE W GD:153012D-XL</t>
        </is>
      </c>
      <c r="F3050" s="0" t="inlineStr">
        <is>
          <t>899153012073</t>
        </is>
      </c>
      <c r="G3050" s="0" t="inlineStr">
        <is>
          <t>WOMENS</t>
        </is>
      </c>
      <c r="H3050" s="0" t="inlineStr">
        <is>
          <t>XL</t>
        </is>
      </c>
      <c r="I3050" s="0">
        <v>14.99</v>
      </c>
      <c r="J3050" s="0">
        <v>22</v>
      </c>
    </row>
    <row r="3051" spans="1:10" customHeight="0">
      <c r="A3051" s="0">
        <f>HYPERLINK("https://dl.dropboxusercontent.com/scl/fi/9gmv7hqny2a79f8iugh3a/slatew-t.jpg?rlkey=62yn4erg1ye9d2xq8rm5p7106&amp;dl=0","Click to download Image")</f>
      </c>
      <c r="B3051" s="0">
        <f>HYPERLINK("https://dl.dropboxusercontent.com/scl/fi/558tzez6vc8ckjldlsmk7/womens-t-shirt-size-chartsslate.jpg?rlkey=qvg3hqxyj6z5bigedxtkhtr4g&amp;dl=0","Click to download SizeChart")</f>
      </c>
      <c r="C3051" s="0" t="inlineStr">
        <is>
          <t>Slate Ultra Soft Women's T-Shirt</t>
        </is>
      </c>
      <c r="D3051" s="0" t="inlineStr">
        <is>
          <t>153012</t>
        </is>
      </c>
      <c r="E3051" s="0" t="inlineStr">
        <is>
          <t>BLANK SLATE W GD:153012E-2XL</t>
        </is>
      </c>
      <c r="F3051" s="0" t="inlineStr">
        <is>
          <t>899153012080</t>
        </is>
      </c>
      <c r="G3051" s="0" t="inlineStr">
        <is>
          <t>WOMENS</t>
        </is>
      </c>
      <c r="H3051" s="0" t="inlineStr">
        <is>
          <t>2XL</t>
        </is>
      </c>
      <c r="I3051" s="0">
        <v>14.99</v>
      </c>
      <c r="J3051" s="0">
        <v>9</v>
      </c>
    </row>
    <row r="3052" spans="1:10" customHeight="0">
      <c r="A3052" s="0">
        <f>HYPERLINK("https://dl.dropboxusercontent.com/scl/fi/9gmv7hqny2a79f8iugh3a/slatew-t.jpg?rlkey=62yn4erg1ye9d2xq8rm5p7106&amp;dl=0","Click to download Image")</f>
      </c>
      <c r="B3052" s="0">
        <f>HYPERLINK("https://dl.dropboxusercontent.com/scl/fi/558tzez6vc8ckjldlsmk7/womens-t-shirt-size-chartsslate.jpg?rlkey=qvg3hqxyj6z5bigedxtkhtr4g&amp;dl=0","Click to download SizeChart")</f>
      </c>
      <c r="C3052" s="0" t="inlineStr">
        <is>
          <t>Slate Ultra Soft Women's T-Shirt</t>
        </is>
      </c>
      <c r="D3052" s="0" t="inlineStr">
        <is>
          <t>153012</t>
        </is>
      </c>
      <c r="E3052" s="0" t="inlineStr">
        <is>
          <t>BLANK SLATE W GD:153012F-3XL</t>
        </is>
      </c>
      <c r="F3052" s="0" t="inlineStr">
        <is>
          <t>899153012097</t>
        </is>
      </c>
      <c r="G3052" s="0" t="inlineStr">
        <is>
          <t>WOMENS</t>
        </is>
      </c>
      <c r="H3052" s="0" t="inlineStr">
        <is>
          <t>3XL</t>
        </is>
      </c>
      <c r="I3052" s="0">
        <v>14.99</v>
      </c>
      <c r="J3052" s="0">
        <v>3</v>
      </c>
    </row>
    <row r="3053" spans="1:10" customHeight="0">
      <c r="A3053" s="0">
        <f>HYPERLINK("https://dl.dropboxusercontent.com/scl/fi/9vyue5locfc7bczap0927/edit-slate.jpg?rlkey=3it0pro68paccv9v8wiav9uo3&amp;dl=0","Click to download Image")</f>
      </c>
      <c r="B3053" s="0">
        <f>HYPERLINK("https://dl.dropboxusercontent.com/scl/fi/558tzez6vc8ckjldlsmk7/womens-t-shirt-size-chartsslate.jpg?rlkey=qvg3hqxyj6z5bigedxtkhtr4g&amp;dl=0","Click to download SizeChart")</f>
      </c>
      <c r="C3053" s="0" t="inlineStr">
        <is>
          <t>Slate Ultra Soft Women's T-Shirt</t>
        </is>
      </c>
      <c r="D3053" s="0" t="inlineStr">
        <is>
          <t>153353</t>
        </is>
      </c>
      <c r="E3053" s="0" t="inlineStr">
        <is>
          <t>BLANK SLATE W BE:153353A-S</t>
        </is>
      </c>
      <c r="F3053" s="0" t="inlineStr">
        <is>
          <t>899153353046</t>
        </is>
      </c>
      <c r="G3053" s="0" t="inlineStr">
        <is>
          <t>WOMENS</t>
        </is>
      </c>
      <c r="H3053" s="0" t="inlineStr">
        <is>
          <t>S</t>
        </is>
      </c>
      <c r="I3053" s="0">
        <v>14.99</v>
      </c>
      <c r="J3053" s="0">
        <v>5</v>
      </c>
    </row>
    <row r="3054" spans="1:10" customHeight="0">
      <c r="A3054" s="0">
        <f>HYPERLINK("https://dl.dropboxusercontent.com/scl/fi/9vyue5locfc7bczap0927/edit-slate.jpg?rlkey=3it0pro68paccv9v8wiav9uo3&amp;dl=0","Click to download Image")</f>
      </c>
      <c r="B3054" s="0">
        <f>HYPERLINK("https://dl.dropboxusercontent.com/scl/fi/558tzez6vc8ckjldlsmk7/womens-t-shirt-size-chartsslate.jpg?rlkey=qvg3hqxyj6z5bigedxtkhtr4g&amp;dl=0","Click to download SizeChart")</f>
      </c>
      <c r="C3054" s="0" t="inlineStr">
        <is>
          <t>Slate Ultra Soft Women's T-Shirt</t>
        </is>
      </c>
      <c r="D3054" s="0" t="inlineStr">
        <is>
          <t>153353</t>
        </is>
      </c>
      <c r="E3054" s="0" t="inlineStr">
        <is>
          <t>BLANK SLATE W BE:153353B-M</t>
        </is>
      </c>
      <c r="F3054" s="0" t="inlineStr">
        <is>
          <t>899153353053</t>
        </is>
      </c>
      <c r="G3054" s="0" t="inlineStr">
        <is>
          <t>WOMENS</t>
        </is>
      </c>
      <c r="H3054" s="0" t="inlineStr">
        <is>
          <t>M</t>
        </is>
      </c>
      <c r="I3054" s="0">
        <v>14.99</v>
      </c>
      <c r="J3054" s="0">
        <v>12</v>
      </c>
    </row>
    <row r="3055" spans="1:10" customHeight="0">
      <c r="A3055" s="0">
        <f>HYPERLINK("https://dl.dropboxusercontent.com/scl/fi/9vyue5locfc7bczap0927/edit-slate.jpg?rlkey=3it0pro68paccv9v8wiav9uo3&amp;dl=0","Click to download Image")</f>
      </c>
      <c r="B3055" s="0">
        <f>HYPERLINK("https://dl.dropboxusercontent.com/scl/fi/558tzez6vc8ckjldlsmk7/womens-t-shirt-size-chartsslate.jpg?rlkey=qvg3hqxyj6z5bigedxtkhtr4g&amp;dl=0","Click to download SizeChart")</f>
      </c>
      <c r="C3055" s="0" t="inlineStr">
        <is>
          <t>Slate Ultra Soft Women's T-Shirt</t>
        </is>
      </c>
      <c r="D3055" s="0" t="inlineStr">
        <is>
          <t>153353</t>
        </is>
      </c>
      <c r="E3055" s="0" t="inlineStr">
        <is>
          <t>BLANK SLATE W BE:153353C-L</t>
        </is>
      </c>
      <c r="F3055" s="0" t="inlineStr">
        <is>
          <t>899153353060</t>
        </is>
      </c>
      <c r="G3055" s="0" t="inlineStr">
        <is>
          <t>WOMENS</t>
        </is>
      </c>
      <c r="H3055" s="0" t="inlineStr">
        <is>
          <t>L</t>
        </is>
      </c>
      <c r="I3055" s="0">
        <v>14.99</v>
      </c>
      <c r="J3055" s="0">
        <v>11</v>
      </c>
    </row>
    <row r="3056" spans="1:10" customHeight="0">
      <c r="A3056" s="0">
        <f>HYPERLINK("https://dl.dropboxusercontent.com/scl/fi/9vyue5locfc7bczap0927/edit-slate.jpg?rlkey=3it0pro68paccv9v8wiav9uo3&amp;dl=0","Click to download Image")</f>
      </c>
      <c r="B3056" s="0">
        <f>HYPERLINK("https://dl.dropboxusercontent.com/scl/fi/558tzez6vc8ckjldlsmk7/womens-t-shirt-size-chartsslate.jpg?rlkey=qvg3hqxyj6z5bigedxtkhtr4g&amp;dl=0","Click to download SizeChart")</f>
      </c>
      <c r="C3056" s="0" t="inlineStr">
        <is>
          <t>Slate Ultra Soft Women's T-Shirt</t>
        </is>
      </c>
      <c r="D3056" s="0" t="inlineStr">
        <is>
          <t>153353</t>
        </is>
      </c>
      <c r="E3056" s="0" t="inlineStr">
        <is>
          <t>BLANK SLATE W BE:153353D-XL</t>
        </is>
      </c>
      <c r="F3056" s="0" t="inlineStr">
        <is>
          <t>899153353077</t>
        </is>
      </c>
      <c r="G3056" s="0" t="inlineStr">
        <is>
          <t>WOMENS</t>
        </is>
      </c>
      <c r="H3056" s="0" t="inlineStr">
        <is>
          <t>XL</t>
        </is>
      </c>
      <c r="I3056" s="0">
        <v>14.99</v>
      </c>
      <c r="J3056" s="0">
        <v>6</v>
      </c>
    </row>
    <row r="3057" spans="1:10" customHeight="0">
      <c r="A3057" s="0">
        <f>HYPERLINK("https://dl.dropboxusercontent.com/scl/fi/9vyue5locfc7bczap0927/edit-slate.jpg?rlkey=3it0pro68paccv9v8wiav9uo3&amp;dl=0","Click to download Image")</f>
      </c>
      <c r="B3057" s="0">
        <f>HYPERLINK("https://dl.dropboxusercontent.com/scl/fi/558tzez6vc8ckjldlsmk7/womens-t-shirt-size-chartsslate.jpg?rlkey=qvg3hqxyj6z5bigedxtkhtr4g&amp;dl=0","Click to download SizeChart")</f>
      </c>
      <c r="C3057" s="0" t="inlineStr">
        <is>
          <t>Slate Ultra Soft Women's T-Shirt</t>
        </is>
      </c>
      <c r="D3057" s="0" t="inlineStr">
        <is>
          <t>153353</t>
        </is>
      </c>
      <c r="E3057" s="0" t="inlineStr">
        <is>
          <t>BLANK SLATE W BE:153353E-2XL</t>
        </is>
      </c>
      <c r="F3057" s="0" t="inlineStr">
        <is>
          <t>899153353084</t>
        </is>
      </c>
      <c r="G3057" s="0" t="inlineStr">
        <is>
          <t>WOMENS</t>
        </is>
      </c>
      <c r="H3057" s="0" t="inlineStr">
        <is>
          <t>2XL</t>
        </is>
      </c>
      <c r="I3057" s="0">
        <v>14.99</v>
      </c>
      <c r="J3057" s="0">
        <v>8</v>
      </c>
    </row>
    <row r="3058" spans="1:10" customHeight="0">
      <c r="A3058" s="0">
        <f>HYPERLINK("https://dl.dropboxusercontent.com/scl/fi/9vyue5locfc7bczap0927/edit-slate.jpg?rlkey=3it0pro68paccv9v8wiav9uo3&amp;dl=0","Click to download Image")</f>
      </c>
      <c r="B3058" s="0">
        <f>HYPERLINK("https://dl.dropboxusercontent.com/scl/fi/558tzez6vc8ckjldlsmk7/womens-t-shirt-size-chartsslate.jpg?rlkey=qvg3hqxyj6z5bigedxtkhtr4g&amp;dl=0","Click to download SizeChart")</f>
      </c>
      <c r="C3058" s="0" t="inlineStr">
        <is>
          <t>Slate Ultra Soft Women's T-Shirt</t>
        </is>
      </c>
      <c r="D3058" s="0" t="inlineStr">
        <is>
          <t>153353</t>
        </is>
      </c>
      <c r="E3058" s="0" t="inlineStr">
        <is>
          <t>BLANK SLATE W BE:153353F-3XL</t>
        </is>
      </c>
      <c r="F3058" s="0" t="inlineStr">
        <is>
          <t>899153353091</t>
        </is>
      </c>
      <c r="G3058" s="0" t="inlineStr">
        <is>
          <t>WOMENS</t>
        </is>
      </c>
      <c r="H3058" s="0" t="inlineStr">
        <is>
          <t>3XL</t>
        </is>
      </c>
      <c r="I3058" s="0">
        <v>14.99</v>
      </c>
      <c r="J3058" s="0">
        <v>4</v>
      </c>
    </row>
    <row r="3059" spans="1:10" customHeight="0">
      <c r="A3059" s="0">
        <f>HYPERLINK("https://dl.dropboxusercontent.com/scl/fi/t6uz6vvq9r8lfsk9gz63h/emoryt.jpg?rlkey=mrvbldc0pb2xdb8fnvjqmdgxy&amp;dl=0","Click to download Image")</f>
      </c>
      <c r="B3059" s="0">
        <f>HYPERLINK("https://dl.dropboxusercontent.com/scl/fi/it5bupupdxqzwih1z18e8/womens-t-shirt-size-chartsemory.jpg?rlkey=8748a66mua3su7y9dng2hg0w1&amp;dl=0","Click to download SizeChart")</f>
      </c>
      <c r="C3059" s="0" t="inlineStr">
        <is>
          <t>Emory Women's Viscose T-Shirt</t>
        </is>
      </c>
      <c r="D3059" s="0" t="inlineStr">
        <is>
          <t>132862</t>
        </is>
      </c>
      <c r="E3059" s="0" t="inlineStr">
        <is>
          <t>BLANK EMORY W DG:132862A-S</t>
        </is>
      </c>
      <c r="F3059" s="0" t="inlineStr">
        <is>
          <t>899132862040</t>
        </is>
      </c>
      <c r="G3059" s="0" t="inlineStr">
        <is>
          <t>WOMENS</t>
        </is>
      </c>
      <c r="H3059" s="0" t="inlineStr">
        <is>
          <t>S</t>
        </is>
      </c>
      <c r="I3059" s="0">
        <v>19.99</v>
      </c>
      <c r="J3059" s="0">
        <v>21</v>
      </c>
    </row>
    <row r="3060" spans="1:10" customHeight="0">
      <c r="A3060" s="0">
        <f>HYPERLINK("https://dl.dropboxusercontent.com/scl/fi/t6uz6vvq9r8lfsk9gz63h/emoryt.jpg?rlkey=mrvbldc0pb2xdb8fnvjqmdgxy&amp;dl=0","Click to download Image")</f>
      </c>
      <c r="B3060" s="0">
        <f>HYPERLINK("https://dl.dropboxusercontent.com/scl/fi/it5bupupdxqzwih1z18e8/womens-t-shirt-size-chartsemory.jpg?rlkey=8748a66mua3su7y9dng2hg0w1&amp;dl=0","Click to download SizeChart")</f>
      </c>
      <c r="C3060" s="0" t="inlineStr">
        <is>
          <t>Emory Women's Viscose T-Shirt</t>
        </is>
      </c>
      <c r="D3060" s="0" t="inlineStr">
        <is>
          <t>132862</t>
        </is>
      </c>
      <c r="E3060" s="0" t="inlineStr">
        <is>
          <t>BLANK EMORY W DG:132862B-M</t>
        </is>
      </c>
      <c r="F3060" s="0" t="inlineStr">
        <is>
          <t>899132862057</t>
        </is>
      </c>
      <c r="G3060" s="0" t="inlineStr">
        <is>
          <t>WOMENS</t>
        </is>
      </c>
      <c r="H3060" s="0" t="inlineStr">
        <is>
          <t>M</t>
        </is>
      </c>
      <c r="I3060" s="0">
        <v>19.99</v>
      </c>
      <c r="J3060" s="0">
        <v>44</v>
      </c>
    </row>
    <row r="3061" spans="1:10" customHeight="0">
      <c r="A3061" s="0">
        <f>HYPERLINK("https://dl.dropboxusercontent.com/scl/fi/t6uz6vvq9r8lfsk9gz63h/emoryt.jpg?rlkey=mrvbldc0pb2xdb8fnvjqmdgxy&amp;dl=0","Click to download Image")</f>
      </c>
      <c r="B3061" s="0">
        <f>HYPERLINK("https://dl.dropboxusercontent.com/scl/fi/it5bupupdxqzwih1z18e8/womens-t-shirt-size-chartsemory.jpg?rlkey=8748a66mua3su7y9dng2hg0w1&amp;dl=0","Click to download SizeChart")</f>
      </c>
      <c r="C3061" s="0" t="inlineStr">
        <is>
          <t>Emory Women's Viscose T-Shirt</t>
        </is>
      </c>
      <c r="D3061" s="0" t="inlineStr">
        <is>
          <t>132862</t>
        </is>
      </c>
      <c r="E3061" s="0" t="inlineStr">
        <is>
          <t>BLANK EMORY W DG:132862C-L</t>
        </is>
      </c>
      <c r="F3061" s="0" t="inlineStr">
        <is>
          <t>899132862064</t>
        </is>
      </c>
      <c r="G3061" s="0" t="inlineStr">
        <is>
          <t>WOMENS</t>
        </is>
      </c>
      <c r="H3061" s="0" t="inlineStr">
        <is>
          <t>L</t>
        </is>
      </c>
      <c r="I3061" s="0">
        <v>19.99</v>
      </c>
      <c r="J3061" s="0">
        <v>44</v>
      </c>
    </row>
    <row r="3062" spans="1:10" customHeight="0">
      <c r="A3062" s="0">
        <f>HYPERLINK("https://dl.dropboxusercontent.com/scl/fi/t6uz6vvq9r8lfsk9gz63h/emoryt.jpg?rlkey=mrvbldc0pb2xdb8fnvjqmdgxy&amp;dl=0","Click to download Image")</f>
      </c>
      <c r="B3062" s="0">
        <f>HYPERLINK("https://dl.dropboxusercontent.com/scl/fi/it5bupupdxqzwih1z18e8/womens-t-shirt-size-chartsemory.jpg?rlkey=8748a66mua3su7y9dng2hg0w1&amp;dl=0","Click to download SizeChart")</f>
      </c>
      <c r="C3062" s="0" t="inlineStr">
        <is>
          <t>Emory Women's Viscose T-Shirt</t>
        </is>
      </c>
      <c r="D3062" s="0" t="inlineStr">
        <is>
          <t>132862</t>
        </is>
      </c>
      <c r="E3062" s="0" t="inlineStr">
        <is>
          <t>BLANK EMORY W DG:132862D-XL</t>
        </is>
      </c>
      <c r="F3062" s="0" t="inlineStr">
        <is>
          <t>899132862071</t>
        </is>
      </c>
      <c r="G3062" s="0" t="inlineStr">
        <is>
          <t>WOMENS</t>
        </is>
      </c>
      <c r="H3062" s="0" t="inlineStr">
        <is>
          <t>XL</t>
        </is>
      </c>
      <c r="I3062" s="0">
        <v>19.99</v>
      </c>
      <c r="J3062" s="0">
        <v>22</v>
      </c>
    </row>
    <row r="3063" spans="1:10" customHeight="0">
      <c r="A3063" s="0">
        <f>HYPERLINK("https://dl.dropboxusercontent.com/scl/fi/t6uz6vvq9r8lfsk9gz63h/emoryt.jpg?rlkey=mrvbldc0pb2xdb8fnvjqmdgxy&amp;dl=0","Click to download Image")</f>
      </c>
      <c r="B3063" s="0">
        <f>HYPERLINK("https://dl.dropboxusercontent.com/scl/fi/it5bupupdxqzwih1z18e8/womens-t-shirt-size-chartsemory.jpg?rlkey=8748a66mua3su7y9dng2hg0w1&amp;dl=0","Click to download SizeChart")</f>
      </c>
      <c r="C3063" s="0" t="inlineStr">
        <is>
          <t>Emory Women's Viscose T-Shirt</t>
        </is>
      </c>
      <c r="D3063" s="0" t="inlineStr">
        <is>
          <t>132862</t>
        </is>
      </c>
      <c r="E3063" s="0" t="inlineStr">
        <is>
          <t>BLANK EMORY W DG:132862E-2XL</t>
        </is>
      </c>
      <c r="F3063" s="0" t="inlineStr">
        <is>
          <t>899132862088</t>
        </is>
      </c>
      <c r="G3063" s="0" t="inlineStr">
        <is>
          <t>WOMENS</t>
        </is>
      </c>
      <c r="H3063" s="0" t="inlineStr">
        <is>
          <t>2XL</t>
        </is>
      </c>
      <c r="I3063" s="0">
        <v>19.99</v>
      </c>
      <c r="J3063" s="0">
        <v>10</v>
      </c>
    </row>
    <row r="3064" spans="1:10" customHeight="0">
      <c r="A3064" s="0">
        <f>HYPERLINK("https://dl.dropboxusercontent.com/scl/fi/t6uz6vvq9r8lfsk9gz63h/emoryt.jpg?rlkey=mrvbldc0pb2xdb8fnvjqmdgxy&amp;dl=0","Click to download Image")</f>
      </c>
      <c r="B3064" s="0">
        <f>HYPERLINK("https://dl.dropboxusercontent.com/scl/fi/it5bupupdxqzwih1z18e8/womens-t-shirt-size-chartsemory.jpg?rlkey=8748a66mua3su7y9dng2hg0w1&amp;dl=0","Click to download SizeChart")</f>
      </c>
      <c r="C3064" s="0" t="inlineStr">
        <is>
          <t>Emory Women's Viscose T-Shirt</t>
        </is>
      </c>
      <c r="D3064" s="0" t="inlineStr">
        <is>
          <t>132862</t>
        </is>
      </c>
      <c r="E3064" s="0" t="inlineStr">
        <is>
          <t>BLANK EMORY W DG:132862F-3XL</t>
        </is>
      </c>
      <c r="F3064" s="0" t="inlineStr">
        <is>
          <t>899132862095</t>
        </is>
      </c>
      <c r="G3064" s="0" t="inlineStr">
        <is>
          <t>WOMENS</t>
        </is>
      </c>
      <c r="H3064" s="0" t="inlineStr">
        <is>
          <t>3XL</t>
        </is>
      </c>
      <c r="I3064" s="0">
        <v>19.99</v>
      </c>
      <c r="J3064" s="0">
        <v>6</v>
      </c>
    </row>
    <row r="3065" spans="1:10" customHeight="0">
      <c r="A3065" s="0">
        <f>HYPERLINK("https://dl.dropboxusercontent.com/scl/fi/kby52mnggvk3bx0heuhdq/128396-f.jpg?rlkey=enjkz1yzr26t01bwvew4o5gw7&amp;dl=0","Click to download Image")</f>
      </c>
      <c r="B3065" s="0">
        <f>HYPERLINK("https://dl.dropboxusercontent.com/scl/fi/0kbcher5d9tktomcik3z0/womens-t-shirt-size-chartsmegg.jpg?rlkey=edxjz20aa658favylubi0shmc&amp;dl=0","Click to download SizeChart")</f>
      </c>
      <c r="C3065" s="0" t="inlineStr">
        <is>
          <t>Megg Women's Scoop Neck T-Shirt</t>
        </is>
      </c>
      <c r="D3065" s="0" t="inlineStr">
        <is>
          <t>128396</t>
        </is>
      </c>
      <c r="E3065" s="0" t="inlineStr">
        <is>
          <t>BLANK MEGG W GY:128396A-S</t>
        </is>
      </c>
      <c r="F3065" s="0" t="inlineStr">
        <is>
          <t>899128396047</t>
        </is>
      </c>
      <c r="G3065" s="0" t="inlineStr">
        <is>
          <t>WOMENS</t>
        </is>
      </c>
      <c r="H3065" s="0" t="inlineStr">
        <is>
          <t>S</t>
        </is>
      </c>
      <c r="I3065" s="0">
        <v>19.99</v>
      </c>
      <c r="J3065" s="0">
        <v>27</v>
      </c>
    </row>
    <row r="3066" spans="1:10" customHeight="0">
      <c r="A3066" s="0">
        <f>HYPERLINK("https://dl.dropboxusercontent.com/scl/fi/kby52mnggvk3bx0heuhdq/128396-f.jpg?rlkey=enjkz1yzr26t01bwvew4o5gw7&amp;dl=0","Click to download Image")</f>
      </c>
      <c r="B3066" s="0">
        <f>HYPERLINK("https://dl.dropboxusercontent.com/scl/fi/0kbcher5d9tktomcik3z0/womens-t-shirt-size-chartsmegg.jpg?rlkey=edxjz20aa658favylubi0shmc&amp;dl=0","Click to download SizeChart")</f>
      </c>
      <c r="C3066" s="0" t="inlineStr">
        <is>
          <t>Megg Women's Scoop Neck T-Shirt</t>
        </is>
      </c>
      <c r="D3066" s="0" t="inlineStr">
        <is>
          <t>128396</t>
        </is>
      </c>
      <c r="E3066" s="0" t="inlineStr">
        <is>
          <t>BLANK MEGG W GY:128396B-M</t>
        </is>
      </c>
      <c r="F3066" s="0" t="inlineStr">
        <is>
          <t>899128396054</t>
        </is>
      </c>
      <c r="G3066" s="0" t="inlineStr">
        <is>
          <t>WOMENS</t>
        </is>
      </c>
      <c r="H3066" s="0" t="inlineStr">
        <is>
          <t>M</t>
        </is>
      </c>
      <c r="I3066" s="0">
        <v>19.99</v>
      </c>
      <c r="J3066" s="0">
        <v>63</v>
      </c>
    </row>
    <row r="3067" spans="1:10" customHeight="0">
      <c r="A3067" s="0">
        <f>HYPERLINK("https://dl.dropboxusercontent.com/scl/fi/kby52mnggvk3bx0heuhdq/128396-f.jpg?rlkey=enjkz1yzr26t01bwvew4o5gw7&amp;dl=0","Click to download Image")</f>
      </c>
      <c r="B3067" s="0">
        <f>HYPERLINK("https://dl.dropboxusercontent.com/scl/fi/0kbcher5d9tktomcik3z0/womens-t-shirt-size-chartsmegg.jpg?rlkey=edxjz20aa658favylubi0shmc&amp;dl=0","Click to download SizeChart")</f>
      </c>
      <c r="C3067" s="0" t="inlineStr">
        <is>
          <t>Megg Women's Scoop Neck T-Shirt</t>
        </is>
      </c>
      <c r="D3067" s="0" t="inlineStr">
        <is>
          <t>128396</t>
        </is>
      </c>
      <c r="E3067" s="0" t="inlineStr">
        <is>
          <t>BLANK MEGG W GY:128396C-L</t>
        </is>
      </c>
      <c r="F3067" s="0" t="inlineStr">
        <is>
          <t>899128396061</t>
        </is>
      </c>
      <c r="G3067" s="0" t="inlineStr">
        <is>
          <t>WOMENS</t>
        </is>
      </c>
      <c r="H3067" s="0" t="inlineStr">
        <is>
          <t>L</t>
        </is>
      </c>
      <c r="I3067" s="0">
        <v>19.99</v>
      </c>
      <c r="J3067" s="0">
        <v>58</v>
      </c>
    </row>
    <row r="3068" spans="1:10" customHeight="0">
      <c r="A3068" s="0">
        <f>HYPERLINK("https://dl.dropboxusercontent.com/scl/fi/kby52mnggvk3bx0heuhdq/128396-f.jpg?rlkey=enjkz1yzr26t01bwvew4o5gw7&amp;dl=0","Click to download Image")</f>
      </c>
      <c r="B3068" s="0">
        <f>HYPERLINK("https://dl.dropboxusercontent.com/scl/fi/0kbcher5d9tktomcik3z0/womens-t-shirt-size-chartsmegg.jpg?rlkey=edxjz20aa658favylubi0shmc&amp;dl=0","Click to download SizeChart")</f>
      </c>
      <c r="C3068" s="0" t="inlineStr">
        <is>
          <t>Megg Women's Scoop Neck T-Shirt</t>
        </is>
      </c>
      <c r="D3068" s="0" t="inlineStr">
        <is>
          <t>128396</t>
        </is>
      </c>
      <c r="E3068" s="0" t="inlineStr">
        <is>
          <t>BLANK MEGG W GY:128396D-XL</t>
        </is>
      </c>
      <c r="F3068" s="0" t="inlineStr">
        <is>
          <t>899128396078</t>
        </is>
      </c>
      <c r="G3068" s="0" t="inlineStr">
        <is>
          <t>WOMENS</t>
        </is>
      </c>
      <c r="H3068" s="0" t="inlineStr">
        <is>
          <t>XL</t>
        </is>
      </c>
      <c r="I3068" s="0">
        <v>19.99</v>
      </c>
      <c r="J3068" s="0">
        <v>17</v>
      </c>
    </row>
    <row r="3069" spans="1:10" customHeight="0">
      <c r="A3069" s="0">
        <f>HYPERLINK("https://dl.dropboxusercontent.com/scl/fi/kby52mnggvk3bx0heuhdq/128396-f.jpg?rlkey=enjkz1yzr26t01bwvew4o5gw7&amp;dl=0","Click to download Image")</f>
      </c>
      <c r="B3069" s="0">
        <f>HYPERLINK("https://dl.dropboxusercontent.com/scl/fi/0kbcher5d9tktomcik3z0/womens-t-shirt-size-chartsmegg.jpg?rlkey=edxjz20aa658favylubi0shmc&amp;dl=0","Click to download SizeChart")</f>
      </c>
      <c r="C3069" s="0" t="inlineStr">
        <is>
          <t>Megg Women's Scoop Neck T-Shirt</t>
        </is>
      </c>
      <c r="D3069" s="0" t="inlineStr">
        <is>
          <t>128396</t>
        </is>
      </c>
      <c r="E3069" s="0" t="inlineStr">
        <is>
          <t>BLANK MEGG W GY:128396E-2XL</t>
        </is>
      </c>
      <c r="F3069" s="0" t="inlineStr">
        <is>
          <t>899128396085</t>
        </is>
      </c>
      <c r="G3069" s="0" t="inlineStr">
        <is>
          <t>WOMENS</t>
        </is>
      </c>
      <c r="H3069" s="0" t="inlineStr">
        <is>
          <t>2XL</t>
        </is>
      </c>
      <c r="I3069" s="0">
        <v>19.99</v>
      </c>
      <c r="J3069" s="0">
        <v>12</v>
      </c>
    </row>
    <row r="3070" spans="1:10" customHeight="0">
      <c r="A3070" s="0">
        <f>HYPERLINK("https://dl.dropboxusercontent.com/scl/fi/kby52mnggvk3bx0heuhdq/128396-f.jpg?rlkey=enjkz1yzr26t01bwvew4o5gw7&amp;dl=0","Click to download Image")</f>
      </c>
      <c r="B3070" s="0">
        <f>HYPERLINK("https://dl.dropboxusercontent.com/scl/fi/0kbcher5d9tktomcik3z0/womens-t-shirt-size-chartsmegg.jpg?rlkey=edxjz20aa658favylubi0shmc&amp;dl=0","Click to download SizeChart")</f>
      </c>
      <c r="C3070" s="0" t="inlineStr">
        <is>
          <t>Megg Women's Scoop Neck T-Shirt</t>
        </is>
      </c>
      <c r="D3070" s="0" t="inlineStr">
        <is>
          <t>128396</t>
        </is>
      </c>
      <c r="E3070" s="0" t="inlineStr">
        <is>
          <t>BLANK MEGG W GY:128396F-3XL</t>
        </is>
      </c>
      <c r="F3070" s="0" t="inlineStr">
        <is>
          <t>899128396092</t>
        </is>
      </c>
      <c r="G3070" s="0" t="inlineStr">
        <is>
          <t>WOMENS</t>
        </is>
      </c>
      <c r="H3070" s="0" t="inlineStr">
        <is>
          <t>3XL</t>
        </is>
      </c>
      <c r="I3070" s="0">
        <v>19.99</v>
      </c>
      <c r="J3070" s="0">
        <v>8</v>
      </c>
    </row>
    <row r="3071" spans="1:10" customHeight="0">
      <c r="A3071" s="0">
        <f>HYPERLINK("https://dl.dropboxusercontent.com/scl/fi/a5sn6uv95pib6vqxyppcb/128518-f.jpg?rlkey=99t9dwoa7981jnarvntpltp32&amp;dl=0","Click to download Image")</f>
      </c>
      <c r="B3071" s="0">
        <f>HYPERLINK("https://dl.dropboxusercontent.com/scl/fi/qhnffefg71fgd9bo32wxo/womens-t-shirt-size-chartsamia.jpg?rlkey=ii1kggh0orytx0mp7rm13oi6v&amp;dl=0","Click to download SizeChart")</f>
      </c>
      <c r="C3071" s="0" t="inlineStr">
        <is>
          <t>Amia Women's Crop T-Shirt</t>
        </is>
      </c>
      <c r="D3071" s="0" t="inlineStr">
        <is>
          <t>128518</t>
        </is>
      </c>
      <c r="E3071" s="0" t="inlineStr">
        <is>
          <t>BLANK AMIA W WE:128518A-S</t>
        </is>
      </c>
      <c r="F3071" s="0" t="inlineStr">
        <is>
          <t>899128518043</t>
        </is>
      </c>
      <c r="G3071" s="0" t="inlineStr">
        <is>
          <t>WOMENS</t>
        </is>
      </c>
      <c r="H3071" s="0" t="inlineStr">
        <is>
          <t>S</t>
        </is>
      </c>
      <c r="I3071" s="0">
        <v>16.99</v>
      </c>
      <c r="J3071" s="0">
        <v>41</v>
      </c>
    </row>
    <row r="3072" spans="1:10" customHeight="0">
      <c r="A3072" s="0">
        <f>HYPERLINK("https://dl.dropboxusercontent.com/scl/fi/a5sn6uv95pib6vqxyppcb/128518-f.jpg?rlkey=99t9dwoa7981jnarvntpltp32&amp;dl=0","Click to download Image")</f>
      </c>
      <c r="B3072" s="0">
        <f>HYPERLINK("https://dl.dropboxusercontent.com/scl/fi/qhnffefg71fgd9bo32wxo/womens-t-shirt-size-chartsamia.jpg?rlkey=ii1kggh0orytx0mp7rm13oi6v&amp;dl=0","Click to download SizeChart")</f>
      </c>
      <c r="C3072" s="0" t="inlineStr">
        <is>
          <t>Amia Women's Crop T-Shirt</t>
        </is>
      </c>
      <c r="D3072" s="0" t="inlineStr">
        <is>
          <t>128518</t>
        </is>
      </c>
      <c r="E3072" s="0" t="inlineStr">
        <is>
          <t>BLANK AMIA W WE:128518B-M</t>
        </is>
      </c>
      <c r="F3072" s="0" t="inlineStr">
        <is>
          <t>899128518050</t>
        </is>
      </c>
      <c r="G3072" s="0" t="inlineStr">
        <is>
          <t>WOMENS</t>
        </is>
      </c>
      <c r="H3072" s="0" t="inlineStr">
        <is>
          <t>M</t>
        </is>
      </c>
      <c r="I3072" s="0">
        <v>16.99</v>
      </c>
      <c r="J3072" s="0">
        <v>113</v>
      </c>
    </row>
    <row r="3073" spans="1:10" customHeight="0">
      <c r="A3073" s="0">
        <f>HYPERLINK("https://dl.dropboxusercontent.com/scl/fi/a5sn6uv95pib6vqxyppcb/128518-f.jpg?rlkey=99t9dwoa7981jnarvntpltp32&amp;dl=0","Click to download Image")</f>
      </c>
      <c r="B3073" s="0">
        <f>HYPERLINK("https://dl.dropboxusercontent.com/scl/fi/qhnffefg71fgd9bo32wxo/womens-t-shirt-size-chartsamia.jpg?rlkey=ii1kggh0orytx0mp7rm13oi6v&amp;dl=0","Click to download SizeChart")</f>
      </c>
      <c r="C3073" s="0" t="inlineStr">
        <is>
          <t>Amia Women's Crop T-Shirt</t>
        </is>
      </c>
      <c r="D3073" s="0" t="inlineStr">
        <is>
          <t>128518</t>
        </is>
      </c>
      <c r="E3073" s="0" t="inlineStr">
        <is>
          <t>BLANK AMIA W WE:128518C-L</t>
        </is>
      </c>
      <c r="F3073" s="0" t="inlineStr">
        <is>
          <t>899128518067</t>
        </is>
      </c>
      <c r="G3073" s="0" t="inlineStr">
        <is>
          <t>WOMENS</t>
        </is>
      </c>
      <c r="H3073" s="0" t="inlineStr">
        <is>
          <t>L</t>
        </is>
      </c>
      <c r="I3073" s="0">
        <v>16.99</v>
      </c>
      <c r="J3073" s="0">
        <v>111</v>
      </c>
    </row>
    <row r="3074" spans="1:10" customHeight="0">
      <c r="A3074" s="0">
        <f>HYPERLINK("https://dl.dropboxusercontent.com/scl/fi/a5sn6uv95pib6vqxyppcb/128518-f.jpg?rlkey=99t9dwoa7981jnarvntpltp32&amp;dl=0","Click to download Image")</f>
      </c>
      <c r="B3074" s="0">
        <f>HYPERLINK("https://dl.dropboxusercontent.com/scl/fi/qhnffefg71fgd9bo32wxo/womens-t-shirt-size-chartsamia.jpg?rlkey=ii1kggh0orytx0mp7rm13oi6v&amp;dl=0","Click to download SizeChart")</f>
      </c>
      <c r="C3074" s="0" t="inlineStr">
        <is>
          <t>Amia Women's Crop T-Shirt</t>
        </is>
      </c>
      <c r="D3074" s="0" t="inlineStr">
        <is>
          <t>128518</t>
        </is>
      </c>
      <c r="E3074" s="0" t="inlineStr">
        <is>
          <t>BLANK AMIA W WE:128518D-XL</t>
        </is>
      </c>
      <c r="F3074" s="0" t="inlineStr">
        <is>
          <t>899128518074</t>
        </is>
      </c>
      <c r="G3074" s="0" t="inlineStr">
        <is>
          <t>WOMENS</t>
        </is>
      </c>
      <c r="H3074" s="0" t="inlineStr">
        <is>
          <t>XL</t>
        </is>
      </c>
      <c r="I3074" s="0">
        <v>16.99</v>
      </c>
      <c r="J3074" s="0">
        <v>41</v>
      </c>
    </row>
    <row r="3075" spans="1:10" customHeight="0">
      <c r="A3075" s="0">
        <f>HYPERLINK("https://dl.dropboxusercontent.com/scl/fi/a5sn6uv95pib6vqxyppcb/128518-f.jpg?rlkey=99t9dwoa7981jnarvntpltp32&amp;dl=0","Click to download Image")</f>
      </c>
      <c r="B3075" s="0">
        <f>HYPERLINK("https://dl.dropboxusercontent.com/scl/fi/qhnffefg71fgd9bo32wxo/womens-t-shirt-size-chartsamia.jpg?rlkey=ii1kggh0orytx0mp7rm13oi6v&amp;dl=0","Click to download SizeChart")</f>
      </c>
      <c r="C3075" s="0" t="inlineStr">
        <is>
          <t>Amia Women's Crop T-Shirt</t>
        </is>
      </c>
      <c r="D3075" s="0" t="inlineStr">
        <is>
          <t>128518</t>
        </is>
      </c>
      <c r="E3075" s="0" t="inlineStr">
        <is>
          <t>BLANK AMIA W WE:128518E-2XL</t>
        </is>
      </c>
      <c r="F3075" s="0" t="inlineStr">
        <is>
          <t>899128518081</t>
        </is>
      </c>
      <c r="G3075" s="0" t="inlineStr">
        <is>
          <t>WOMENS</t>
        </is>
      </c>
      <c r="H3075" s="0" t="inlineStr">
        <is>
          <t>2XL</t>
        </is>
      </c>
      <c r="I3075" s="0">
        <v>16.99</v>
      </c>
      <c r="J3075" s="0">
        <v>24</v>
      </c>
    </row>
    <row r="3076" spans="1:10" customHeight="0">
      <c r="A3076" s="0">
        <f>HYPERLINK("https://dl.dropboxusercontent.com/scl/fi/a5sn6uv95pib6vqxyppcb/128518-f.jpg?rlkey=99t9dwoa7981jnarvntpltp32&amp;dl=0","Click to download Image")</f>
      </c>
      <c r="B3076" s="0">
        <f>HYPERLINK("https://dl.dropboxusercontent.com/scl/fi/qhnffefg71fgd9bo32wxo/womens-t-shirt-size-chartsamia.jpg?rlkey=ii1kggh0orytx0mp7rm13oi6v&amp;dl=0","Click to download SizeChart")</f>
      </c>
      <c r="C3076" s="0" t="inlineStr">
        <is>
          <t>Amia Women's Crop T-Shirt</t>
        </is>
      </c>
      <c r="D3076" s="0" t="inlineStr">
        <is>
          <t>128518</t>
        </is>
      </c>
      <c r="E3076" s="0" t="inlineStr">
        <is>
          <t>BLANK AMIA W WE:128518F-3XL</t>
        </is>
      </c>
      <c r="F3076" s="0" t="inlineStr">
        <is>
          <t>899128518098</t>
        </is>
      </c>
      <c r="G3076" s="0" t="inlineStr">
        <is>
          <t>WOMENS</t>
        </is>
      </c>
      <c r="H3076" s="0" t="inlineStr">
        <is>
          <t>3XL</t>
        </is>
      </c>
      <c r="I3076" s="0">
        <v>16.99</v>
      </c>
      <c r="J3076" s="0">
        <v>13</v>
      </c>
    </row>
    <row r="3077" spans="1:10" customHeight="0">
      <c r="A3077" s="0">
        <f>HYPERLINK("https://dl.dropboxusercontent.com/scl/fi/hqmuakl8d7f4zciaim0l2/112550-af.jpg?rlkey=audksbee0nrqzsej7nddfb492&amp;dl=0","Click to download Image")</f>
      </c>
      <c r="B3077" s="0">
        <f>HYPERLINK("https://dl.dropboxusercontent.com/scl/fi/rjbg3zw51mgjp46jcy2o4/womens-t-shirt-size-chartsannalee.jpg?rlkey=evut5wrfhnlq0ta6zkq5rn3wn&amp;dl=0","Click to download SizeChart")</f>
      </c>
      <c r="C3077" s="0" t="inlineStr">
        <is>
          <t>Annalee Women's Bamboo Dolman Top</t>
        </is>
      </c>
      <c r="D3077" s="0" t="inlineStr">
        <is>
          <t>112550</t>
        </is>
      </c>
      <c r="E3077" s="0" t="inlineStr">
        <is>
          <t>BLANK ANNALEE BLACK:112550A - S</t>
        </is>
      </c>
      <c r="G3077" s="0" t="inlineStr">
        <is>
          <t>WOMENS</t>
        </is>
      </c>
      <c r="H3077" s="0" t="inlineStr">
        <is>
          <t>S</t>
        </is>
      </c>
      <c r="I3077" s="0">
        <v>24.99</v>
      </c>
      <c r="J3077" s="0">
        <v>48</v>
      </c>
    </row>
    <row r="3078" spans="1:10" customHeight="0">
      <c r="A3078" s="0">
        <f>HYPERLINK("https://dl.dropboxusercontent.com/scl/fi/hqmuakl8d7f4zciaim0l2/112550-af.jpg?rlkey=audksbee0nrqzsej7nddfb492&amp;dl=0","Click to download Image")</f>
      </c>
      <c r="B3078" s="0">
        <f>HYPERLINK("https://dl.dropboxusercontent.com/scl/fi/rjbg3zw51mgjp46jcy2o4/womens-t-shirt-size-chartsannalee.jpg?rlkey=evut5wrfhnlq0ta6zkq5rn3wn&amp;dl=0","Click to download SizeChart")</f>
      </c>
      <c r="C3078" s="0" t="inlineStr">
        <is>
          <t>Annalee Women's Bamboo Dolman Top</t>
        </is>
      </c>
      <c r="D3078" s="0" t="inlineStr">
        <is>
          <t>112550</t>
        </is>
      </c>
      <c r="E3078" s="0" t="inlineStr">
        <is>
          <t>BLANK ANNALEE BLACK:112550B - M</t>
        </is>
      </c>
      <c r="G3078" s="0" t="inlineStr">
        <is>
          <t>WOMENS</t>
        </is>
      </c>
      <c r="H3078" s="0" t="inlineStr">
        <is>
          <t>M</t>
        </is>
      </c>
      <c r="I3078" s="0">
        <v>24.99</v>
      </c>
      <c r="J3078" s="0">
        <v>92</v>
      </c>
    </row>
    <row r="3079" spans="1:10" customHeight="0">
      <c r="A3079" s="0">
        <f>HYPERLINK("https://dl.dropboxusercontent.com/scl/fi/hqmuakl8d7f4zciaim0l2/112550-af.jpg?rlkey=audksbee0nrqzsej7nddfb492&amp;dl=0","Click to download Image")</f>
      </c>
      <c r="B3079" s="0">
        <f>HYPERLINK("https://dl.dropboxusercontent.com/scl/fi/rjbg3zw51mgjp46jcy2o4/womens-t-shirt-size-chartsannalee.jpg?rlkey=evut5wrfhnlq0ta6zkq5rn3wn&amp;dl=0","Click to download SizeChart")</f>
      </c>
      <c r="C3079" s="0" t="inlineStr">
        <is>
          <t>Annalee Women's Bamboo Dolman Top</t>
        </is>
      </c>
      <c r="D3079" s="0" t="inlineStr">
        <is>
          <t>112550</t>
        </is>
      </c>
      <c r="E3079" s="0" t="inlineStr">
        <is>
          <t>BLANK ANNALEE BLACK:112550C - L</t>
        </is>
      </c>
      <c r="G3079" s="0" t="inlineStr">
        <is>
          <t>WOMENS</t>
        </is>
      </c>
      <c r="H3079" s="0" t="inlineStr">
        <is>
          <t>L</t>
        </is>
      </c>
      <c r="I3079" s="0">
        <v>24.99</v>
      </c>
      <c r="J3079" s="0">
        <v>92</v>
      </c>
    </row>
    <row r="3080" spans="1:10" customHeight="0">
      <c r="A3080" s="0">
        <f>HYPERLINK("https://dl.dropboxusercontent.com/scl/fi/hqmuakl8d7f4zciaim0l2/112550-af.jpg?rlkey=audksbee0nrqzsej7nddfb492&amp;dl=0","Click to download Image")</f>
      </c>
      <c r="B3080" s="0">
        <f>HYPERLINK("https://dl.dropboxusercontent.com/scl/fi/rjbg3zw51mgjp46jcy2o4/womens-t-shirt-size-chartsannalee.jpg?rlkey=evut5wrfhnlq0ta6zkq5rn3wn&amp;dl=0","Click to download SizeChart")</f>
      </c>
      <c r="C3080" s="0" t="inlineStr">
        <is>
          <t>Annalee Women's Bamboo Dolman Top</t>
        </is>
      </c>
      <c r="D3080" s="0" t="inlineStr">
        <is>
          <t>112550</t>
        </is>
      </c>
      <c r="E3080" s="0" t="inlineStr">
        <is>
          <t>BLANK ANNALEE BLACK:112550D - XL</t>
        </is>
      </c>
      <c r="G3080" s="0" t="inlineStr">
        <is>
          <t>WOMENS</t>
        </is>
      </c>
      <c r="H3080" s="0" t="inlineStr">
        <is>
          <t>XL</t>
        </is>
      </c>
      <c r="I3080" s="0">
        <v>24.99</v>
      </c>
      <c r="J3080" s="0">
        <v>44</v>
      </c>
    </row>
    <row r="3081" spans="1:10" customHeight="0">
      <c r="A3081" s="0">
        <f>HYPERLINK("https://dl.dropboxusercontent.com/scl/fi/hqmuakl8d7f4zciaim0l2/112550-af.jpg?rlkey=audksbee0nrqzsej7nddfb492&amp;dl=0","Click to download Image")</f>
      </c>
      <c r="B3081" s="0">
        <f>HYPERLINK("https://dl.dropboxusercontent.com/scl/fi/rjbg3zw51mgjp46jcy2o4/womens-t-shirt-size-chartsannalee.jpg?rlkey=evut5wrfhnlq0ta6zkq5rn3wn&amp;dl=0","Click to download SizeChart")</f>
      </c>
      <c r="C3081" s="0" t="inlineStr">
        <is>
          <t>Annalee Women's Bamboo Dolman Top</t>
        </is>
      </c>
      <c r="D3081" s="0" t="inlineStr">
        <is>
          <t>112550</t>
        </is>
      </c>
      <c r="E3081" s="0" t="inlineStr">
        <is>
          <t>BLANK ANNALEE BLACK:112550E - 2XL</t>
        </is>
      </c>
      <c r="G3081" s="0" t="inlineStr">
        <is>
          <t>WOMENS</t>
        </is>
      </c>
      <c r="H3081" s="0" t="inlineStr">
        <is>
          <t>2XL</t>
        </is>
      </c>
      <c r="I3081" s="0">
        <v>24.99</v>
      </c>
      <c r="J3081" s="0">
        <v>20</v>
      </c>
    </row>
    <row r="3082" spans="1:10" customHeight="0">
      <c r="A3082" s="0">
        <f>HYPERLINK("https://dl.dropboxusercontent.com/scl/fi/hqmuakl8d7f4zciaim0l2/112550-af.jpg?rlkey=audksbee0nrqzsej7nddfb492&amp;dl=0","Click to download Image")</f>
      </c>
      <c r="B3082" s="0">
        <f>HYPERLINK("https://dl.dropboxusercontent.com/scl/fi/rjbg3zw51mgjp46jcy2o4/womens-t-shirt-size-chartsannalee.jpg?rlkey=evut5wrfhnlq0ta6zkq5rn3wn&amp;dl=0","Click to download SizeChart")</f>
      </c>
      <c r="C3082" s="0" t="inlineStr">
        <is>
          <t>Annalee Women's Bamboo Dolman Top</t>
        </is>
      </c>
      <c r="D3082" s="0" t="inlineStr">
        <is>
          <t>112550</t>
        </is>
      </c>
      <c r="E3082" s="0" t="inlineStr">
        <is>
          <t>BLANK ANNALEE BLACK:112550F - 3XL</t>
        </is>
      </c>
      <c r="G3082" s="0" t="inlineStr">
        <is>
          <t>WOMENS</t>
        </is>
      </c>
      <c r="H3082" s="0" t="inlineStr">
        <is>
          <t>3XL</t>
        </is>
      </c>
      <c r="I3082" s="0">
        <v>24.99</v>
      </c>
      <c r="J3082" s="0">
        <v>10</v>
      </c>
    </row>
    <row r="3083" spans="1:10" customHeight="0">
      <c r="A3083" s="0">
        <f>HYPERLINK("https://dl.dropboxusercontent.com/scl/fi/cpu4w3yy70iphyoujcsq2/annalee.jpg?rlkey=p30xtc447zgevg42bgg1txivz&amp;dl=0","Click to download Image")</f>
      </c>
      <c r="B3083" s="0">
        <f>HYPERLINK("https://dl.dropboxusercontent.com/scl/fi/rjbg3zw51mgjp46jcy2o4/womens-t-shirt-size-chartsannalee.jpg?rlkey=evut5wrfhnlq0ta6zkq5rn3wn&amp;dl=0","Click to download SizeChart")</f>
      </c>
      <c r="C3083" s="0" t="inlineStr">
        <is>
          <t>Annalee Women's Bamboo Dolman Top</t>
        </is>
      </c>
      <c r="D3083" s="0" t="inlineStr">
        <is>
          <t>112549</t>
        </is>
      </c>
      <c r="E3083" s="0" t="inlineStr">
        <is>
          <t>BLANK ANNALEE CARDINAL:112549A - S</t>
        </is>
      </c>
      <c r="G3083" s="0" t="inlineStr">
        <is>
          <t>WOMENS</t>
        </is>
      </c>
      <c r="H3083" s="0" t="inlineStr">
        <is>
          <t>S</t>
        </is>
      </c>
      <c r="I3083" s="0">
        <v>24.99</v>
      </c>
      <c r="J3083" s="0">
        <v>48</v>
      </c>
    </row>
    <row r="3084" spans="1:10" customHeight="0">
      <c r="A3084" s="0">
        <f>HYPERLINK("https://dl.dropboxusercontent.com/scl/fi/cpu4w3yy70iphyoujcsq2/annalee.jpg?rlkey=p30xtc447zgevg42bgg1txivz&amp;dl=0","Click to download Image")</f>
      </c>
      <c r="B3084" s="0">
        <f>HYPERLINK("https://dl.dropboxusercontent.com/scl/fi/rjbg3zw51mgjp46jcy2o4/womens-t-shirt-size-chartsannalee.jpg?rlkey=evut5wrfhnlq0ta6zkq5rn3wn&amp;dl=0","Click to download SizeChart")</f>
      </c>
      <c r="C3084" s="0" t="inlineStr">
        <is>
          <t>Annalee Women's Bamboo Dolman Top</t>
        </is>
      </c>
      <c r="D3084" s="0" t="inlineStr">
        <is>
          <t>112549</t>
        </is>
      </c>
      <c r="E3084" s="0" t="inlineStr">
        <is>
          <t>BLANK ANNALEE CARDINAL:112549B - M</t>
        </is>
      </c>
      <c r="G3084" s="0" t="inlineStr">
        <is>
          <t>WOMENS</t>
        </is>
      </c>
      <c r="H3084" s="0" t="inlineStr">
        <is>
          <t>M</t>
        </is>
      </c>
      <c r="I3084" s="0">
        <v>24.99</v>
      </c>
      <c r="J3084" s="0">
        <v>95</v>
      </c>
    </row>
    <row r="3085" spans="1:10" customHeight="0">
      <c r="A3085" s="0">
        <f>HYPERLINK("https://dl.dropboxusercontent.com/scl/fi/cpu4w3yy70iphyoujcsq2/annalee.jpg?rlkey=p30xtc447zgevg42bgg1txivz&amp;dl=0","Click to download Image")</f>
      </c>
      <c r="B3085" s="0">
        <f>HYPERLINK("https://dl.dropboxusercontent.com/scl/fi/rjbg3zw51mgjp46jcy2o4/womens-t-shirt-size-chartsannalee.jpg?rlkey=evut5wrfhnlq0ta6zkq5rn3wn&amp;dl=0","Click to download SizeChart")</f>
      </c>
      <c r="C3085" s="0" t="inlineStr">
        <is>
          <t>Annalee Women's Bamboo Dolman Top</t>
        </is>
      </c>
      <c r="D3085" s="0" t="inlineStr">
        <is>
          <t>112549</t>
        </is>
      </c>
      <c r="E3085" s="0" t="inlineStr">
        <is>
          <t>BLANK ANNALEE CARDINAL:112549C - L</t>
        </is>
      </c>
      <c r="G3085" s="0" t="inlineStr">
        <is>
          <t>WOMENS</t>
        </is>
      </c>
      <c r="H3085" s="0" t="inlineStr">
        <is>
          <t>L</t>
        </is>
      </c>
      <c r="I3085" s="0">
        <v>24.99</v>
      </c>
      <c r="J3085" s="0">
        <v>95</v>
      </c>
    </row>
    <row r="3086" spans="1:10" customHeight="0">
      <c r="A3086" s="0">
        <f>HYPERLINK("https://dl.dropboxusercontent.com/scl/fi/cpu4w3yy70iphyoujcsq2/annalee.jpg?rlkey=p30xtc447zgevg42bgg1txivz&amp;dl=0","Click to download Image")</f>
      </c>
      <c r="B3086" s="0">
        <f>HYPERLINK("https://dl.dropboxusercontent.com/scl/fi/rjbg3zw51mgjp46jcy2o4/womens-t-shirt-size-chartsannalee.jpg?rlkey=evut5wrfhnlq0ta6zkq5rn3wn&amp;dl=0","Click to download SizeChart")</f>
      </c>
      <c r="C3086" s="0" t="inlineStr">
        <is>
          <t>Annalee Women's Bamboo Dolman Top</t>
        </is>
      </c>
      <c r="D3086" s="0" t="inlineStr">
        <is>
          <t>112549</t>
        </is>
      </c>
      <c r="E3086" s="0" t="inlineStr">
        <is>
          <t>BLANK ANNALEE CARDINAL:112549D - XL</t>
        </is>
      </c>
      <c r="G3086" s="0" t="inlineStr">
        <is>
          <t>WOMENS</t>
        </is>
      </c>
      <c r="H3086" s="0" t="inlineStr">
        <is>
          <t>XL</t>
        </is>
      </c>
      <c r="I3086" s="0">
        <v>24.99</v>
      </c>
      <c r="J3086" s="0">
        <v>48</v>
      </c>
    </row>
    <row r="3087" spans="1:10" customHeight="0">
      <c r="A3087" s="0">
        <f>HYPERLINK("https://dl.dropboxusercontent.com/scl/fi/cpu4w3yy70iphyoujcsq2/annalee.jpg?rlkey=p30xtc447zgevg42bgg1txivz&amp;dl=0","Click to download Image")</f>
      </c>
      <c r="B3087" s="0">
        <f>HYPERLINK("https://dl.dropboxusercontent.com/scl/fi/rjbg3zw51mgjp46jcy2o4/womens-t-shirt-size-chartsannalee.jpg?rlkey=evut5wrfhnlq0ta6zkq5rn3wn&amp;dl=0","Click to download SizeChart")</f>
      </c>
      <c r="C3087" s="0" t="inlineStr">
        <is>
          <t>Annalee Women's Bamboo Dolman Top</t>
        </is>
      </c>
      <c r="D3087" s="0" t="inlineStr">
        <is>
          <t>112549</t>
        </is>
      </c>
      <c r="E3087" s="0" t="inlineStr">
        <is>
          <t>BLANK ANNALEE CARDINAL:112549E - 2XL</t>
        </is>
      </c>
      <c r="G3087" s="0" t="inlineStr">
        <is>
          <t>WOMENS</t>
        </is>
      </c>
      <c r="H3087" s="0" t="inlineStr">
        <is>
          <t>2XL</t>
        </is>
      </c>
      <c r="I3087" s="0">
        <v>24.99</v>
      </c>
      <c r="J3087" s="0">
        <v>23</v>
      </c>
    </row>
    <row r="3088" spans="1:10" customHeight="0">
      <c r="A3088" s="0">
        <f>HYPERLINK("https://dl.dropboxusercontent.com/scl/fi/cpu4w3yy70iphyoujcsq2/annalee.jpg?rlkey=p30xtc447zgevg42bgg1txivz&amp;dl=0","Click to download Image")</f>
      </c>
      <c r="B3088" s="0">
        <f>HYPERLINK("https://dl.dropboxusercontent.com/scl/fi/rjbg3zw51mgjp46jcy2o4/womens-t-shirt-size-chartsannalee.jpg?rlkey=evut5wrfhnlq0ta6zkq5rn3wn&amp;dl=0","Click to download SizeChart")</f>
      </c>
      <c r="C3088" s="0" t="inlineStr">
        <is>
          <t>Annalee Women's Bamboo Dolman Top</t>
        </is>
      </c>
      <c r="D3088" s="0" t="inlineStr">
        <is>
          <t>112549</t>
        </is>
      </c>
      <c r="E3088" s="0" t="inlineStr">
        <is>
          <t>BLANK ANNALEE CARDINAL:112549F - 3XL</t>
        </is>
      </c>
      <c r="G3088" s="0" t="inlineStr">
        <is>
          <t>WOMENS</t>
        </is>
      </c>
      <c r="H3088" s="0" t="inlineStr">
        <is>
          <t>3XL</t>
        </is>
      </c>
      <c r="I3088" s="0">
        <v>24.99</v>
      </c>
      <c r="J3088" s="0">
        <v>12</v>
      </c>
    </row>
    <row r="3089" spans="1:10" customHeight="0">
      <c r="A3089" s="0">
        <f>HYPERLINK("https://dl.dropboxusercontent.com/scl/fi/ax33rrtshrovo4pjlfvh9/111772-af.jpg?rlkey=9nti07ala7uvw7ga4jiaef8rl&amp;dl=0","Click to download Image")</f>
      </c>
      <c r="B3089" s="0">
        <f>HYPERLINK("https://dl.dropboxusercontent.com/scl/fi/hjyoaklgxkaa97a8x5dvr/womens-t-shirt-size-chartsarbor.jpg?rlkey=qgymw4y9fygrbc7jh1f40ji4j&amp;dl=0","Click to download SizeChart")</f>
      </c>
      <c r="C3089" s="0" t="inlineStr">
        <is>
          <t>Arbor Women's Cotton T-Shirt</t>
        </is>
      </c>
      <c r="D3089" s="0" t="inlineStr">
        <is>
          <t>112553</t>
        </is>
      </c>
      <c r="E3089" s="0" t="inlineStr">
        <is>
          <t>BLANK ARBOR CARDINAL:112553A - S</t>
        </is>
      </c>
      <c r="G3089" s="0" t="inlineStr">
        <is>
          <t>WOMENS</t>
        </is>
      </c>
      <c r="H3089" s="0" t="inlineStr">
        <is>
          <t>S</t>
        </is>
      </c>
      <c r="I3089" s="0">
        <v>19.99</v>
      </c>
      <c r="J3089" s="0">
        <v>24</v>
      </c>
    </row>
    <row r="3090" spans="1:10" customHeight="0">
      <c r="A3090" s="0">
        <f>HYPERLINK("https://dl.dropboxusercontent.com/scl/fi/ax33rrtshrovo4pjlfvh9/111772-af.jpg?rlkey=9nti07ala7uvw7ga4jiaef8rl&amp;dl=0","Click to download Image")</f>
      </c>
      <c r="B3090" s="0">
        <f>HYPERLINK("https://dl.dropboxusercontent.com/scl/fi/hjyoaklgxkaa97a8x5dvr/womens-t-shirt-size-chartsarbor.jpg?rlkey=qgymw4y9fygrbc7jh1f40ji4j&amp;dl=0","Click to download SizeChart")</f>
      </c>
      <c r="C3090" s="0" t="inlineStr">
        <is>
          <t>Arbor Women's Cotton T-Shirt</t>
        </is>
      </c>
      <c r="D3090" s="0" t="inlineStr">
        <is>
          <t>112553</t>
        </is>
      </c>
      <c r="E3090" s="0" t="inlineStr">
        <is>
          <t>BLANK ARBOR CARDINAL:112553B - M</t>
        </is>
      </c>
      <c r="G3090" s="0" t="inlineStr">
        <is>
          <t>WOMENS</t>
        </is>
      </c>
      <c r="H3090" s="0" t="inlineStr">
        <is>
          <t>M</t>
        </is>
      </c>
      <c r="I3090" s="0">
        <v>19.99</v>
      </c>
      <c r="J3090" s="0">
        <v>49</v>
      </c>
    </row>
    <row r="3091" spans="1:10" customHeight="0">
      <c r="A3091" s="0">
        <f>HYPERLINK("https://dl.dropboxusercontent.com/scl/fi/ax33rrtshrovo4pjlfvh9/111772-af.jpg?rlkey=9nti07ala7uvw7ga4jiaef8rl&amp;dl=0","Click to download Image")</f>
      </c>
      <c r="B3091" s="0">
        <f>HYPERLINK("https://dl.dropboxusercontent.com/scl/fi/hjyoaklgxkaa97a8x5dvr/womens-t-shirt-size-chartsarbor.jpg?rlkey=qgymw4y9fygrbc7jh1f40ji4j&amp;dl=0","Click to download SizeChart")</f>
      </c>
      <c r="C3091" s="0" t="inlineStr">
        <is>
          <t>Arbor Women's Cotton T-Shirt</t>
        </is>
      </c>
      <c r="D3091" s="0" t="inlineStr">
        <is>
          <t>112553</t>
        </is>
      </c>
      <c r="E3091" s="0" t="inlineStr">
        <is>
          <t>BLANK ARBOR CARDINAL:112553C - L</t>
        </is>
      </c>
      <c r="G3091" s="0" t="inlineStr">
        <is>
          <t>WOMENS</t>
        </is>
      </c>
      <c r="H3091" s="0" t="inlineStr">
        <is>
          <t>L</t>
        </is>
      </c>
      <c r="I3091" s="0">
        <v>19.99</v>
      </c>
      <c r="J3091" s="0">
        <v>48</v>
      </c>
    </row>
    <row r="3092" spans="1:10" customHeight="0">
      <c r="A3092" s="0">
        <f>HYPERLINK("https://dl.dropboxusercontent.com/scl/fi/ax33rrtshrovo4pjlfvh9/111772-af.jpg?rlkey=9nti07ala7uvw7ga4jiaef8rl&amp;dl=0","Click to download Image")</f>
      </c>
      <c r="B3092" s="0">
        <f>HYPERLINK("https://dl.dropboxusercontent.com/scl/fi/hjyoaklgxkaa97a8x5dvr/womens-t-shirt-size-chartsarbor.jpg?rlkey=qgymw4y9fygrbc7jh1f40ji4j&amp;dl=0","Click to download SizeChart")</f>
      </c>
      <c r="C3092" s="0" t="inlineStr">
        <is>
          <t>Arbor Women's Cotton T-Shirt</t>
        </is>
      </c>
      <c r="D3092" s="0" t="inlineStr">
        <is>
          <t>112553</t>
        </is>
      </c>
      <c r="E3092" s="0" t="inlineStr">
        <is>
          <t>BLANK ARBOR CARDINAL:112553D - XL</t>
        </is>
      </c>
      <c r="G3092" s="0" t="inlineStr">
        <is>
          <t>WOMENS</t>
        </is>
      </c>
      <c r="H3092" s="0" t="inlineStr">
        <is>
          <t>XL</t>
        </is>
      </c>
      <c r="I3092" s="0">
        <v>19.99</v>
      </c>
      <c r="J3092" s="0">
        <v>25</v>
      </c>
    </row>
    <row r="3093" spans="1:10" customHeight="0">
      <c r="A3093" s="0">
        <f>HYPERLINK("https://dl.dropboxusercontent.com/scl/fi/ax33rrtshrovo4pjlfvh9/111772-af.jpg?rlkey=9nti07ala7uvw7ga4jiaef8rl&amp;dl=0","Click to download Image")</f>
      </c>
      <c r="B3093" s="0">
        <f>HYPERLINK("https://dl.dropboxusercontent.com/scl/fi/hjyoaklgxkaa97a8x5dvr/womens-t-shirt-size-chartsarbor.jpg?rlkey=qgymw4y9fygrbc7jh1f40ji4j&amp;dl=0","Click to download SizeChart")</f>
      </c>
      <c r="C3093" s="0" t="inlineStr">
        <is>
          <t>Arbor Women's Cotton T-Shirt</t>
        </is>
      </c>
      <c r="D3093" s="0" t="inlineStr">
        <is>
          <t>112553</t>
        </is>
      </c>
      <c r="E3093" s="0" t="inlineStr">
        <is>
          <t>BLANK ARBOR CARDINAL:112553E - 2XL</t>
        </is>
      </c>
      <c r="G3093" s="0" t="inlineStr">
        <is>
          <t>WOMENS</t>
        </is>
      </c>
      <c r="H3093" s="0" t="inlineStr">
        <is>
          <t>2XL</t>
        </is>
      </c>
      <c r="I3093" s="0">
        <v>19.99</v>
      </c>
      <c r="J3093" s="0">
        <v>12</v>
      </c>
    </row>
    <row r="3094" spans="1:10" customHeight="0">
      <c r="A3094" s="0">
        <f>HYPERLINK("https://dl.dropboxusercontent.com/scl/fi/ax33rrtshrovo4pjlfvh9/111772-af.jpg?rlkey=9nti07ala7uvw7ga4jiaef8rl&amp;dl=0","Click to download Image")</f>
      </c>
      <c r="B3094" s="0">
        <f>HYPERLINK("https://dl.dropboxusercontent.com/scl/fi/hjyoaklgxkaa97a8x5dvr/womens-t-shirt-size-chartsarbor.jpg?rlkey=qgymw4y9fygrbc7jh1f40ji4j&amp;dl=0","Click to download SizeChart")</f>
      </c>
      <c r="C3094" s="0" t="inlineStr">
        <is>
          <t>Arbor Women's Cotton T-Shirt</t>
        </is>
      </c>
      <c r="D3094" s="0" t="inlineStr">
        <is>
          <t>112553</t>
        </is>
      </c>
      <c r="E3094" s="0" t="inlineStr">
        <is>
          <t>BLANK ARBOR CARDINAL:112553F - 3XL</t>
        </is>
      </c>
      <c r="G3094" s="0" t="inlineStr">
        <is>
          <t>WOMENS</t>
        </is>
      </c>
      <c r="H3094" s="0" t="inlineStr">
        <is>
          <t>3XL</t>
        </is>
      </c>
      <c r="I3094" s="0">
        <v>19.99</v>
      </c>
      <c r="J3094" s="0">
        <v>7</v>
      </c>
    </row>
    <row r="3095" spans="1:10" customHeight="0">
      <c r="A3095" s="0">
        <f>HYPERLINK("https://dl.dropboxusercontent.com/scl/fi/4zksxn2ek52ckw1u0l0yi/111773-af.jpg?rlkey=vghtadhj1u2zfr3wbjx83odzo&amp;dl=0","Click to download Image")</f>
      </c>
      <c r="B3095" s="0">
        <f>HYPERLINK("https://dl.dropboxusercontent.com/scl/fi/hjyoaklgxkaa97a8x5dvr/womens-t-shirt-size-chartsarbor.jpg?rlkey=qgymw4y9fygrbc7jh1f40ji4j&amp;dl=0","Click to download SizeChart")</f>
      </c>
      <c r="C3095" s="0" t="inlineStr">
        <is>
          <t>Arbor Women's Cotton T-Shirt</t>
        </is>
      </c>
      <c r="D3095" s="0" t="inlineStr">
        <is>
          <t>112554</t>
        </is>
      </c>
      <c r="E3095" s="0" t="inlineStr">
        <is>
          <t>BLANK ARBOR GOLD:112554A - S</t>
        </is>
      </c>
      <c r="G3095" s="0" t="inlineStr">
        <is>
          <t>WOMENS</t>
        </is>
      </c>
      <c r="H3095" s="0" t="inlineStr">
        <is>
          <t>S</t>
        </is>
      </c>
      <c r="I3095" s="0">
        <v>19.99</v>
      </c>
      <c r="J3095" s="0">
        <v>24</v>
      </c>
    </row>
    <row r="3096" spans="1:10" customHeight="0">
      <c r="A3096" s="0">
        <f>HYPERLINK("https://dl.dropboxusercontent.com/scl/fi/4zksxn2ek52ckw1u0l0yi/111773-af.jpg?rlkey=vghtadhj1u2zfr3wbjx83odzo&amp;dl=0","Click to download Image")</f>
      </c>
      <c r="B3096" s="0">
        <f>HYPERLINK("https://dl.dropboxusercontent.com/scl/fi/hjyoaklgxkaa97a8x5dvr/womens-t-shirt-size-chartsarbor.jpg?rlkey=qgymw4y9fygrbc7jh1f40ji4j&amp;dl=0","Click to download SizeChart")</f>
      </c>
      <c r="C3096" s="0" t="inlineStr">
        <is>
          <t>Arbor Women's Cotton T-Shirt</t>
        </is>
      </c>
      <c r="D3096" s="0" t="inlineStr">
        <is>
          <t>112554</t>
        </is>
      </c>
      <c r="E3096" s="0" t="inlineStr">
        <is>
          <t>BLANK ARBOR GOLD:112554B - M</t>
        </is>
      </c>
      <c r="G3096" s="0" t="inlineStr">
        <is>
          <t>WOMENS</t>
        </is>
      </c>
      <c r="H3096" s="0" t="inlineStr">
        <is>
          <t>M</t>
        </is>
      </c>
      <c r="I3096" s="0">
        <v>19.99</v>
      </c>
      <c r="J3096" s="0">
        <v>45</v>
      </c>
    </row>
    <row r="3097" spans="1:10" customHeight="0">
      <c r="A3097" s="0">
        <f>HYPERLINK("https://dl.dropboxusercontent.com/scl/fi/4zksxn2ek52ckw1u0l0yi/111773-af.jpg?rlkey=vghtadhj1u2zfr3wbjx83odzo&amp;dl=0","Click to download Image")</f>
      </c>
      <c r="B3097" s="0">
        <f>HYPERLINK("https://dl.dropboxusercontent.com/scl/fi/hjyoaklgxkaa97a8x5dvr/womens-t-shirt-size-chartsarbor.jpg?rlkey=qgymw4y9fygrbc7jh1f40ji4j&amp;dl=0","Click to download SizeChart")</f>
      </c>
      <c r="C3097" s="0" t="inlineStr">
        <is>
          <t>Arbor Women's Cotton T-Shirt</t>
        </is>
      </c>
      <c r="D3097" s="0" t="inlineStr">
        <is>
          <t>112554</t>
        </is>
      </c>
      <c r="E3097" s="0" t="inlineStr">
        <is>
          <t>BLANK ARBOR GOLD:112554C - L</t>
        </is>
      </c>
      <c r="G3097" s="0" t="inlineStr">
        <is>
          <t>WOMENS</t>
        </is>
      </c>
      <c r="H3097" s="0" t="inlineStr">
        <is>
          <t>L</t>
        </is>
      </c>
      <c r="I3097" s="0">
        <v>19.99</v>
      </c>
      <c r="J3097" s="0">
        <v>48</v>
      </c>
    </row>
    <row r="3098" spans="1:10" customHeight="0">
      <c r="A3098" s="0">
        <f>HYPERLINK("https://dl.dropboxusercontent.com/scl/fi/4zksxn2ek52ckw1u0l0yi/111773-af.jpg?rlkey=vghtadhj1u2zfr3wbjx83odzo&amp;dl=0","Click to download Image")</f>
      </c>
      <c r="B3098" s="0">
        <f>HYPERLINK("https://dl.dropboxusercontent.com/scl/fi/hjyoaklgxkaa97a8x5dvr/womens-t-shirt-size-chartsarbor.jpg?rlkey=qgymw4y9fygrbc7jh1f40ji4j&amp;dl=0","Click to download SizeChart")</f>
      </c>
      <c r="C3098" s="0" t="inlineStr">
        <is>
          <t>Arbor Women's Cotton T-Shirt</t>
        </is>
      </c>
      <c r="D3098" s="0" t="inlineStr">
        <is>
          <t>112554</t>
        </is>
      </c>
      <c r="E3098" s="0" t="inlineStr">
        <is>
          <t>BLANK ARBOR GOLD:112554D - XL</t>
        </is>
      </c>
      <c r="G3098" s="0" t="inlineStr">
        <is>
          <t>WOMENS</t>
        </is>
      </c>
      <c r="H3098" s="0" t="inlineStr">
        <is>
          <t>XL</t>
        </is>
      </c>
      <c r="I3098" s="0">
        <v>19.99</v>
      </c>
      <c r="J3098" s="0">
        <v>24</v>
      </c>
    </row>
    <row r="3099" spans="1:10" customHeight="0">
      <c r="A3099" s="0">
        <f>HYPERLINK("https://dl.dropboxusercontent.com/scl/fi/4zksxn2ek52ckw1u0l0yi/111773-af.jpg?rlkey=vghtadhj1u2zfr3wbjx83odzo&amp;dl=0","Click to download Image")</f>
      </c>
      <c r="B3099" s="0">
        <f>HYPERLINK("https://dl.dropboxusercontent.com/scl/fi/hjyoaklgxkaa97a8x5dvr/womens-t-shirt-size-chartsarbor.jpg?rlkey=qgymw4y9fygrbc7jh1f40ji4j&amp;dl=0","Click to download SizeChart")</f>
      </c>
      <c r="C3099" s="0" t="inlineStr">
        <is>
          <t>Arbor Women's Cotton T-Shirt</t>
        </is>
      </c>
      <c r="D3099" s="0" t="inlineStr">
        <is>
          <t>112554</t>
        </is>
      </c>
      <c r="E3099" s="0" t="inlineStr">
        <is>
          <t>BLANK ARBOR GOLD:112554E - 2XL</t>
        </is>
      </c>
      <c r="G3099" s="0" t="inlineStr">
        <is>
          <t>WOMENS</t>
        </is>
      </c>
      <c r="H3099" s="0" t="inlineStr">
        <is>
          <t>2XL</t>
        </is>
      </c>
      <c r="I3099" s="0">
        <v>19.99</v>
      </c>
      <c r="J3099" s="0">
        <v>14</v>
      </c>
    </row>
    <row r="3100" spans="1:10" customHeight="0">
      <c r="A3100" s="0">
        <f>HYPERLINK("https://dl.dropboxusercontent.com/scl/fi/4zksxn2ek52ckw1u0l0yi/111773-af.jpg?rlkey=vghtadhj1u2zfr3wbjx83odzo&amp;dl=0","Click to download Image")</f>
      </c>
      <c r="B3100" s="0">
        <f>HYPERLINK("https://dl.dropboxusercontent.com/scl/fi/hjyoaklgxkaa97a8x5dvr/womens-t-shirt-size-chartsarbor.jpg?rlkey=qgymw4y9fygrbc7jh1f40ji4j&amp;dl=0","Click to download SizeChart")</f>
      </c>
      <c r="C3100" s="0" t="inlineStr">
        <is>
          <t>Arbor Women's Cotton T-Shirt</t>
        </is>
      </c>
      <c r="D3100" s="0" t="inlineStr">
        <is>
          <t>112554</t>
        </is>
      </c>
      <c r="E3100" s="0" t="inlineStr">
        <is>
          <t>BLANK ARBOR GOLD:112554F - 3XL</t>
        </is>
      </c>
      <c r="G3100" s="0" t="inlineStr">
        <is>
          <t>WOMENS</t>
        </is>
      </c>
      <c r="H3100" s="0" t="inlineStr">
        <is>
          <t>3XL</t>
        </is>
      </c>
      <c r="I3100" s="0">
        <v>19.99</v>
      </c>
      <c r="J3100" s="0">
        <v>5</v>
      </c>
    </row>
    <row r="3101" spans="1:10" customHeight="0">
      <c r="A3101" s="0">
        <f>HYPERLINK("https://dl.dropboxusercontent.com/scl/fi/j3jpdpimcpl5qlpqahfie/111774-af.jpg?rlkey=5baexhdn7yw2fv0mvmcpgfjgm&amp;dl=0","Click to download Image")</f>
      </c>
      <c r="B3101" s="0">
        <f>HYPERLINK("https://dl.dropboxusercontent.com/scl/fi/hjyoaklgxkaa97a8x5dvr/womens-t-shirt-size-chartsarbor.jpg?rlkey=qgymw4y9fygrbc7jh1f40ji4j&amp;dl=0","Click to download SizeChart")</f>
      </c>
      <c r="C3101" s="0" t="inlineStr">
        <is>
          <t>Arbor Women's Cotton T-Shirt</t>
        </is>
      </c>
      <c r="D3101" s="0" t="inlineStr">
        <is>
          <t>112552</t>
        </is>
      </c>
      <c r="E3101" s="0" t="inlineStr">
        <is>
          <t>BLANK ARBOR PURPLE:112552A - S</t>
        </is>
      </c>
      <c r="G3101" s="0" t="inlineStr">
        <is>
          <t>WOMENS</t>
        </is>
      </c>
      <c r="H3101" s="0" t="inlineStr">
        <is>
          <t>S</t>
        </is>
      </c>
      <c r="I3101" s="0">
        <v>19.99</v>
      </c>
      <c r="J3101" s="0">
        <v>23</v>
      </c>
    </row>
    <row r="3102" spans="1:10" customHeight="0">
      <c r="A3102" s="0">
        <f>HYPERLINK("https://dl.dropboxusercontent.com/scl/fi/j3jpdpimcpl5qlpqahfie/111774-af.jpg?rlkey=5baexhdn7yw2fv0mvmcpgfjgm&amp;dl=0","Click to download Image")</f>
      </c>
      <c r="B3102" s="0">
        <f>HYPERLINK("https://dl.dropboxusercontent.com/scl/fi/hjyoaklgxkaa97a8x5dvr/womens-t-shirt-size-chartsarbor.jpg?rlkey=qgymw4y9fygrbc7jh1f40ji4j&amp;dl=0","Click to download SizeChart")</f>
      </c>
      <c r="C3102" s="0" t="inlineStr">
        <is>
          <t>Arbor Women's Cotton T-Shirt</t>
        </is>
      </c>
      <c r="D3102" s="0" t="inlineStr">
        <is>
          <t>112552</t>
        </is>
      </c>
      <c r="E3102" s="0" t="inlineStr">
        <is>
          <t>BLANK ARBOR PURPLE:112552B - M</t>
        </is>
      </c>
      <c r="G3102" s="0" t="inlineStr">
        <is>
          <t>WOMENS</t>
        </is>
      </c>
      <c r="H3102" s="0" t="inlineStr">
        <is>
          <t>M</t>
        </is>
      </c>
      <c r="I3102" s="0">
        <v>19.99</v>
      </c>
      <c r="J3102" s="0">
        <v>48</v>
      </c>
    </row>
    <row r="3103" spans="1:10" customHeight="0">
      <c r="A3103" s="0">
        <f>HYPERLINK("https://dl.dropboxusercontent.com/scl/fi/j3jpdpimcpl5qlpqahfie/111774-af.jpg?rlkey=5baexhdn7yw2fv0mvmcpgfjgm&amp;dl=0","Click to download Image")</f>
      </c>
      <c r="B3103" s="0">
        <f>HYPERLINK("https://dl.dropboxusercontent.com/scl/fi/hjyoaklgxkaa97a8x5dvr/womens-t-shirt-size-chartsarbor.jpg?rlkey=qgymw4y9fygrbc7jh1f40ji4j&amp;dl=0","Click to download SizeChart")</f>
      </c>
      <c r="C3103" s="0" t="inlineStr">
        <is>
          <t>Arbor Women's Cotton T-Shirt</t>
        </is>
      </c>
      <c r="D3103" s="0" t="inlineStr">
        <is>
          <t>112552</t>
        </is>
      </c>
      <c r="E3103" s="0" t="inlineStr">
        <is>
          <t>BLANK ARBOR PURPLE:112552C - L</t>
        </is>
      </c>
      <c r="G3103" s="0" t="inlineStr">
        <is>
          <t>WOMENS</t>
        </is>
      </c>
      <c r="H3103" s="0" t="inlineStr">
        <is>
          <t>L</t>
        </is>
      </c>
      <c r="I3103" s="0">
        <v>19.99</v>
      </c>
      <c r="J3103" s="0">
        <v>48</v>
      </c>
    </row>
    <row r="3104" spans="1:10" customHeight="0">
      <c r="A3104" s="0">
        <f>HYPERLINK("https://dl.dropboxusercontent.com/scl/fi/j3jpdpimcpl5qlpqahfie/111774-af.jpg?rlkey=5baexhdn7yw2fv0mvmcpgfjgm&amp;dl=0","Click to download Image")</f>
      </c>
      <c r="B3104" s="0">
        <f>HYPERLINK("https://dl.dropboxusercontent.com/scl/fi/hjyoaklgxkaa97a8x5dvr/womens-t-shirt-size-chartsarbor.jpg?rlkey=qgymw4y9fygrbc7jh1f40ji4j&amp;dl=0","Click to download SizeChart")</f>
      </c>
      <c r="C3104" s="0" t="inlineStr">
        <is>
          <t>Arbor Women's Cotton T-Shirt</t>
        </is>
      </c>
      <c r="D3104" s="0" t="inlineStr">
        <is>
          <t>112552</t>
        </is>
      </c>
      <c r="E3104" s="0" t="inlineStr">
        <is>
          <t>BLANK ARBOR PURPLE:112552D - XL</t>
        </is>
      </c>
      <c r="G3104" s="0" t="inlineStr">
        <is>
          <t>WOMENS</t>
        </is>
      </c>
      <c r="H3104" s="0" t="inlineStr">
        <is>
          <t>XL</t>
        </is>
      </c>
      <c r="I3104" s="0">
        <v>19.99</v>
      </c>
      <c r="J3104" s="0">
        <v>24</v>
      </c>
    </row>
    <row r="3105" spans="1:10" customHeight="0">
      <c r="A3105" s="0">
        <f>HYPERLINK("https://dl.dropboxusercontent.com/scl/fi/j3jpdpimcpl5qlpqahfie/111774-af.jpg?rlkey=5baexhdn7yw2fv0mvmcpgfjgm&amp;dl=0","Click to download Image")</f>
      </c>
      <c r="B3105" s="0">
        <f>HYPERLINK("https://dl.dropboxusercontent.com/scl/fi/hjyoaklgxkaa97a8x5dvr/womens-t-shirt-size-chartsarbor.jpg?rlkey=qgymw4y9fygrbc7jh1f40ji4j&amp;dl=0","Click to download SizeChart")</f>
      </c>
      <c r="C3105" s="0" t="inlineStr">
        <is>
          <t>Arbor Women's Cotton T-Shirt</t>
        </is>
      </c>
      <c r="D3105" s="0" t="inlineStr">
        <is>
          <t>112552</t>
        </is>
      </c>
      <c r="E3105" s="0" t="inlineStr">
        <is>
          <t>BLANK ARBOR PURPLE:112552E - 2XL</t>
        </is>
      </c>
      <c r="G3105" s="0" t="inlineStr">
        <is>
          <t>WOMENS</t>
        </is>
      </c>
      <c r="H3105" s="0" t="inlineStr">
        <is>
          <t>2XL</t>
        </is>
      </c>
      <c r="I3105" s="0">
        <v>19.99</v>
      </c>
      <c r="J3105" s="0">
        <v>12</v>
      </c>
    </row>
    <row r="3106" spans="1:10" customHeight="0">
      <c r="A3106" s="0">
        <f>HYPERLINK("https://dl.dropboxusercontent.com/scl/fi/j3jpdpimcpl5qlpqahfie/111774-af.jpg?rlkey=5baexhdn7yw2fv0mvmcpgfjgm&amp;dl=0","Click to download Image")</f>
      </c>
      <c r="B3106" s="0">
        <f>HYPERLINK("https://dl.dropboxusercontent.com/scl/fi/hjyoaklgxkaa97a8x5dvr/womens-t-shirt-size-chartsarbor.jpg?rlkey=qgymw4y9fygrbc7jh1f40ji4j&amp;dl=0","Click to download SizeChart")</f>
      </c>
      <c r="C3106" s="0" t="inlineStr">
        <is>
          <t>Arbor Women's Cotton T-Shirt</t>
        </is>
      </c>
      <c r="D3106" s="0" t="inlineStr">
        <is>
          <t>112552</t>
        </is>
      </c>
      <c r="E3106" s="0" t="inlineStr">
        <is>
          <t>BLANK ARBOR PURPLE:112552F - 3XL</t>
        </is>
      </c>
      <c r="G3106" s="0" t="inlineStr">
        <is>
          <t>WOMENS</t>
        </is>
      </c>
      <c r="H3106" s="0" t="inlineStr">
        <is>
          <t>3XL</t>
        </is>
      </c>
      <c r="I3106" s="0">
        <v>19.99</v>
      </c>
      <c r="J3106" s="0">
        <v>6</v>
      </c>
    </row>
    <row r="3107" spans="1:10" customHeight="0">
      <c r="A3107" s="0">
        <f>HYPERLINK("https://dl.dropboxusercontent.com/scl/fi/3pm7qks60xbu27uhcnqey/114503-f.jpg?rlkey=fxobxkgf4sg3skdtdepthsp64&amp;dl=0","Click to download Image")</f>
      </c>
      <c r="B3107" s="0">
        <f>HYPERLINK("https://dl.dropboxusercontent.com/scl/fi/t2r06o2g8ssrky1cnh6lo/womens-t-shirt-size-chartscassidy.jpg?rlkey=vif6h8uyf99ko20ujxcu9zalo&amp;dl=0","Click to download SizeChart")</f>
      </c>
      <c r="C3107" s="0" t="inlineStr">
        <is>
          <t>Cassidy Women's Tri-Blend T-Shirt</t>
        </is>
      </c>
      <c r="D3107" s="0" t="inlineStr">
        <is>
          <t>114503</t>
        </is>
      </c>
      <c r="E3107" s="0" t="inlineStr">
        <is>
          <t>BLANK CASSIDY W BLACK:114503A - S</t>
        </is>
      </c>
      <c r="G3107" s="0" t="inlineStr">
        <is>
          <t>WOMENS</t>
        </is>
      </c>
      <c r="H3107" s="0" t="inlineStr">
        <is>
          <t>S</t>
        </is>
      </c>
      <c r="I3107" s="0">
        <v>19.99</v>
      </c>
      <c r="J3107" s="0">
        <v>14</v>
      </c>
    </row>
    <row r="3108" spans="1:10" customHeight="0">
      <c r="A3108" s="0">
        <f>HYPERLINK("https://dl.dropboxusercontent.com/scl/fi/3pm7qks60xbu27uhcnqey/114503-f.jpg?rlkey=fxobxkgf4sg3skdtdepthsp64&amp;dl=0","Click to download Image")</f>
      </c>
      <c r="B3108" s="0">
        <f>HYPERLINK("https://dl.dropboxusercontent.com/scl/fi/t2r06o2g8ssrky1cnh6lo/womens-t-shirt-size-chartscassidy.jpg?rlkey=vif6h8uyf99ko20ujxcu9zalo&amp;dl=0","Click to download SizeChart")</f>
      </c>
      <c r="C3108" s="0" t="inlineStr">
        <is>
          <t>Cassidy Women's Tri-Blend T-Shirt</t>
        </is>
      </c>
      <c r="D3108" s="0" t="inlineStr">
        <is>
          <t>114503</t>
        </is>
      </c>
      <c r="E3108" s="0" t="inlineStr">
        <is>
          <t>BLANK CASSIDY W BLACK:114503B - M</t>
        </is>
      </c>
      <c r="G3108" s="0" t="inlineStr">
        <is>
          <t>WOMENS</t>
        </is>
      </c>
      <c r="H3108" s="0" t="inlineStr">
        <is>
          <t>M</t>
        </is>
      </c>
      <c r="I3108" s="0">
        <v>19.99</v>
      </c>
      <c r="J3108" s="0">
        <v>27</v>
      </c>
    </row>
    <row r="3109" spans="1:10" customHeight="0">
      <c r="A3109" s="0">
        <f>HYPERLINK("https://dl.dropboxusercontent.com/scl/fi/3pm7qks60xbu27uhcnqey/114503-f.jpg?rlkey=fxobxkgf4sg3skdtdepthsp64&amp;dl=0","Click to download Image")</f>
      </c>
      <c r="B3109" s="0">
        <f>HYPERLINK("https://dl.dropboxusercontent.com/scl/fi/t2r06o2g8ssrky1cnh6lo/womens-t-shirt-size-chartscassidy.jpg?rlkey=vif6h8uyf99ko20ujxcu9zalo&amp;dl=0","Click to download SizeChart")</f>
      </c>
      <c r="C3109" s="0" t="inlineStr">
        <is>
          <t>Cassidy Women's Tri-Blend T-Shirt</t>
        </is>
      </c>
      <c r="D3109" s="0" t="inlineStr">
        <is>
          <t>114503</t>
        </is>
      </c>
      <c r="E3109" s="0" t="inlineStr">
        <is>
          <t>BLANK CASSIDY W BLACK:114503C - L</t>
        </is>
      </c>
      <c r="G3109" s="0" t="inlineStr">
        <is>
          <t>WOMENS</t>
        </is>
      </c>
      <c r="H3109" s="0" t="inlineStr">
        <is>
          <t>L</t>
        </is>
      </c>
      <c r="I3109" s="0">
        <v>19.99</v>
      </c>
      <c r="J3109" s="0">
        <v>25</v>
      </c>
    </row>
    <row r="3110" spans="1:10" customHeight="0">
      <c r="A3110" s="0">
        <f>HYPERLINK("https://dl.dropboxusercontent.com/scl/fi/3pm7qks60xbu27uhcnqey/114503-f.jpg?rlkey=fxobxkgf4sg3skdtdepthsp64&amp;dl=0","Click to download Image")</f>
      </c>
      <c r="B3110" s="0">
        <f>HYPERLINK("https://dl.dropboxusercontent.com/scl/fi/t2r06o2g8ssrky1cnh6lo/womens-t-shirt-size-chartscassidy.jpg?rlkey=vif6h8uyf99ko20ujxcu9zalo&amp;dl=0","Click to download SizeChart")</f>
      </c>
      <c r="C3110" s="0" t="inlineStr">
        <is>
          <t>Cassidy Women's Tri-Blend T-Shirt</t>
        </is>
      </c>
      <c r="D3110" s="0" t="inlineStr">
        <is>
          <t>114503</t>
        </is>
      </c>
      <c r="E3110" s="0" t="inlineStr">
        <is>
          <t>BLANK CASSIDY W BLACK:114503D - XL</t>
        </is>
      </c>
      <c r="G3110" s="0" t="inlineStr">
        <is>
          <t>WOMENS</t>
        </is>
      </c>
      <c r="H3110" s="0" t="inlineStr">
        <is>
          <t>XL</t>
        </is>
      </c>
      <c r="I3110" s="0">
        <v>19.99</v>
      </c>
      <c r="J3110" s="0">
        <v>14</v>
      </c>
    </row>
    <row r="3111" spans="1:10" customHeight="0">
      <c r="A3111" s="0">
        <f>HYPERLINK("https://dl.dropboxusercontent.com/scl/fi/3pm7qks60xbu27uhcnqey/114503-f.jpg?rlkey=fxobxkgf4sg3skdtdepthsp64&amp;dl=0","Click to download Image")</f>
      </c>
      <c r="B3111" s="0">
        <f>HYPERLINK("https://dl.dropboxusercontent.com/scl/fi/t2r06o2g8ssrky1cnh6lo/womens-t-shirt-size-chartscassidy.jpg?rlkey=vif6h8uyf99ko20ujxcu9zalo&amp;dl=0","Click to download SizeChart")</f>
      </c>
      <c r="C3111" s="0" t="inlineStr">
        <is>
          <t>Cassidy Women's Tri-Blend T-Shirt</t>
        </is>
      </c>
      <c r="D3111" s="0" t="inlineStr">
        <is>
          <t>114503</t>
        </is>
      </c>
      <c r="E3111" s="0" t="inlineStr">
        <is>
          <t>BLANK CASSIDY W BLACK:114503E - 2XL</t>
        </is>
      </c>
      <c r="G3111" s="0" t="inlineStr">
        <is>
          <t>WOMENS</t>
        </is>
      </c>
      <c r="H3111" s="0" t="inlineStr">
        <is>
          <t>2XL</t>
        </is>
      </c>
      <c r="I3111" s="0">
        <v>19.99</v>
      </c>
      <c r="J3111" s="0">
        <v>0</v>
      </c>
    </row>
    <row r="3112" spans="1:10" customHeight="0">
      <c r="A3112" s="0">
        <f>HYPERLINK("https://dl.dropboxusercontent.com/scl/fi/3pm7qks60xbu27uhcnqey/114503-f.jpg?rlkey=fxobxkgf4sg3skdtdepthsp64&amp;dl=0","Click to download Image")</f>
      </c>
      <c r="B3112" s="0">
        <f>HYPERLINK("https://dl.dropboxusercontent.com/scl/fi/t2r06o2g8ssrky1cnh6lo/womens-t-shirt-size-chartscassidy.jpg?rlkey=vif6h8uyf99ko20ujxcu9zalo&amp;dl=0","Click to download SizeChart")</f>
      </c>
      <c r="C3112" s="0" t="inlineStr">
        <is>
          <t>Cassidy Women's Tri-Blend T-Shirt</t>
        </is>
      </c>
      <c r="D3112" s="0" t="inlineStr">
        <is>
          <t>114503</t>
        </is>
      </c>
      <c r="E3112" s="0" t="inlineStr">
        <is>
          <t>BLANK CASSIDY W BLACK:114503F - 3XL</t>
        </is>
      </c>
      <c r="G3112" s="0" t="inlineStr">
        <is>
          <t>WOMENS</t>
        </is>
      </c>
      <c r="H3112" s="0" t="inlineStr">
        <is>
          <t>3XL</t>
        </is>
      </c>
      <c r="I3112" s="0">
        <v>19.99</v>
      </c>
      <c r="J3112" s="0">
        <v>0</v>
      </c>
    </row>
    <row r="3113" spans="1:10" customHeight="0">
      <c r="A3113" s="0">
        <f>HYPERLINK("https://dl.dropboxusercontent.com/scl/fi/4dsibsie4vgcsqz2bpxlr/116539-f.jpg?rlkey=ndi3nfypq5suqyrokg3lcbe70&amp;dl=0","Click to download Image")</f>
      </c>
      <c r="B3113" s="0">
        <f>HYPERLINK("https://dl.dropboxusercontent.com/scl/fi/t2r06o2g8ssrky1cnh6lo/womens-t-shirt-size-chartscassidy.jpg?rlkey=vif6h8uyf99ko20ujxcu9zalo&amp;dl=0","Click to download SizeChart")</f>
      </c>
      <c r="C3113" s="0" t="inlineStr">
        <is>
          <t>Cassidy Women's Tri-Blend T-Shirt</t>
        </is>
      </c>
      <c r="D3113" s="0" t="inlineStr">
        <is>
          <t>116539</t>
        </is>
      </c>
      <c r="E3113" s="0" t="inlineStr">
        <is>
          <t>BLANK CASSIDY W GREY BLACK:116539A - S</t>
        </is>
      </c>
      <c r="G3113" s="0" t="inlineStr">
        <is>
          <t>WOMENS</t>
        </is>
      </c>
      <c r="H3113" s="0" t="inlineStr">
        <is>
          <t>S</t>
        </is>
      </c>
      <c r="I3113" s="0">
        <v>19.99</v>
      </c>
      <c r="J3113" s="0">
        <v>43</v>
      </c>
    </row>
    <row r="3114" spans="1:10" customHeight="0">
      <c r="A3114" s="0">
        <f>HYPERLINK("https://dl.dropboxusercontent.com/scl/fi/4dsibsie4vgcsqz2bpxlr/116539-f.jpg?rlkey=ndi3nfypq5suqyrokg3lcbe70&amp;dl=0","Click to download Image")</f>
      </c>
      <c r="B3114" s="0">
        <f>HYPERLINK("https://dl.dropboxusercontent.com/scl/fi/t2r06o2g8ssrky1cnh6lo/womens-t-shirt-size-chartscassidy.jpg?rlkey=vif6h8uyf99ko20ujxcu9zalo&amp;dl=0","Click to download SizeChart")</f>
      </c>
      <c r="C3114" s="0" t="inlineStr">
        <is>
          <t>Cassidy Women's Tri-Blend T-Shirt</t>
        </is>
      </c>
      <c r="D3114" s="0" t="inlineStr">
        <is>
          <t>116539</t>
        </is>
      </c>
      <c r="E3114" s="0" t="inlineStr">
        <is>
          <t>BLANK CASSIDY W GREY BLACK:116539B - M</t>
        </is>
      </c>
      <c r="G3114" s="0" t="inlineStr">
        <is>
          <t>WOMENS</t>
        </is>
      </c>
      <c r="H3114" s="0" t="inlineStr">
        <is>
          <t>M</t>
        </is>
      </c>
      <c r="I3114" s="0">
        <v>19.99</v>
      </c>
      <c r="J3114" s="0">
        <v>89</v>
      </c>
    </row>
    <row r="3115" spans="1:10" customHeight="0">
      <c r="A3115" s="0">
        <f>HYPERLINK("https://dl.dropboxusercontent.com/scl/fi/4dsibsie4vgcsqz2bpxlr/116539-f.jpg?rlkey=ndi3nfypq5suqyrokg3lcbe70&amp;dl=0","Click to download Image")</f>
      </c>
      <c r="B3115" s="0">
        <f>HYPERLINK("https://dl.dropboxusercontent.com/scl/fi/t2r06o2g8ssrky1cnh6lo/womens-t-shirt-size-chartscassidy.jpg?rlkey=vif6h8uyf99ko20ujxcu9zalo&amp;dl=0","Click to download SizeChart")</f>
      </c>
      <c r="C3115" s="0" t="inlineStr">
        <is>
          <t>Cassidy Women's Tri-Blend T-Shirt</t>
        </is>
      </c>
      <c r="D3115" s="0" t="inlineStr">
        <is>
          <t>116539</t>
        </is>
      </c>
      <c r="E3115" s="0" t="inlineStr">
        <is>
          <t>BLANK CASSIDY W GREY BLACK:116539C - L</t>
        </is>
      </c>
      <c r="G3115" s="0" t="inlineStr">
        <is>
          <t>WOMENS</t>
        </is>
      </c>
      <c r="H3115" s="0" t="inlineStr">
        <is>
          <t>L</t>
        </is>
      </c>
      <c r="I3115" s="0">
        <v>19.99</v>
      </c>
      <c r="J3115" s="0">
        <v>85</v>
      </c>
    </row>
    <row r="3116" spans="1:10" customHeight="0">
      <c r="A3116" s="0">
        <f>HYPERLINK("https://dl.dropboxusercontent.com/scl/fi/4dsibsie4vgcsqz2bpxlr/116539-f.jpg?rlkey=ndi3nfypq5suqyrokg3lcbe70&amp;dl=0","Click to download Image")</f>
      </c>
      <c r="B3116" s="0">
        <f>HYPERLINK("https://dl.dropboxusercontent.com/scl/fi/t2r06o2g8ssrky1cnh6lo/womens-t-shirt-size-chartscassidy.jpg?rlkey=vif6h8uyf99ko20ujxcu9zalo&amp;dl=0","Click to download SizeChart")</f>
      </c>
      <c r="C3116" s="0" t="inlineStr">
        <is>
          <t>Cassidy Women's Tri-Blend T-Shirt</t>
        </is>
      </c>
      <c r="D3116" s="0" t="inlineStr">
        <is>
          <t>116539</t>
        </is>
      </c>
      <c r="E3116" s="0" t="inlineStr">
        <is>
          <t>BLANK CASSIDY W GREY BLACK:116539D - XL</t>
        </is>
      </c>
      <c r="G3116" s="0" t="inlineStr">
        <is>
          <t>WOMENS</t>
        </is>
      </c>
      <c r="H3116" s="0" t="inlineStr">
        <is>
          <t>XL</t>
        </is>
      </c>
      <c r="I3116" s="0">
        <v>19.99</v>
      </c>
      <c r="J3116" s="0">
        <v>32</v>
      </c>
    </row>
    <row r="3117" spans="1:10" customHeight="0">
      <c r="A3117" s="0">
        <f>HYPERLINK("https://dl.dropboxusercontent.com/scl/fi/4dsibsie4vgcsqz2bpxlr/116539-f.jpg?rlkey=ndi3nfypq5suqyrokg3lcbe70&amp;dl=0","Click to download Image")</f>
      </c>
      <c r="B3117" s="0">
        <f>HYPERLINK("https://dl.dropboxusercontent.com/scl/fi/t2r06o2g8ssrky1cnh6lo/womens-t-shirt-size-chartscassidy.jpg?rlkey=vif6h8uyf99ko20ujxcu9zalo&amp;dl=0","Click to download SizeChart")</f>
      </c>
      <c r="C3117" s="0" t="inlineStr">
        <is>
          <t>Cassidy Women's Tri-Blend T-Shirt</t>
        </is>
      </c>
      <c r="D3117" s="0" t="inlineStr">
        <is>
          <t>116539</t>
        </is>
      </c>
      <c r="E3117" s="0" t="inlineStr">
        <is>
          <t>BLANK CASSIDY W GREY BLACK:116539E - 2XL</t>
        </is>
      </c>
      <c r="G3117" s="0" t="inlineStr">
        <is>
          <t>WOMENS</t>
        </is>
      </c>
      <c r="H3117" s="0" t="inlineStr">
        <is>
          <t>2XL</t>
        </is>
      </c>
      <c r="I3117" s="0">
        <v>19.99</v>
      </c>
      <c r="J3117" s="0">
        <v>15</v>
      </c>
    </row>
    <row r="3118" spans="1:10" customHeight="0">
      <c r="A3118" s="0">
        <f>HYPERLINK("https://dl.dropboxusercontent.com/scl/fi/4dsibsie4vgcsqz2bpxlr/116539-f.jpg?rlkey=ndi3nfypq5suqyrokg3lcbe70&amp;dl=0","Click to download Image")</f>
      </c>
      <c r="B3118" s="0">
        <f>HYPERLINK("https://dl.dropboxusercontent.com/scl/fi/t2r06o2g8ssrky1cnh6lo/womens-t-shirt-size-chartscassidy.jpg?rlkey=vif6h8uyf99ko20ujxcu9zalo&amp;dl=0","Click to download SizeChart")</f>
      </c>
      <c r="C3118" s="0" t="inlineStr">
        <is>
          <t>Cassidy Women's Tri-Blend T-Shirt</t>
        </is>
      </c>
      <c r="D3118" s="0" t="inlineStr">
        <is>
          <t>116539</t>
        </is>
      </c>
      <c r="E3118" s="0" t="inlineStr">
        <is>
          <t>BLANK CASSIDY W GREY BLACK:116539F - 3XL</t>
        </is>
      </c>
      <c r="G3118" s="0" t="inlineStr">
        <is>
          <t>WOMENS</t>
        </is>
      </c>
      <c r="H3118" s="0" t="inlineStr">
        <is>
          <t>3XL</t>
        </is>
      </c>
      <c r="I3118" s="0">
        <v>19.99</v>
      </c>
      <c r="J3118" s="0">
        <v>8</v>
      </c>
    </row>
    <row r="3119" spans="1:10" customHeight="0">
      <c r="A3119" s="0">
        <f>HYPERLINK("https://dl.dropboxusercontent.com/scl/fi/6iu8tqaypggq316wu0tdv/114504-f.jpg?rlkey=tm1q7ygke4zym47w2hrhjpz3q&amp;dl=0","Click to download Image")</f>
      </c>
      <c r="B3119" s="0">
        <f>HYPERLINK("https://dl.dropboxusercontent.com/scl/fi/t2r06o2g8ssrky1cnh6lo/womens-t-shirt-size-chartscassidy.jpg?rlkey=vif6h8uyf99ko20ujxcu9zalo&amp;dl=0","Click to download SizeChart")</f>
      </c>
      <c r="C3119" s="0" t="inlineStr">
        <is>
          <t>Cassidy Women's Tri-Blend T-Shirt</t>
        </is>
      </c>
      <c r="D3119" s="0" t="inlineStr">
        <is>
          <t>114504</t>
        </is>
      </c>
      <c r="E3119" s="0" t="inlineStr">
        <is>
          <t>BLANK CASSIDY W CARDINAL:114504A - S</t>
        </is>
      </c>
      <c r="G3119" s="0" t="inlineStr">
        <is>
          <t>WOMENS</t>
        </is>
      </c>
      <c r="H3119" s="0" t="inlineStr">
        <is>
          <t>S</t>
        </is>
      </c>
      <c r="I3119" s="0">
        <v>19.99</v>
      </c>
      <c r="J3119" s="0">
        <v>4</v>
      </c>
    </row>
    <row r="3120" spans="1:10" customHeight="0">
      <c r="A3120" s="0">
        <f>HYPERLINK("https://dl.dropboxusercontent.com/scl/fi/6iu8tqaypggq316wu0tdv/114504-f.jpg?rlkey=tm1q7ygke4zym47w2hrhjpz3q&amp;dl=0","Click to download Image")</f>
      </c>
      <c r="B3120" s="0">
        <f>HYPERLINK("https://dl.dropboxusercontent.com/scl/fi/t2r06o2g8ssrky1cnh6lo/womens-t-shirt-size-chartscassidy.jpg?rlkey=vif6h8uyf99ko20ujxcu9zalo&amp;dl=0","Click to download SizeChart")</f>
      </c>
      <c r="C3120" s="0" t="inlineStr">
        <is>
          <t>Cassidy Women's Tri-Blend T-Shirt</t>
        </is>
      </c>
      <c r="D3120" s="0" t="inlineStr">
        <is>
          <t>114504</t>
        </is>
      </c>
      <c r="E3120" s="0" t="inlineStr">
        <is>
          <t>BLANK CASSIDY W CARDINAL:114504B - M</t>
        </is>
      </c>
      <c r="G3120" s="0" t="inlineStr">
        <is>
          <t>WOMENS</t>
        </is>
      </c>
      <c r="H3120" s="0" t="inlineStr">
        <is>
          <t>M</t>
        </is>
      </c>
      <c r="I3120" s="0">
        <v>19.99</v>
      </c>
      <c r="J3120" s="0">
        <v>8</v>
      </c>
    </row>
    <row r="3121" spans="1:10" customHeight="0">
      <c r="A3121" s="0">
        <f>HYPERLINK("https://dl.dropboxusercontent.com/scl/fi/6iu8tqaypggq316wu0tdv/114504-f.jpg?rlkey=tm1q7ygke4zym47w2hrhjpz3q&amp;dl=0","Click to download Image")</f>
      </c>
      <c r="B3121" s="0">
        <f>HYPERLINK("https://dl.dropboxusercontent.com/scl/fi/t2r06o2g8ssrky1cnh6lo/womens-t-shirt-size-chartscassidy.jpg?rlkey=vif6h8uyf99ko20ujxcu9zalo&amp;dl=0","Click to download SizeChart")</f>
      </c>
      <c r="C3121" s="0" t="inlineStr">
        <is>
          <t>Cassidy Women's Tri-Blend T-Shirt</t>
        </is>
      </c>
      <c r="D3121" s="0" t="inlineStr">
        <is>
          <t>114504</t>
        </is>
      </c>
      <c r="E3121" s="0" t="inlineStr">
        <is>
          <t>BLANK CASSIDY W CARDINAL:114504C - L</t>
        </is>
      </c>
      <c r="G3121" s="0" t="inlineStr">
        <is>
          <t>WOMENS</t>
        </is>
      </c>
      <c r="H3121" s="0" t="inlineStr">
        <is>
          <t>L</t>
        </is>
      </c>
      <c r="I3121" s="0">
        <v>19.99</v>
      </c>
      <c r="J3121" s="0">
        <v>8</v>
      </c>
    </row>
    <row r="3122" spans="1:10" customHeight="0">
      <c r="A3122" s="0">
        <f>HYPERLINK("https://dl.dropboxusercontent.com/scl/fi/6iu8tqaypggq316wu0tdv/114504-f.jpg?rlkey=tm1q7ygke4zym47w2hrhjpz3q&amp;dl=0","Click to download Image")</f>
      </c>
      <c r="B3122" s="0">
        <f>HYPERLINK("https://dl.dropboxusercontent.com/scl/fi/t2r06o2g8ssrky1cnh6lo/womens-t-shirt-size-chartscassidy.jpg?rlkey=vif6h8uyf99ko20ujxcu9zalo&amp;dl=0","Click to download SizeChart")</f>
      </c>
      <c r="C3122" s="0" t="inlineStr">
        <is>
          <t>Cassidy Women's Tri-Blend T-Shirt</t>
        </is>
      </c>
      <c r="D3122" s="0" t="inlineStr">
        <is>
          <t>114504</t>
        </is>
      </c>
      <c r="E3122" s="0" t="inlineStr">
        <is>
          <t>BLANK CASSIDY W CARDINAL:114504D - XL</t>
        </is>
      </c>
      <c r="G3122" s="0" t="inlineStr">
        <is>
          <t>WOMENS</t>
        </is>
      </c>
      <c r="H3122" s="0" t="inlineStr">
        <is>
          <t>XL</t>
        </is>
      </c>
      <c r="I3122" s="0">
        <v>19.99</v>
      </c>
      <c r="J3122" s="0">
        <v>4</v>
      </c>
    </row>
    <row r="3123" spans="1:10" customHeight="0">
      <c r="A3123" s="0">
        <f>HYPERLINK("https://dl.dropboxusercontent.com/scl/fi/6iu8tqaypggq316wu0tdv/114504-f.jpg?rlkey=tm1q7ygke4zym47w2hrhjpz3q&amp;dl=0","Click to download Image")</f>
      </c>
      <c r="B3123" s="0">
        <f>HYPERLINK("https://dl.dropboxusercontent.com/scl/fi/t2r06o2g8ssrky1cnh6lo/womens-t-shirt-size-chartscassidy.jpg?rlkey=vif6h8uyf99ko20ujxcu9zalo&amp;dl=0","Click to download SizeChart")</f>
      </c>
      <c r="C3123" s="0" t="inlineStr">
        <is>
          <t>Cassidy Women's Tri-Blend T-Shirt</t>
        </is>
      </c>
      <c r="D3123" s="0" t="inlineStr">
        <is>
          <t>114504</t>
        </is>
      </c>
      <c r="E3123" s="0" t="inlineStr">
        <is>
          <t>BLANK CASSIDY W CARDINAL:114504E - 2XL</t>
        </is>
      </c>
      <c r="G3123" s="0" t="inlineStr">
        <is>
          <t>WOMENS</t>
        </is>
      </c>
      <c r="H3123" s="0" t="inlineStr">
        <is>
          <t>2XL</t>
        </is>
      </c>
      <c r="I3123" s="0">
        <v>19.99</v>
      </c>
      <c r="J3123" s="0">
        <v>0</v>
      </c>
    </row>
    <row r="3124" spans="1:10" customHeight="0">
      <c r="A3124" s="0">
        <f>HYPERLINK("https://dl.dropboxusercontent.com/scl/fi/6iu8tqaypggq316wu0tdv/114504-f.jpg?rlkey=tm1q7ygke4zym47w2hrhjpz3q&amp;dl=0","Click to download Image")</f>
      </c>
      <c r="B3124" s="0">
        <f>HYPERLINK("https://dl.dropboxusercontent.com/scl/fi/t2r06o2g8ssrky1cnh6lo/womens-t-shirt-size-chartscassidy.jpg?rlkey=vif6h8uyf99ko20ujxcu9zalo&amp;dl=0","Click to download SizeChart")</f>
      </c>
      <c r="C3124" s="0" t="inlineStr">
        <is>
          <t>Cassidy Women's Tri-Blend T-Shirt</t>
        </is>
      </c>
      <c r="D3124" s="0" t="inlineStr">
        <is>
          <t>114504</t>
        </is>
      </c>
      <c r="E3124" s="0" t="inlineStr">
        <is>
          <t>BLANK CASSIDY W CARDINAL:114504F - 3XL</t>
        </is>
      </c>
      <c r="G3124" s="0" t="inlineStr">
        <is>
          <t>WOMENS</t>
        </is>
      </c>
      <c r="H3124" s="0" t="inlineStr">
        <is>
          <t>3XL</t>
        </is>
      </c>
      <c r="I3124" s="0">
        <v>19.99</v>
      </c>
      <c r="J3124" s="0">
        <v>0</v>
      </c>
    </row>
    <row r="3125" spans="1:10" customHeight="0">
      <c r="A3125" s="0">
        <f>HYPERLINK("https://dl.dropboxusercontent.com/scl/fi/syo5k8hkfgkzaqbfl3tvy/cassidy.jpg?rlkey=msi3h5v8w9um3yrgevdy8wzco&amp;dl=0","Click to download Image")</f>
      </c>
      <c r="B3125" s="0">
        <f>HYPERLINK("https://dl.dropboxusercontent.com/scl/fi/t2r06o2g8ssrky1cnh6lo/womens-t-shirt-size-chartscassidy.jpg?rlkey=vif6h8uyf99ko20ujxcu9zalo&amp;dl=0","Click to download SizeChart")</f>
      </c>
      <c r="C3125" s="0" t="inlineStr">
        <is>
          <t>Cassidy Women's Tri-Blend T-Shirt</t>
        </is>
      </c>
      <c r="D3125" s="0" t="inlineStr">
        <is>
          <t>116540</t>
        </is>
      </c>
      <c r="E3125" s="0" t="inlineStr">
        <is>
          <t>BLANK CASSIDY W PURPLE:116540A - S</t>
        </is>
      </c>
      <c r="G3125" s="0" t="inlineStr">
        <is>
          <t>WOMENS</t>
        </is>
      </c>
      <c r="H3125" s="0" t="inlineStr">
        <is>
          <t>S</t>
        </is>
      </c>
      <c r="I3125" s="0">
        <v>19.99</v>
      </c>
      <c r="J3125" s="0">
        <v>14</v>
      </c>
    </row>
    <row r="3126" spans="1:10" customHeight="0">
      <c r="A3126" s="0">
        <f>HYPERLINK("https://dl.dropboxusercontent.com/scl/fi/syo5k8hkfgkzaqbfl3tvy/cassidy.jpg?rlkey=msi3h5v8w9um3yrgevdy8wzco&amp;dl=0","Click to download Image")</f>
      </c>
      <c r="B3126" s="0">
        <f>HYPERLINK("https://dl.dropboxusercontent.com/scl/fi/t2r06o2g8ssrky1cnh6lo/womens-t-shirt-size-chartscassidy.jpg?rlkey=vif6h8uyf99ko20ujxcu9zalo&amp;dl=0","Click to download SizeChart")</f>
      </c>
      <c r="C3126" s="0" t="inlineStr">
        <is>
          <t>Cassidy Women's Tri-Blend T-Shirt</t>
        </is>
      </c>
      <c r="D3126" s="0" t="inlineStr">
        <is>
          <t>116540</t>
        </is>
      </c>
      <c r="E3126" s="0" t="inlineStr">
        <is>
          <t>BLANK CASSIDY W PURPLE:116540B - M</t>
        </is>
      </c>
      <c r="G3126" s="0" t="inlineStr">
        <is>
          <t>WOMENS</t>
        </is>
      </c>
      <c r="H3126" s="0" t="inlineStr">
        <is>
          <t>M</t>
        </is>
      </c>
      <c r="I3126" s="0">
        <v>19.99</v>
      </c>
      <c r="J3126" s="0">
        <v>28</v>
      </c>
    </row>
    <row r="3127" spans="1:10" customHeight="0">
      <c r="A3127" s="0">
        <f>HYPERLINK("https://dl.dropboxusercontent.com/scl/fi/syo5k8hkfgkzaqbfl3tvy/cassidy.jpg?rlkey=msi3h5v8w9um3yrgevdy8wzco&amp;dl=0","Click to download Image")</f>
      </c>
      <c r="B3127" s="0">
        <f>HYPERLINK("https://dl.dropboxusercontent.com/scl/fi/t2r06o2g8ssrky1cnh6lo/womens-t-shirt-size-chartscassidy.jpg?rlkey=vif6h8uyf99ko20ujxcu9zalo&amp;dl=0","Click to download SizeChart")</f>
      </c>
      <c r="C3127" s="0" t="inlineStr">
        <is>
          <t>Cassidy Women's Tri-Blend T-Shirt</t>
        </is>
      </c>
      <c r="D3127" s="0" t="inlineStr">
        <is>
          <t>116540</t>
        </is>
      </c>
      <c r="E3127" s="0" t="inlineStr">
        <is>
          <t>BLANK CASSIDY W PURPLE:116540C - L</t>
        </is>
      </c>
      <c r="G3127" s="0" t="inlineStr">
        <is>
          <t>WOMENS</t>
        </is>
      </c>
      <c r="H3127" s="0" t="inlineStr">
        <is>
          <t>L</t>
        </is>
      </c>
      <c r="I3127" s="0">
        <v>19.99</v>
      </c>
      <c r="J3127" s="0">
        <v>28</v>
      </c>
    </row>
    <row r="3128" spans="1:10" customHeight="0">
      <c r="A3128" s="0">
        <f>HYPERLINK("https://dl.dropboxusercontent.com/scl/fi/syo5k8hkfgkzaqbfl3tvy/cassidy.jpg?rlkey=msi3h5v8w9um3yrgevdy8wzco&amp;dl=0","Click to download Image")</f>
      </c>
      <c r="B3128" s="0">
        <f>HYPERLINK("https://dl.dropboxusercontent.com/scl/fi/t2r06o2g8ssrky1cnh6lo/womens-t-shirt-size-chartscassidy.jpg?rlkey=vif6h8uyf99ko20ujxcu9zalo&amp;dl=0","Click to download SizeChart")</f>
      </c>
      <c r="C3128" s="0" t="inlineStr">
        <is>
          <t>Cassidy Women's Tri-Blend T-Shirt</t>
        </is>
      </c>
      <c r="D3128" s="0" t="inlineStr">
        <is>
          <t>116540</t>
        </is>
      </c>
      <c r="E3128" s="0" t="inlineStr">
        <is>
          <t>BLANK CASSIDY W PURPLE:116540D - XL</t>
        </is>
      </c>
      <c r="G3128" s="0" t="inlineStr">
        <is>
          <t>WOMENS</t>
        </is>
      </c>
      <c r="H3128" s="0" t="inlineStr">
        <is>
          <t>XL</t>
        </is>
      </c>
      <c r="I3128" s="0">
        <v>19.99</v>
      </c>
      <c r="J3128" s="0">
        <v>14</v>
      </c>
    </row>
    <row r="3129" spans="1:10" customHeight="0">
      <c r="A3129" s="0">
        <f>HYPERLINK("https://dl.dropboxusercontent.com/scl/fi/syo5k8hkfgkzaqbfl3tvy/cassidy.jpg?rlkey=msi3h5v8w9um3yrgevdy8wzco&amp;dl=0","Click to download Image")</f>
      </c>
      <c r="B3129" s="0">
        <f>HYPERLINK("https://dl.dropboxusercontent.com/scl/fi/t2r06o2g8ssrky1cnh6lo/womens-t-shirt-size-chartscassidy.jpg?rlkey=vif6h8uyf99ko20ujxcu9zalo&amp;dl=0","Click to download SizeChart")</f>
      </c>
      <c r="C3129" s="0" t="inlineStr">
        <is>
          <t>Cassidy Women's Tri-Blend T-Shirt</t>
        </is>
      </c>
      <c r="D3129" s="0" t="inlineStr">
        <is>
          <t>116540</t>
        </is>
      </c>
      <c r="E3129" s="0" t="inlineStr">
        <is>
          <t>BLANK CASSIDY W PURPLE:116540E - 2XL</t>
        </is>
      </c>
      <c r="G3129" s="0" t="inlineStr">
        <is>
          <t>WOMENS</t>
        </is>
      </c>
      <c r="H3129" s="0" t="inlineStr">
        <is>
          <t>2XL</t>
        </is>
      </c>
      <c r="I3129" s="0">
        <v>19.99</v>
      </c>
      <c r="J3129" s="0">
        <v>7</v>
      </c>
    </row>
    <row r="3130" spans="1:10" customHeight="0">
      <c r="A3130" s="0">
        <f>HYPERLINK("https://dl.dropboxusercontent.com/scl/fi/syo5k8hkfgkzaqbfl3tvy/cassidy.jpg?rlkey=msi3h5v8w9um3yrgevdy8wzco&amp;dl=0","Click to download Image")</f>
      </c>
      <c r="B3130" s="0">
        <f>HYPERLINK("https://dl.dropboxusercontent.com/scl/fi/t2r06o2g8ssrky1cnh6lo/womens-t-shirt-size-chartscassidy.jpg?rlkey=vif6h8uyf99ko20ujxcu9zalo&amp;dl=0","Click to download SizeChart")</f>
      </c>
      <c r="C3130" s="0" t="inlineStr">
        <is>
          <t>Cassidy Women's Tri-Blend T-Shirt</t>
        </is>
      </c>
      <c r="D3130" s="0" t="inlineStr">
        <is>
          <t>116540</t>
        </is>
      </c>
      <c r="E3130" s="0" t="inlineStr">
        <is>
          <t>BLANK CASSIDY W PURPLE:116540F - 3XL</t>
        </is>
      </c>
      <c r="G3130" s="0" t="inlineStr">
        <is>
          <t>WOMENS</t>
        </is>
      </c>
      <c r="H3130" s="0" t="inlineStr">
        <is>
          <t>3XL</t>
        </is>
      </c>
      <c r="I3130" s="0">
        <v>19.99</v>
      </c>
      <c r="J3130" s="0">
        <v>4</v>
      </c>
    </row>
    <row r="3131" spans="1:10" customHeight="0">
      <c r="A3131" s="0">
        <f>HYPERLINK("https://dl.dropboxusercontent.com/scl/fi/msmh5e3o8u7adbzuoti1k/116541-f.jpg?rlkey=89or2bupsi6iptxf46l1r6zk0&amp;dl=0","Click to download Image")</f>
      </c>
      <c r="B3131" s="0">
        <f>HYPERLINK("https://dl.dropboxusercontent.com/scl/fi/kfgrxxsqmklcwssrkxxn0/womens-t-shirt-size-chartsemerald.jpg?rlkey=dw7c857nyc9ep7q25ffi6ojsq&amp;dl=0","Click to download SizeChart")</f>
      </c>
      <c r="C3131" s="0" t="inlineStr">
        <is>
          <t>Emerald Women's Scalloped T-Shirt</t>
        </is>
      </c>
      <c r="D3131" s="0" t="inlineStr">
        <is>
          <t>116541</t>
        </is>
      </c>
      <c r="E3131" s="0" t="inlineStr">
        <is>
          <t>BLANK EMERALD W BLACK:116541A - S</t>
        </is>
      </c>
      <c r="F3131" s="0" t="inlineStr">
        <is>
          <t>899116541046</t>
        </is>
      </c>
      <c r="G3131" s="0" t="inlineStr">
        <is>
          <t>WOMENS</t>
        </is>
      </c>
      <c r="H3131" s="0" t="inlineStr">
        <is>
          <t>S</t>
        </is>
      </c>
      <c r="I3131" s="0">
        <v>24.99</v>
      </c>
      <c r="J3131" s="0">
        <v>47</v>
      </c>
    </row>
    <row r="3132" spans="1:10" customHeight="0">
      <c r="A3132" s="0">
        <f>HYPERLINK("https://dl.dropboxusercontent.com/scl/fi/msmh5e3o8u7adbzuoti1k/116541-f.jpg?rlkey=89or2bupsi6iptxf46l1r6zk0&amp;dl=0","Click to download Image")</f>
      </c>
      <c r="B3132" s="0">
        <f>HYPERLINK("https://dl.dropboxusercontent.com/scl/fi/kfgrxxsqmklcwssrkxxn0/womens-t-shirt-size-chartsemerald.jpg?rlkey=dw7c857nyc9ep7q25ffi6ojsq&amp;dl=0","Click to download SizeChart")</f>
      </c>
      <c r="C3132" s="0" t="inlineStr">
        <is>
          <t>Emerald Women's Scalloped T-Shirt</t>
        </is>
      </c>
      <c r="D3132" s="0" t="inlineStr">
        <is>
          <t>116541</t>
        </is>
      </c>
      <c r="E3132" s="0" t="inlineStr">
        <is>
          <t>BLANK EMERALD W BLACK:116541B - M</t>
        </is>
      </c>
      <c r="F3132" s="0" t="inlineStr">
        <is>
          <t>899116541053</t>
        </is>
      </c>
      <c r="G3132" s="0" t="inlineStr">
        <is>
          <t>WOMENS</t>
        </is>
      </c>
      <c r="H3132" s="0" t="inlineStr">
        <is>
          <t>M</t>
        </is>
      </c>
      <c r="I3132" s="0">
        <v>24.99</v>
      </c>
      <c r="J3132" s="0">
        <v>94</v>
      </c>
    </row>
    <row r="3133" spans="1:10" customHeight="0">
      <c r="A3133" s="0">
        <f>HYPERLINK("https://dl.dropboxusercontent.com/scl/fi/msmh5e3o8u7adbzuoti1k/116541-f.jpg?rlkey=89or2bupsi6iptxf46l1r6zk0&amp;dl=0","Click to download Image")</f>
      </c>
      <c r="B3133" s="0">
        <f>HYPERLINK("https://dl.dropboxusercontent.com/scl/fi/kfgrxxsqmklcwssrkxxn0/womens-t-shirt-size-chartsemerald.jpg?rlkey=dw7c857nyc9ep7q25ffi6ojsq&amp;dl=0","Click to download SizeChart")</f>
      </c>
      <c r="C3133" s="0" t="inlineStr">
        <is>
          <t>Emerald Women's Scalloped T-Shirt</t>
        </is>
      </c>
      <c r="D3133" s="0" t="inlineStr">
        <is>
          <t>116541</t>
        </is>
      </c>
      <c r="E3133" s="0" t="inlineStr">
        <is>
          <t>BLANK EMERALD W BLACK:116541C - L</t>
        </is>
      </c>
      <c r="F3133" s="0" t="inlineStr">
        <is>
          <t>899116541077</t>
        </is>
      </c>
      <c r="G3133" s="0" t="inlineStr">
        <is>
          <t>WOMENS</t>
        </is>
      </c>
      <c r="H3133" s="0" t="inlineStr">
        <is>
          <t>L</t>
        </is>
      </c>
      <c r="I3133" s="0">
        <v>24.99</v>
      </c>
      <c r="J3133" s="0">
        <v>93</v>
      </c>
    </row>
    <row r="3134" spans="1:10" customHeight="0">
      <c r="A3134" s="0">
        <f>HYPERLINK("https://dl.dropboxusercontent.com/scl/fi/msmh5e3o8u7adbzuoti1k/116541-f.jpg?rlkey=89or2bupsi6iptxf46l1r6zk0&amp;dl=0","Click to download Image")</f>
      </c>
      <c r="B3134" s="0">
        <f>HYPERLINK("https://dl.dropboxusercontent.com/scl/fi/kfgrxxsqmklcwssrkxxn0/womens-t-shirt-size-chartsemerald.jpg?rlkey=dw7c857nyc9ep7q25ffi6ojsq&amp;dl=0","Click to download SizeChart")</f>
      </c>
      <c r="C3134" s="0" t="inlineStr">
        <is>
          <t>Emerald Women's Scalloped T-Shirt</t>
        </is>
      </c>
      <c r="D3134" s="0" t="inlineStr">
        <is>
          <t>116541</t>
        </is>
      </c>
      <c r="E3134" s="0" t="inlineStr">
        <is>
          <t>BLANK EMERALD W BLACK:116541D - XL</t>
        </is>
      </c>
      <c r="F3134" s="0" t="inlineStr">
        <is>
          <t>899116544078</t>
        </is>
      </c>
      <c r="G3134" s="0" t="inlineStr">
        <is>
          <t>WOMENS</t>
        </is>
      </c>
      <c r="H3134" s="0" t="inlineStr">
        <is>
          <t>XL</t>
        </is>
      </c>
      <c r="I3134" s="0">
        <v>24.99</v>
      </c>
      <c r="J3134" s="0">
        <v>47</v>
      </c>
    </row>
    <row r="3135" spans="1:10" customHeight="0">
      <c r="A3135" s="0">
        <f>HYPERLINK("https://dl.dropboxusercontent.com/scl/fi/msmh5e3o8u7adbzuoti1k/116541-f.jpg?rlkey=89or2bupsi6iptxf46l1r6zk0&amp;dl=0","Click to download Image")</f>
      </c>
      <c r="B3135" s="0">
        <f>HYPERLINK("https://dl.dropboxusercontent.com/scl/fi/kfgrxxsqmklcwssrkxxn0/womens-t-shirt-size-chartsemerald.jpg?rlkey=dw7c857nyc9ep7q25ffi6ojsq&amp;dl=0","Click to download SizeChart")</f>
      </c>
      <c r="C3135" s="0" t="inlineStr">
        <is>
          <t>Emerald Women's Scalloped T-Shirt</t>
        </is>
      </c>
      <c r="D3135" s="0" t="inlineStr">
        <is>
          <t>116541</t>
        </is>
      </c>
      <c r="E3135" s="0" t="inlineStr">
        <is>
          <t>BLANK EMERALD W BLACK:116541E - 2XL</t>
        </is>
      </c>
      <c r="F3135" s="0" t="inlineStr">
        <is>
          <t>899116541084</t>
        </is>
      </c>
      <c r="G3135" s="0" t="inlineStr">
        <is>
          <t>WOMENS</t>
        </is>
      </c>
      <c r="H3135" s="0" t="inlineStr">
        <is>
          <t>2XL</t>
        </is>
      </c>
      <c r="I3135" s="0">
        <v>24.99</v>
      </c>
      <c r="J3135" s="0">
        <v>23</v>
      </c>
    </row>
    <row r="3136" spans="1:10" customHeight="0">
      <c r="A3136" s="0">
        <f>HYPERLINK("https://dl.dropboxusercontent.com/scl/fi/msmh5e3o8u7adbzuoti1k/116541-f.jpg?rlkey=89or2bupsi6iptxf46l1r6zk0&amp;dl=0","Click to download Image")</f>
      </c>
      <c r="B3136" s="0">
        <f>HYPERLINK("https://dl.dropboxusercontent.com/scl/fi/kfgrxxsqmklcwssrkxxn0/womens-t-shirt-size-chartsemerald.jpg?rlkey=dw7c857nyc9ep7q25ffi6ojsq&amp;dl=0","Click to download SizeChart")</f>
      </c>
      <c r="C3136" s="0" t="inlineStr">
        <is>
          <t>Emerald Women's Scalloped T-Shirt</t>
        </is>
      </c>
      <c r="D3136" s="0" t="inlineStr">
        <is>
          <t>116541</t>
        </is>
      </c>
      <c r="E3136" s="0" t="inlineStr">
        <is>
          <t>BLANK EMERALD W BLACK:116541F - 3XL</t>
        </is>
      </c>
      <c r="F3136" s="0" t="inlineStr">
        <is>
          <t>899116541091</t>
        </is>
      </c>
      <c r="G3136" s="0" t="inlineStr">
        <is>
          <t>WOMENS</t>
        </is>
      </c>
      <c r="H3136" s="0" t="inlineStr">
        <is>
          <t>3XL</t>
        </is>
      </c>
      <c r="I3136" s="0">
        <v>24.99</v>
      </c>
      <c r="J3136" s="0">
        <v>10</v>
      </c>
    </row>
    <row r="3137" spans="1:10" customHeight="0">
      <c r="A3137" s="0">
        <f>HYPERLINK("https://dl.dropboxusercontent.com/scl/fi/5j8uxj8xjc2ijr46p0kp7/116542-f.jpg?rlkey=mam8gq48czlhy0b94l2u5q46e&amp;dl=0","Click to download Image")</f>
      </c>
      <c r="B3137" s="0">
        <f>HYPERLINK("https://dl.dropboxusercontent.com/scl/fi/kfgrxxsqmklcwssrkxxn0/womens-t-shirt-size-chartsemerald.jpg?rlkey=dw7c857nyc9ep7q25ffi6ojsq&amp;dl=0","Click to download SizeChart")</f>
      </c>
      <c r="C3137" s="0" t="inlineStr">
        <is>
          <t>Emerald Women's Scalloped T-Shirt</t>
        </is>
      </c>
      <c r="D3137" s="0" t="inlineStr">
        <is>
          <t>116542</t>
        </is>
      </c>
      <c r="E3137" s="0" t="inlineStr">
        <is>
          <t>BLANK EMERALD W GREY:116542A - S</t>
        </is>
      </c>
      <c r="F3137" s="0" t="inlineStr">
        <is>
          <t>899116542043</t>
        </is>
      </c>
      <c r="G3137" s="0" t="inlineStr">
        <is>
          <t>WOMENS</t>
        </is>
      </c>
      <c r="H3137" s="0" t="inlineStr">
        <is>
          <t>S</t>
        </is>
      </c>
      <c r="I3137" s="0">
        <v>24.99</v>
      </c>
      <c r="J3137" s="0">
        <v>48</v>
      </c>
    </row>
    <row r="3138" spans="1:10" customHeight="0">
      <c r="A3138" s="0">
        <f>HYPERLINK("https://dl.dropboxusercontent.com/scl/fi/5j8uxj8xjc2ijr46p0kp7/116542-f.jpg?rlkey=mam8gq48czlhy0b94l2u5q46e&amp;dl=0","Click to download Image")</f>
      </c>
      <c r="B3138" s="0">
        <f>HYPERLINK("https://dl.dropboxusercontent.com/scl/fi/kfgrxxsqmklcwssrkxxn0/womens-t-shirt-size-chartsemerald.jpg?rlkey=dw7c857nyc9ep7q25ffi6ojsq&amp;dl=0","Click to download SizeChart")</f>
      </c>
      <c r="C3138" s="0" t="inlineStr">
        <is>
          <t>Emerald Women's Scalloped T-Shirt</t>
        </is>
      </c>
      <c r="D3138" s="0" t="inlineStr">
        <is>
          <t>116542</t>
        </is>
      </c>
      <c r="E3138" s="0" t="inlineStr">
        <is>
          <t>BLANK EMERALD W GREY:116542B - M</t>
        </is>
      </c>
      <c r="F3138" s="0" t="inlineStr">
        <is>
          <t>899116542050</t>
        </is>
      </c>
      <c r="G3138" s="0" t="inlineStr">
        <is>
          <t>WOMENS</t>
        </is>
      </c>
      <c r="H3138" s="0" t="inlineStr">
        <is>
          <t>M</t>
        </is>
      </c>
      <c r="I3138" s="0">
        <v>24.99</v>
      </c>
      <c r="J3138" s="0">
        <v>94</v>
      </c>
    </row>
    <row r="3139" spans="1:10" customHeight="0">
      <c r="A3139" s="0">
        <f>HYPERLINK("https://dl.dropboxusercontent.com/scl/fi/5j8uxj8xjc2ijr46p0kp7/116542-f.jpg?rlkey=mam8gq48czlhy0b94l2u5q46e&amp;dl=0","Click to download Image")</f>
      </c>
      <c r="B3139" s="0">
        <f>HYPERLINK("https://dl.dropboxusercontent.com/scl/fi/kfgrxxsqmklcwssrkxxn0/womens-t-shirt-size-chartsemerald.jpg?rlkey=dw7c857nyc9ep7q25ffi6ojsq&amp;dl=0","Click to download SizeChart")</f>
      </c>
      <c r="C3139" s="0" t="inlineStr">
        <is>
          <t>Emerald Women's Scalloped T-Shirt</t>
        </is>
      </c>
      <c r="D3139" s="0" t="inlineStr">
        <is>
          <t>116542</t>
        </is>
      </c>
      <c r="E3139" s="0" t="inlineStr">
        <is>
          <t>BLANK EMERALD W GREY:116542C - L</t>
        </is>
      </c>
      <c r="F3139" s="0" t="inlineStr">
        <is>
          <t>899116542067</t>
        </is>
      </c>
      <c r="G3139" s="0" t="inlineStr">
        <is>
          <t>WOMENS</t>
        </is>
      </c>
      <c r="H3139" s="0" t="inlineStr">
        <is>
          <t>L</t>
        </is>
      </c>
      <c r="I3139" s="0">
        <v>24.99</v>
      </c>
      <c r="J3139" s="0">
        <v>95</v>
      </c>
    </row>
    <row r="3140" spans="1:10" customHeight="0">
      <c r="A3140" s="0">
        <f>HYPERLINK("https://dl.dropboxusercontent.com/scl/fi/5j8uxj8xjc2ijr46p0kp7/116542-f.jpg?rlkey=mam8gq48czlhy0b94l2u5q46e&amp;dl=0","Click to download Image")</f>
      </c>
      <c r="B3140" s="0">
        <f>HYPERLINK("https://dl.dropboxusercontent.com/scl/fi/kfgrxxsqmklcwssrkxxn0/womens-t-shirt-size-chartsemerald.jpg?rlkey=dw7c857nyc9ep7q25ffi6ojsq&amp;dl=0","Click to download SizeChart")</f>
      </c>
      <c r="C3140" s="0" t="inlineStr">
        <is>
          <t>Emerald Women's Scalloped T-Shirt</t>
        </is>
      </c>
      <c r="D3140" s="0" t="inlineStr">
        <is>
          <t>116542</t>
        </is>
      </c>
      <c r="E3140" s="0" t="inlineStr">
        <is>
          <t>BLANK EMERALD W GREY:116542D - XL</t>
        </is>
      </c>
      <c r="F3140" s="0" t="inlineStr">
        <is>
          <t>899116542074</t>
        </is>
      </c>
      <c r="G3140" s="0" t="inlineStr">
        <is>
          <t>WOMENS</t>
        </is>
      </c>
      <c r="H3140" s="0" t="inlineStr">
        <is>
          <t>XL</t>
        </is>
      </c>
      <c r="I3140" s="0">
        <v>24.99</v>
      </c>
      <c r="J3140" s="0">
        <v>47</v>
      </c>
    </row>
    <row r="3141" spans="1:10" customHeight="0">
      <c r="A3141" s="0">
        <f>HYPERLINK("https://dl.dropboxusercontent.com/scl/fi/5j8uxj8xjc2ijr46p0kp7/116542-f.jpg?rlkey=mam8gq48czlhy0b94l2u5q46e&amp;dl=0","Click to download Image")</f>
      </c>
      <c r="B3141" s="0">
        <f>HYPERLINK("https://dl.dropboxusercontent.com/scl/fi/kfgrxxsqmklcwssrkxxn0/womens-t-shirt-size-chartsemerald.jpg?rlkey=dw7c857nyc9ep7q25ffi6ojsq&amp;dl=0","Click to download SizeChart")</f>
      </c>
      <c r="C3141" s="0" t="inlineStr">
        <is>
          <t>Emerald Women's Scalloped T-Shirt</t>
        </is>
      </c>
      <c r="D3141" s="0" t="inlineStr">
        <is>
          <t>116542</t>
        </is>
      </c>
      <c r="E3141" s="0" t="inlineStr">
        <is>
          <t>BLANK EMERALD W GREY:116542E - 2XL</t>
        </is>
      </c>
      <c r="F3141" s="0" t="inlineStr">
        <is>
          <t>899116542081</t>
        </is>
      </c>
      <c r="G3141" s="0" t="inlineStr">
        <is>
          <t>WOMENS</t>
        </is>
      </c>
      <c r="H3141" s="0" t="inlineStr">
        <is>
          <t>2XL</t>
        </is>
      </c>
      <c r="I3141" s="0">
        <v>24.99</v>
      </c>
      <c r="J3141" s="0">
        <v>24</v>
      </c>
    </row>
    <row r="3142" spans="1:10" customHeight="0">
      <c r="A3142" s="0">
        <f>HYPERLINK("https://dl.dropboxusercontent.com/scl/fi/5j8uxj8xjc2ijr46p0kp7/116542-f.jpg?rlkey=mam8gq48czlhy0b94l2u5q46e&amp;dl=0","Click to download Image")</f>
      </c>
      <c r="B3142" s="0">
        <f>HYPERLINK("https://dl.dropboxusercontent.com/scl/fi/kfgrxxsqmklcwssrkxxn0/womens-t-shirt-size-chartsemerald.jpg?rlkey=dw7c857nyc9ep7q25ffi6ojsq&amp;dl=0","Click to download SizeChart")</f>
      </c>
      <c r="C3142" s="0" t="inlineStr">
        <is>
          <t>Emerald Women's Scalloped T-Shirt</t>
        </is>
      </c>
      <c r="D3142" s="0" t="inlineStr">
        <is>
          <t>116542</t>
        </is>
      </c>
      <c r="E3142" s="0" t="inlineStr">
        <is>
          <t>BLANK EMERALD W GREY:116542F - 3XL</t>
        </is>
      </c>
      <c r="F3142" s="0" t="inlineStr">
        <is>
          <t>899116542098</t>
        </is>
      </c>
      <c r="G3142" s="0" t="inlineStr">
        <is>
          <t>WOMENS</t>
        </is>
      </c>
      <c r="H3142" s="0" t="inlineStr">
        <is>
          <t>3XL</t>
        </is>
      </c>
      <c r="I3142" s="0">
        <v>24.99</v>
      </c>
      <c r="J3142" s="0">
        <v>10</v>
      </c>
    </row>
    <row r="3143" spans="1:10" customHeight="0">
      <c r="A3143" s="0">
        <f>HYPERLINK("https://dl.dropboxusercontent.com/scl/fi/ku941m3un8z0ii8fgf4kj/116544-f.jpg?rlkey=hrdnx5ukocyl0gvupfj7jw7gh&amp;dl=0","Click to download Image")</f>
      </c>
      <c r="B3143" s="0">
        <f>HYPERLINK("https://dl.dropboxusercontent.com/scl/fi/kfgrxxsqmklcwssrkxxn0/womens-t-shirt-size-chartsemerald.jpg?rlkey=dw7c857nyc9ep7q25ffi6ojsq&amp;dl=0","Click to download SizeChart")</f>
      </c>
      <c r="C3143" s="0" t="inlineStr">
        <is>
          <t>Emerald Women's Scalloped T-Shirt</t>
        </is>
      </c>
      <c r="D3143" s="0" t="inlineStr">
        <is>
          <t>116544</t>
        </is>
      </c>
      <c r="E3143" s="0" t="inlineStr">
        <is>
          <t>BLANK EMERALD W CARDINAL:116544A - S</t>
        </is>
      </c>
      <c r="F3143" s="0" t="inlineStr">
        <is>
          <t>899116544047</t>
        </is>
      </c>
      <c r="G3143" s="0" t="inlineStr">
        <is>
          <t>WOMENS</t>
        </is>
      </c>
      <c r="H3143" s="0" t="inlineStr">
        <is>
          <t>S</t>
        </is>
      </c>
      <c r="I3143" s="0">
        <v>24.99</v>
      </c>
      <c r="J3143" s="0">
        <v>15</v>
      </c>
    </row>
    <row r="3144" spans="1:10" customHeight="0">
      <c r="A3144" s="0">
        <f>HYPERLINK("https://dl.dropboxusercontent.com/scl/fi/ku941m3un8z0ii8fgf4kj/116544-f.jpg?rlkey=hrdnx5ukocyl0gvupfj7jw7gh&amp;dl=0","Click to download Image")</f>
      </c>
      <c r="B3144" s="0">
        <f>HYPERLINK("https://dl.dropboxusercontent.com/scl/fi/kfgrxxsqmklcwssrkxxn0/womens-t-shirt-size-chartsemerald.jpg?rlkey=dw7c857nyc9ep7q25ffi6ojsq&amp;dl=0","Click to download SizeChart")</f>
      </c>
      <c r="C3144" s="0" t="inlineStr">
        <is>
          <t>Emerald Women's Scalloped T-Shirt</t>
        </is>
      </c>
      <c r="D3144" s="0" t="inlineStr">
        <is>
          <t>116544</t>
        </is>
      </c>
      <c r="E3144" s="0" t="inlineStr">
        <is>
          <t>BLANK EMERALD W CARDINAL:116544B - M</t>
        </is>
      </c>
      <c r="F3144" s="0" t="inlineStr">
        <is>
          <t>899116544054</t>
        </is>
      </c>
      <c r="G3144" s="0" t="inlineStr">
        <is>
          <t>WOMENS</t>
        </is>
      </c>
      <c r="H3144" s="0" t="inlineStr">
        <is>
          <t>M</t>
        </is>
      </c>
      <c r="I3144" s="0">
        <v>24.99</v>
      </c>
      <c r="J3144" s="0">
        <v>31</v>
      </c>
    </row>
    <row r="3145" spans="1:10" customHeight="0">
      <c r="A3145" s="0">
        <f>HYPERLINK("https://dl.dropboxusercontent.com/scl/fi/ku941m3un8z0ii8fgf4kj/116544-f.jpg?rlkey=hrdnx5ukocyl0gvupfj7jw7gh&amp;dl=0","Click to download Image")</f>
      </c>
      <c r="B3145" s="0">
        <f>HYPERLINK("https://dl.dropboxusercontent.com/scl/fi/kfgrxxsqmklcwssrkxxn0/womens-t-shirt-size-chartsemerald.jpg?rlkey=dw7c857nyc9ep7q25ffi6ojsq&amp;dl=0","Click to download SizeChart")</f>
      </c>
      <c r="C3145" s="0" t="inlineStr">
        <is>
          <t>Emerald Women's Scalloped T-Shirt</t>
        </is>
      </c>
      <c r="D3145" s="0" t="inlineStr">
        <is>
          <t>116544</t>
        </is>
      </c>
      <c r="E3145" s="0" t="inlineStr">
        <is>
          <t>BLANK EMERALD W CARDINAL:116544C - L</t>
        </is>
      </c>
      <c r="F3145" s="0" t="inlineStr">
        <is>
          <t>899116544061</t>
        </is>
      </c>
      <c r="G3145" s="0" t="inlineStr">
        <is>
          <t>WOMENS</t>
        </is>
      </c>
      <c r="H3145" s="0" t="inlineStr">
        <is>
          <t>L</t>
        </is>
      </c>
      <c r="I3145" s="0">
        <v>24.99</v>
      </c>
      <c r="J3145" s="0">
        <v>32</v>
      </c>
    </row>
    <row r="3146" spans="1:10" customHeight="0">
      <c r="A3146" s="0">
        <f>HYPERLINK("https://dl.dropboxusercontent.com/scl/fi/ku941m3un8z0ii8fgf4kj/116544-f.jpg?rlkey=hrdnx5ukocyl0gvupfj7jw7gh&amp;dl=0","Click to download Image")</f>
      </c>
      <c r="B3146" s="0">
        <f>HYPERLINK("https://dl.dropboxusercontent.com/scl/fi/kfgrxxsqmklcwssrkxxn0/womens-t-shirt-size-chartsemerald.jpg?rlkey=dw7c857nyc9ep7q25ffi6ojsq&amp;dl=0","Click to download SizeChart")</f>
      </c>
      <c r="C3146" s="0" t="inlineStr">
        <is>
          <t>Emerald Women's Scalloped T-Shirt</t>
        </is>
      </c>
      <c r="D3146" s="0" t="inlineStr">
        <is>
          <t>116544</t>
        </is>
      </c>
      <c r="E3146" s="0" t="inlineStr">
        <is>
          <t>BLANK EMERALD W CARDINAL:116544D - XL</t>
        </is>
      </c>
      <c r="F3146" s="0" t="inlineStr">
        <is>
          <t>899116544078</t>
        </is>
      </c>
      <c r="G3146" s="0" t="inlineStr">
        <is>
          <t>WOMENS</t>
        </is>
      </c>
      <c r="H3146" s="0" t="inlineStr">
        <is>
          <t>XL</t>
        </is>
      </c>
      <c r="I3146" s="0">
        <v>24.99</v>
      </c>
      <c r="J3146" s="0">
        <v>16</v>
      </c>
    </row>
    <row r="3147" spans="1:10" customHeight="0">
      <c r="A3147" s="0">
        <f>HYPERLINK("https://dl.dropboxusercontent.com/scl/fi/ku941m3un8z0ii8fgf4kj/116544-f.jpg?rlkey=hrdnx5ukocyl0gvupfj7jw7gh&amp;dl=0","Click to download Image")</f>
      </c>
      <c r="B3147" s="0">
        <f>HYPERLINK("https://dl.dropboxusercontent.com/scl/fi/kfgrxxsqmklcwssrkxxn0/womens-t-shirt-size-chartsemerald.jpg?rlkey=dw7c857nyc9ep7q25ffi6ojsq&amp;dl=0","Click to download SizeChart")</f>
      </c>
      <c r="C3147" s="0" t="inlineStr">
        <is>
          <t>Emerald Women's Scalloped T-Shirt</t>
        </is>
      </c>
      <c r="D3147" s="0" t="inlineStr">
        <is>
          <t>116544</t>
        </is>
      </c>
      <c r="E3147" s="0" t="inlineStr">
        <is>
          <t>BLANK EMERALD W CARDINAL:116544E - 2XL</t>
        </is>
      </c>
      <c r="F3147" s="0" t="inlineStr">
        <is>
          <t>899116544085</t>
        </is>
      </c>
      <c r="G3147" s="0" t="inlineStr">
        <is>
          <t>WOMENS</t>
        </is>
      </c>
      <c r="H3147" s="0" t="inlineStr">
        <is>
          <t>2XL</t>
        </is>
      </c>
      <c r="I3147" s="0">
        <v>24.99</v>
      </c>
      <c r="J3147" s="0">
        <v>8</v>
      </c>
    </row>
    <row r="3148" spans="1:10" customHeight="0">
      <c r="A3148" s="0">
        <f>HYPERLINK("https://dl.dropboxusercontent.com/scl/fi/ku941m3un8z0ii8fgf4kj/116544-f.jpg?rlkey=hrdnx5ukocyl0gvupfj7jw7gh&amp;dl=0","Click to download Image")</f>
      </c>
      <c r="B3148" s="0">
        <f>HYPERLINK("https://dl.dropboxusercontent.com/scl/fi/kfgrxxsqmklcwssrkxxn0/womens-t-shirt-size-chartsemerald.jpg?rlkey=dw7c857nyc9ep7q25ffi6ojsq&amp;dl=0","Click to download SizeChart")</f>
      </c>
      <c r="C3148" s="0" t="inlineStr">
        <is>
          <t>Emerald Women's Scalloped T-Shirt</t>
        </is>
      </c>
      <c r="D3148" s="0" t="inlineStr">
        <is>
          <t>116544</t>
        </is>
      </c>
      <c r="E3148" s="0" t="inlineStr">
        <is>
          <t>BLANK EMERALD W CARDINAL:116544F - 3XL</t>
        </is>
      </c>
      <c r="F3148" s="0" t="inlineStr">
        <is>
          <t>899116544092</t>
        </is>
      </c>
      <c r="G3148" s="0" t="inlineStr">
        <is>
          <t>WOMENS</t>
        </is>
      </c>
      <c r="H3148" s="0" t="inlineStr">
        <is>
          <t>3XL</t>
        </is>
      </c>
      <c r="I3148" s="0">
        <v>24.99</v>
      </c>
      <c r="J3148" s="0">
        <v>4</v>
      </c>
    </row>
    <row r="3149" spans="1:10" customHeight="0">
      <c r="A3149" s="0">
        <f>HYPERLINK("https://dl.dropboxusercontent.com/scl/fi/roqzdmopwyv5fivi7zfub/116543-f.jpg?rlkey=7rvfgcn37s10saarnasr77fsr&amp;dl=0","Click to download Image")</f>
      </c>
      <c r="B3149" s="0">
        <f>HYPERLINK("https://dl.dropboxusercontent.com/scl/fi/kfgrxxsqmklcwssrkxxn0/womens-t-shirt-size-chartsemerald.jpg?rlkey=dw7c857nyc9ep7q25ffi6ojsq&amp;dl=0","Click to download SizeChart")</f>
      </c>
      <c r="C3149" s="0" t="inlineStr">
        <is>
          <t>Emerald Women's Scalloped T-Shirt</t>
        </is>
      </c>
      <c r="D3149" s="0" t="inlineStr">
        <is>
          <t>116543</t>
        </is>
      </c>
      <c r="E3149" s="0" t="inlineStr">
        <is>
          <t>BLANK EMERALD W GOLD:116543A - S</t>
        </is>
      </c>
      <c r="F3149" s="0" t="inlineStr">
        <is>
          <t>899116543040</t>
        </is>
      </c>
      <c r="G3149" s="0" t="inlineStr">
        <is>
          <t>WOMENS</t>
        </is>
      </c>
      <c r="H3149" s="0" t="inlineStr">
        <is>
          <t>S</t>
        </is>
      </c>
      <c r="I3149" s="0">
        <v>24.99</v>
      </c>
      <c r="J3149" s="0">
        <v>15</v>
      </c>
    </row>
    <row r="3150" spans="1:10" customHeight="0">
      <c r="A3150" s="0">
        <f>HYPERLINK("https://dl.dropboxusercontent.com/scl/fi/roqzdmopwyv5fivi7zfub/116543-f.jpg?rlkey=7rvfgcn37s10saarnasr77fsr&amp;dl=0","Click to download Image")</f>
      </c>
      <c r="B3150" s="0">
        <f>HYPERLINK("https://dl.dropboxusercontent.com/scl/fi/kfgrxxsqmklcwssrkxxn0/womens-t-shirt-size-chartsemerald.jpg?rlkey=dw7c857nyc9ep7q25ffi6ojsq&amp;dl=0","Click to download SizeChart")</f>
      </c>
      <c r="C3150" s="0" t="inlineStr">
        <is>
          <t>Emerald Women's Scalloped T-Shirt</t>
        </is>
      </c>
      <c r="D3150" s="0" t="inlineStr">
        <is>
          <t>116543</t>
        </is>
      </c>
      <c r="E3150" s="0" t="inlineStr">
        <is>
          <t>BLANK EMERALD W GOLD:116543B - M</t>
        </is>
      </c>
      <c r="F3150" s="0" t="inlineStr">
        <is>
          <t>899116543057</t>
        </is>
      </c>
      <c r="G3150" s="0" t="inlineStr">
        <is>
          <t>WOMENS</t>
        </is>
      </c>
      <c r="H3150" s="0" t="inlineStr">
        <is>
          <t>M</t>
        </is>
      </c>
      <c r="I3150" s="0">
        <v>24.99</v>
      </c>
      <c r="J3150" s="0">
        <v>32</v>
      </c>
    </row>
    <row r="3151" spans="1:10" customHeight="0">
      <c r="A3151" s="0">
        <f>HYPERLINK("https://dl.dropboxusercontent.com/scl/fi/roqzdmopwyv5fivi7zfub/116543-f.jpg?rlkey=7rvfgcn37s10saarnasr77fsr&amp;dl=0","Click to download Image")</f>
      </c>
      <c r="B3151" s="0">
        <f>HYPERLINK("https://dl.dropboxusercontent.com/scl/fi/kfgrxxsqmklcwssrkxxn0/womens-t-shirt-size-chartsemerald.jpg?rlkey=dw7c857nyc9ep7q25ffi6ojsq&amp;dl=0","Click to download SizeChart")</f>
      </c>
      <c r="C3151" s="0" t="inlineStr">
        <is>
          <t>Emerald Women's Scalloped T-Shirt</t>
        </is>
      </c>
      <c r="D3151" s="0" t="inlineStr">
        <is>
          <t>116543</t>
        </is>
      </c>
      <c r="E3151" s="0" t="inlineStr">
        <is>
          <t>BLANK EMERALD W GOLD:116543C - L</t>
        </is>
      </c>
      <c r="F3151" s="0" t="inlineStr">
        <is>
          <t>899116543064</t>
        </is>
      </c>
      <c r="G3151" s="0" t="inlineStr">
        <is>
          <t>WOMENS</t>
        </is>
      </c>
      <c r="H3151" s="0" t="inlineStr">
        <is>
          <t>L</t>
        </is>
      </c>
      <c r="I3151" s="0">
        <v>24.99</v>
      </c>
      <c r="J3151" s="0">
        <v>32</v>
      </c>
    </row>
    <row r="3152" spans="1:10" customHeight="0">
      <c r="A3152" s="0">
        <f>HYPERLINK("https://dl.dropboxusercontent.com/scl/fi/roqzdmopwyv5fivi7zfub/116543-f.jpg?rlkey=7rvfgcn37s10saarnasr77fsr&amp;dl=0","Click to download Image")</f>
      </c>
      <c r="B3152" s="0">
        <f>HYPERLINK("https://dl.dropboxusercontent.com/scl/fi/kfgrxxsqmklcwssrkxxn0/womens-t-shirt-size-chartsemerald.jpg?rlkey=dw7c857nyc9ep7q25ffi6ojsq&amp;dl=0","Click to download SizeChart")</f>
      </c>
      <c r="C3152" s="0" t="inlineStr">
        <is>
          <t>Emerald Women's Scalloped T-Shirt</t>
        </is>
      </c>
      <c r="D3152" s="0" t="inlineStr">
        <is>
          <t>116543</t>
        </is>
      </c>
      <c r="E3152" s="0" t="inlineStr">
        <is>
          <t>BLANK EMERALD W GOLD:116543D - XL</t>
        </is>
      </c>
      <c r="F3152" s="0" t="inlineStr">
        <is>
          <t>899116543071</t>
        </is>
      </c>
      <c r="G3152" s="0" t="inlineStr">
        <is>
          <t>WOMENS</t>
        </is>
      </c>
      <c r="H3152" s="0" t="inlineStr">
        <is>
          <t>XL</t>
        </is>
      </c>
      <c r="I3152" s="0">
        <v>24.99</v>
      </c>
      <c r="J3152" s="0">
        <v>16</v>
      </c>
    </row>
    <row r="3153" spans="1:10" customHeight="0">
      <c r="A3153" s="0">
        <f>HYPERLINK("https://dl.dropboxusercontent.com/scl/fi/roqzdmopwyv5fivi7zfub/116543-f.jpg?rlkey=7rvfgcn37s10saarnasr77fsr&amp;dl=0","Click to download Image")</f>
      </c>
      <c r="B3153" s="0">
        <f>HYPERLINK("https://dl.dropboxusercontent.com/scl/fi/kfgrxxsqmklcwssrkxxn0/womens-t-shirt-size-chartsemerald.jpg?rlkey=dw7c857nyc9ep7q25ffi6ojsq&amp;dl=0","Click to download SizeChart")</f>
      </c>
      <c r="C3153" s="0" t="inlineStr">
        <is>
          <t>Emerald Women's Scalloped T-Shirt</t>
        </is>
      </c>
      <c r="D3153" s="0" t="inlineStr">
        <is>
          <t>116543</t>
        </is>
      </c>
      <c r="E3153" s="0" t="inlineStr">
        <is>
          <t>BLANK EMERALD W GOLD:116543E - 2XL</t>
        </is>
      </c>
      <c r="F3153" s="0" t="inlineStr">
        <is>
          <t>899116543088</t>
        </is>
      </c>
      <c r="G3153" s="0" t="inlineStr">
        <is>
          <t>WOMENS</t>
        </is>
      </c>
      <c r="H3153" s="0" t="inlineStr">
        <is>
          <t>2XL</t>
        </is>
      </c>
      <c r="I3153" s="0">
        <v>24.99</v>
      </c>
      <c r="J3153" s="0">
        <v>8</v>
      </c>
    </row>
    <row r="3154" spans="1:10" customHeight="0">
      <c r="A3154" s="0">
        <f>HYPERLINK("https://dl.dropboxusercontent.com/scl/fi/roqzdmopwyv5fivi7zfub/116543-f.jpg?rlkey=7rvfgcn37s10saarnasr77fsr&amp;dl=0","Click to download Image")</f>
      </c>
      <c r="B3154" s="0">
        <f>HYPERLINK("https://dl.dropboxusercontent.com/scl/fi/kfgrxxsqmklcwssrkxxn0/womens-t-shirt-size-chartsemerald.jpg?rlkey=dw7c857nyc9ep7q25ffi6ojsq&amp;dl=0","Click to download SizeChart")</f>
      </c>
      <c r="C3154" s="0" t="inlineStr">
        <is>
          <t>Emerald Women's Scalloped T-Shirt</t>
        </is>
      </c>
      <c r="D3154" s="0" t="inlineStr">
        <is>
          <t>116543</t>
        </is>
      </c>
      <c r="E3154" s="0" t="inlineStr">
        <is>
          <t>BLANK EMERALD W GOLD:116543F - 3XL</t>
        </is>
      </c>
      <c r="F3154" s="0" t="inlineStr">
        <is>
          <t>899116543095</t>
        </is>
      </c>
      <c r="G3154" s="0" t="inlineStr">
        <is>
          <t>WOMENS</t>
        </is>
      </c>
      <c r="H3154" s="0" t="inlineStr">
        <is>
          <t>3XL</t>
        </is>
      </c>
      <c r="I3154" s="0">
        <v>24.99</v>
      </c>
      <c r="J3154" s="0">
        <v>4</v>
      </c>
    </row>
    <row r="3155" spans="1:10" customHeight="0">
      <c r="A3155" s="0">
        <f>HYPERLINK("https://dl.dropboxusercontent.com/scl/fi/j7ejz4wh374k8ng8pdbea/116545-f.jpg?rlkey=8aqz60m3o3mvbelyoc8r6s5zd&amp;dl=0","Click to download Image")</f>
      </c>
      <c r="B3155" s="0">
        <f>HYPERLINK("https://dl.dropboxusercontent.com/scl/fi/kfgrxxsqmklcwssrkxxn0/womens-t-shirt-size-chartsemerald.jpg?rlkey=dw7c857nyc9ep7q25ffi6ojsq&amp;dl=0","Click to download SizeChart")</f>
      </c>
      <c r="C3155" s="0" t="inlineStr">
        <is>
          <t>Emerald Women's Scalloped T-Shirt</t>
        </is>
      </c>
      <c r="D3155" s="0" t="inlineStr">
        <is>
          <t>116545</t>
        </is>
      </c>
      <c r="E3155" s="0" t="inlineStr">
        <is>
          <t>BLANK EMERALD W PURPLE:116545A - S</t>
        </is>
      </c>
      <c r="F3155" s="0" t="inlineStr">
        <is>
          <t>899116545044</t>
        </is>
      </c>
      <c r="G3155" s="0" t="inlineStr">
        <is>
          <t>WOMENS</t>
        </is>
      </c>
      <c r="H3155" s="0" t="inlineStr">
        <is>
          <t>S</t>
        </is>
      </c>
      <c r="I3155" s="0">
        <v>24.99</v>
      </c>
      <c r="J3155" s="0">
        <v>16</v>
      </c>
    </row>
    <row r="3156" spans="1:10" customHeight="0">
      <c r="A3156" s="0">
        <f>HYPERLINK("https://dl.dropboxusercontent.com/scl/fi/j7ejz4wh374k8ng8pdbea/116545-f.jpg?rlkey=8aqz60m3o3mvbelyoc8r6s5zd&amp;dl=0","Click to download Image")</f>
      </c>
      <c r="B3156" s="0">
        <f>HYPERLINK("https://dl.dropboxusercontent.com/scl/fi/kfgrxxsqmklcwssrkxxn0/womens-t-shirt-size-chartsemerald.jpg?rlkey=dw7c857nyc9ep7q25ffi6ojsq&amp;dl=0","Click to download SizeChart")</f>
      </c>
      <c r="C3156" s="0" t="inlineStr">
        <is>
          <t>Emerald Women's Scalloped T-Shirt</t>
        </is>
      </c>
      <c r="D3156" s="0" t="inlineStr">
        <is>
          <t>116545</t>
        </is>
      </c>
      <c r="E3156" s="0" t="inlineStr">
        <is>
          <t>BLANK EMERALD W PURPLE:116545B - M</t>
        </is>
      </c>
      <c r="F3156" s="0" t="inlineStr">
        <is>
          <t>899116545051</t>
        </is>
      </c>
      <c r="G3156" s="0" t="inlineStr">
        <is>
          <t>WOMENS</t>
        </is>
      </c>
      <c r="H3156" s="0" t="inlineStr">
        <is>
          <t>M</t>
        </is>
      </c>
      <c r="I3156" s="0">
        <v>24.99</v>
      </c>
      <c r="J3156" s="0">
        <v>31</v>
      </c>
    </row>
    <row r="3157" spans="1:10" customHeight="0">
      <c r="A3157" s="0">
        <f>HYPERLINK("https://dl.dropboxusercontent.com/scl/fi/j7ejz4wh374k8ng8pdbea/116545-f.jpg?rlkey=8aqz60m3o3mvbelyoc8r6s5zd&amp;dl=0","Click to download Image")</f>
      </c>
      <c r="B3157" s="0">
        <f>HYPERLINK("https://dl.dropboxusercontent.com/scl/fi/kfgrxxsqmklcwssrkxxn0/womens-t-shirt-size-chartsemerald.jpg?rlkey=dw7c857nyc9ep7q25ffi6ojsq&amp;dl=0","Click to download SizeChart")</f>
      </c>
      <c r="C3157" s="0" t="inlineStr">
        <is>
          <t>Emerald Women's Scalloped T-Shirt</t>
        </is>
      </c>
      <c r="D3157" s="0" t="inlineStr">
        <is>
          <t>116545</t>
        </is>
      </c>
      <c r="E3157" s="0" t="inlineStr">
        <is>
          <t>BLANK EMERALD W PURPLE:116545C - L</t>
        </is>
      </c>
      <c r="F3157" s="0" t="inlineStr">
        <is>
          <t>899116545068</t>
        </is>
      </c>
      <c r="G3157" s="0" t="inlineStr">
        <is>
          <t>WOMENS</t>
        </is>
      </c>
      <c r="H3157" s="0" t="inlineStr">
        <is>
          <t>L</t>
        </is>
      </c>
      <c r="I3157" s="0">
        <v>24.99</v>
      </c>
      <c r="J3157" s="0">
        <v>32</v>
      </c>
    </row>
    <row r="3158" spans="1:10" customHeight="0">
      <c r="A3158" s="0">
        <f>HYPERLINK("https://dl.dropboxusercontent.com/scl/fi/j7ejz4wh374k8ng8pdbea/116545-f.jpg?rlkey=8aqz60m3o3mvbelyoc8r6s5zd&amp;dl=0","Click to download Image")</f>
      </c>
      <c r="B3158" s="0">
        <f>HYPERLINK("https://dl.dropboxusercontent.com/scl/fi/kfgrxxsqmklcwssrkxxn0/womens-t-shirt-size-chartsemerald.jpg?rlkey=dw7c857nyc9ep7q25ffi6ojsq&amp;dl=0","Click to download SizeChart")</f>
      </c>
      <c r="C3158" s="0" t="inlineStr">
        <is>
          <t>Emerald Women's Scalloped T-Shirt</t>
        </is>
      </c>
      <c r="D3158" s="0" t="inlineStr">
        <is>
          <t>116545</t>
        </is>
      </c>
      <c r="E3158" s="0" t="inlineStr">
        <is>
          <t>BLANK EMERALD W PURPLE:116545D - XL</t>
        </is>
      </c>
      <c r="F3158" s="0" t="inlineStr">
        <is>
          <t>899116545075</t>
        </is>
      </c>
      <c r="G3158" s="0" t="inlineStr">
        <is>
          <t>WOMENS</t>
        </is>
      </c>
      <c r="H3158" s="0" t="inlineStr">
        <is>
          <t>XL</t>
        </is>
      </c>
      <c r="I3158" s="0">
        <v>24.99</v>
      </c>
      <c r="J3158" s="0">
        <v>16</v>
      </c>
    </row>
    <row r="3159" spans="1:10" customHeight="0">
      <c r="A3159" s="0">
        <f>HYPERLINK("https://dl.dropboxusercontent.com/scl/fi/j7ejz4wh374k8ng8pdbea/116545-f.jpg?rlkey=8aqz60m3o3mvbelyoc8r6s5zd&amp;dl=0","Click to download Image")</f>
      </c>
      <c r="B3159" s="0">
        <f>HYPERLINK("https://dl.dropboxusercontent.com/scl/fi/kfgrxxsqmklcwssrkxxn0/womens-t-shirt-size-chartsemerald.jpg?rlkey=dw7c857nyc9ep7q25ffi6ojsq&amp;dl=0","Click to download SizeChart")</f>
      </c>
      <c r="C3159" s="0" t="inlineStr">
        <is>
          <t>Emerald Women's Scalloped T-Shirt</t>
        </is>
      </c>
      <c r="D3159" s="0" t="inlineStr">
        <is>
          <t>116545</t>
        </is>
      </c>
      <c r="E3159" s="0" t="inlineStr">
        <is>
          <t>BLANK EMERALD W PURPLE:116545E - 2XL</t>
        </is>
      </c>
      <c r="F3159" s="0" t="inlineStr">
        <is>
          <t>899116545082</t>
        </is>
      </c>
      <c r="G3159" s="0" t="inlineStr">
        <is>
          <t>WOMENS</t>
        </is>
      </c>
      <c r="H3159" s="0" t="inlineStr">
        <is>
          <t>2XL</t>
        </is>
      </c>
      <c r="I3159" s="0">
        <v>24.99</v>
      </c>
      <c r="J3159" s="0">
        <v>8</v>
      </c>
    </row>
    <row r="3160" spans="1:10" customHeight="0">
      <c r="A3160" s="0">
        <f>HYPERLINK("https://dl.dropboxusercontent.com/scl/fi/j7ejz4wh374k8ng8pdbea/116545-f.jpg?rlkey=8aqz60m3o3mvbelyoc8r6s5zd&amp;dl=0","Click to download Image")</f>
      </c>
      <c r="B3160" s="0">
        <f>HYPERLINK("https://dl.dropboxusercontent.com/scl/fi/kfgrxxsqmklcwssrkxxn0/womens-t-shirt-size-chartsemerald.jpg?rlkey=dw7c857nyc9ep7q25ffi6ojsq&amp;dl=0","Click to download SizeChart")</f>
      </c>
      <c r="C3160" s="0" t="inlineStr">
        <is>
          <t>Emerald Women's Scalloped T-Shirt</t>
        </is>
      </c>
      <c r="D3160" s="0" t="inlineStr">
        <is>
          <t>116545</t>
        </is>
      </c>
      <c r="E3160" s="0" t="inlineStr">
        <is>
          <t>BLANK EMERALD W PURPLE:116545F - 3XL</t>
        </is>
      </c>
      <c r="F3160" s="0" t="inlineStr">
        <is>
          <t>899116545099</t>
        </is>
      </c>
      <c r="G3160" s="0" t="inlineStr">
        <is>
          <t>WOMENS</t>
        </is>
      </c>
      <c r="H3160" s="0" t="inlineStr">
        <is>
          <t>3XL</t>
        </is>
      </c>
      <c r="I3160" s="0">
        <v>24.99</v>
      </c>
      <c r="J3160" s="0">
        <v>3</v>
      </c>
    </row>
    <row r="3161" spans="1:10" customHeight="0">
      <c r="A3161" s="0">
        <f>HYPERLINK("https://dl.dropboxusercontent.com/scl/fi/tic65hkcynz8tp59s6ejj/112642f.jpg?rlkey=3vvh5uyo1u3al5qwjmg8lk2ss&amp;dl=0","Click to download Image")</f>
      </c>
      <c r="B3161" s="0">
        <f>HYPERLINK("https://dl.dropboxusercontent.com/scl/fi/zhio80l6ob9xdpu8u3qge/womens-t-shirt-size-chartskaren.jpg?rlkey=1fn4xqn4nwl5gh1as1nbiwmem&amp;dl=0","Click to download SizeChart")</f>
      </c>
      <c r="C3161" s="0" t="inlineStr">
        <is>
          <t>Karen Women's Twist Knot Crop T-Shirt</t>
        </is>
      </c>
      <c r="D3161" s="0" t="inlineStr">
        <is>
          <t>112642</t>
        </is>
      </c>
      <c r="E3161" s="0" t="inlineStr">
        <is>
          <t>BLANK KAREN BLACK:112642AA - XS</t>
        </is>
      </c>
      <c r="G3161" s="0" t="inlineStr">
        <is>
          <t>WOMENS</t>
        </is>
      </c>
      <c r="H3161" s="0" t="inlineStr">
        <is>
          <t>XS</t>
        </is>
      </c>
      <c r="I3161" s="0">
        <v>19.99</v>
      </c>
      <c r="J3161" s="0">
        <v>24</v>
      </c>
    </row>
    <row r="3162" spans="1:10" customHeight="0">
      <c r="A3162" s="0">
        <f>HYPERLINK("https://dl.dropboxusercontent.com/scl/fi/tic65hkcynz8tp59s6ejj/112642f.jpg?rlkey=3vvh5uyo1u3al5qwjmg8lk2ss&amp;dl=0","Click to download Image")</f>
      </c>
      <c r="B3162" s="0">
        <f>HYPERLINK("https://dl.dropboxusercontent.com/scl/fi/zhio80l6ob9xdpu8u3qge/womens-t-shirt-size-chartskaren.jpg?rlkey=1fn4xqn4nwl5gh1as1nbiwmem&amp;dl=0","Click to download SizeChart")</f>
      </c>
      <c r="C3162" s="0" t="inlineStr">
        <is>
          <t>Karen Women's Twist Knot Crop T-Shirt</t>
        </is>
      </c>
      <c r="D3162" s="0" t="inlineStr">
        <is>
          <t>112642</t>
        </is>
      </c>
      <c r="E3162" s="0" t="inlineStr">
        <is>
          <t>BLANK KAREN BLACK:112642A - S</t>
        </is>
      </c>
      <c r="G3162" s="0" t="inlineStr">
        <is>
          <t>WOMENS</t>
        </is>
      </c>
      <c r="H3162" s="0" t="inlineStr">
        <is>
          <t>S</t>
        </is>
      </c>
      <c r="I3162" s="0">
        <v>19.99</v>
      </c>
      <c r="J3162" s="0">
        <v>32</v>
      </c>
    </row>
    <row r="3163" spans="1:10" customHeight="0">
      <c r="A3163" s="0">
        <f>HYPERLINK("https://dl.dropboxusercontent.com/scl/fi/tic65hkcynz8tp59s6ejj/112642f.jpg?rlkey=3vvh5uyo1u3al5qwjmg8lk2ss&amp;dl=0","Click to download Image")</f>
      </c>
      <c r="B3163" s="0">
        <f>HYPERLINK("https://dl.dropboxusercontent.com/scl/fi/zhio80l6ob9xdpu8u3qge/womens-t-shirt-size-chartskaren.jpg?rlkey=1fn4xqn4nwl5gh1as1nbiwmem&amp;dl=0","Click to download SizeChart")</f>
      </c>
      <c r="C3163" s="0" t="inlineStr">
        <is>
          <t>Karen Women's Twist Knot Crop T-Shirt</t>
        </is>
      </c>
      <c r="D3163" s="0" t="inlineStr">
        <is>
          <t>112642</t>
        </is>
      </c>
      <c r="E3163" s="0" t="inlineStr">
        <is>
          <t>BLANK KAREN BLACK:112642B - M</t>
        </is>
      </c>
      <c r="G3163" s="0" t="inlineStr">
        <is>
          <t>WOMENS</t>
        </is>
      </c>
      <c r="H3163" s="0" t="inlineStr">
        <is>
          <t>M</t>
        </is>
      </c>
      <c r="I3163" s="0">
        <v>19.99</v>
      </c>
      <c r="J3163" s="0">
        <v>26</v>
      </c>
    </row>
    <row r="3164" spans="1:10" customHeight="0">
      <c r="A3164" s="0">
        <f>HYPERLINK("https://dl.dropboxusercontent.com/scl/fi/tic65hkcynz8tp59s6ejj/112642f.jpg?rlkey=3vvh5uyo1u3al5qwjmg8lk2ss&amp;dl=0","Click to download Image")</f>
      </c>
      <c r="B3164" s="0">
        <f>HYPERLINK("https://dl.dropboxusercontent.com/scl/fi/zhio80l6ob9xdpu8u3qge/womens-t-shirt-size-chartskaren.jpg?rlkey=1fn4xqn4nwl5gh1as1nbiwmem&amp;dl=0","Click to download SizeChart")</f>
      </c>
      <c r="C3164" s="0" t="inlineStr">
        <is>
          <t>Karen Women's Twist Knot Crop T-Shirt</t>
        </is>
      </c>
      <c r="D3164" s="0" t="inlineStr">
        <is>
          <t>112642</t>
        </is>
      </c>
      <c r="E3164" s="0" t="inlineStr">
        <is>
          <t>BLANK KAREN BLACK:112642C - L</t>
        </is>
      </c>
      <c r="G3164" s="0" t="inlineStr">
        <is>
          <t>WOMENS</t>
        </is>
      </c>
      <c r="H3164" s="0" t="inlineStr">
        <is>
          <t>L</t>
        </is>
      </c>
      <c r="I3164" s="0">
        <v>19.99</v>
      </c>
      <c r="J3164" s="0">
        <v>12</v>
      </c>
    </row>
    <row r="3165" spans="1:10" customHeight="0">
      <c r="A3165" s="0">
        <f>HYPERLINK("https://dl.dropboxusercontent.com/scl/fi/tic65hkcynz8tp59s6ejj/112642f.jpg?rlkey=3vvh5uyo1u3al5qwjmg8lk2ss&amp;dl=0","Click to download Image")</f>
      </c>
      <c r="B3165" s="0">
        <f>HYPERLINK("https://dl.dropboxusercontent.com/scl/fi/zhio80l6ob9xdpu8u3qge/womens-t-shirt-size-chartskaren.jpg?rlkey=1fn4xqn4nwl5gh1as1nbiwmem&amp;dl=0","Click to download SizeChart")</f>
      </c>
      <c r="C3165" s="0" t="inlineStr">
        <is>
          <t>Karen Women's Twist Knot Crop T-Shirt</t>
        </is>
      </c>
      <c r="D3165" s="0" t="inlineStr">
        <is>
          <t>112642</t>
        </is>
      </c>
      <c r="E3165" s="0" t="inlineStr">
        <is>
          <t>BLANK KAREN BLACK:112642D - XL</t>
        </is>
      </c>
      <c r="G3165" s="0" t="inlineStr">
        <is>
          <t>WOMENS</t>
        </is>
      </c>
      <c r="H3165" s="0" t="inlineStr">
        <is>
          <t>XL</t>
        </is>
      </c>
      <c r="I3165" s="0">
        <v>19.99</v>
      </c>
      <c r="J3165" s="0">
        <v>12</v>
      </c>
    </row>
    <row r="3166" spans="1:10" customHeight="0">
      <c r="A3166" s="0">
        <f>HYPERLINK("https://dl.dropboxusercontent.com/scl/fi/tic65hkcynz8tp59s6ejj/112642f.jpg?rlkey=3vvh5uyo1u3al5qwjmg8lk2ss&amp;dl=0","Click to download Image")</f>
      </c>
      <c r="B3166" s="0">
        <f>HYPERLINK("https://dl.dropboxusercontent.com/scl/fi/zhio80l6ob9xdpu8u3qge/womens-t-shirt-size-chartskaren.jpg?rlkey=1fn4xqn4nwl5gh1as1nbiwmem&amp;dl=0","Click to download SizeChart")</f>
      </c>
      <c r="C3166" s="0" t="inlineStr">
        <is>
          <t>Karen Women's Twist Knot Crop T-Shirt</t>
        </is>
      </c>
      <c r="D3166" s="0" t="inlineStr">
        <is>
          <t>112642</t>
        </is>
      </c>
      <c r="E3166" s="0" t="inlineStr">
        <is>
          <t>BLANK KAREN BLACK:112642E - 2XL</t>
        </is>
      </c>
      <c r="G3166" s="0" t="inlineStr">
        <is>
          <t>WOMENS</t>
        </is>
      </c>
      <c r="H3166" s="0" t="inlineStr">
        <is>
          <t>2XL</t>
        </is>
      </c>
      <c r="I3166" s="0">
        <v>19.99</v>
      </c>
      <c r="J3166" s="0">
        <v>3</v>
      </c>
    </row>
    <row r="3167" spans="1:10" customHeight="0">
      <c r="A3167" s="0">
        <f>HYPERLINK("https://dl.dropboxusercontent.com/scl/fi/tic65hkcynz8tp59s6ejj/112642f.jpg?rlkey=3vvh5uyo1u3al5qwjmg8lk2ss&amp;dl=0","Click to download Image")</f>
      </c>
      <c r="B3167" s="0">
        <f>HYPERLINK("https://dl.dropboxusercontent.com/scl/fi/zhio80l6ob9xdpu8u3qge/womens-t-shirt-size-chartskaren.jpg?rlkey=1fn4xqn4nwl5gh1as1nbiwmem&amp;dl=0","Click to download SizeChart")</f>
      </c>
      <c r="C3167" s="0" t="inlineStr">
        <is>
          <t>Karen Women's Twist Knot Crop T-Shirt</t>
        </is>
      </c>
      <c r="D3167" s="0" t="inlineStr">
        <is>
          <t>112642</t>
        </is>
      </c>
      <c r="E3167" s="0" t="inlineStr">
        <is>
          <t>BLANK KAREN BLACK:112642F - 3XL</t>
        </is>
      </c>
      <c r="G3167" s="0" t="inlineStr">
        <is>
          <t>WOMENS</t>
        </is>
      </c>
      <c r="H3167" s="0" t="inlineStr">
        <is>
          <t>3XL</t>
        </is>
      </c>
      <c r="I3167" s="0">
        <v>19.99</v>
      </c>
      <c r="J3167" s="0">
        <v>8</v>
      </c>
    </row>
    <row r="3168" spans="1:10" customHeight="0">
      <c r="A3168" s="0">
        <f>HYPERLINK("https://dl.dropboxusercontent.com/scl/fi/x14yqjtj2la4s74ixv46q/karen.jpg?rlkey=k8fjwxg96iblcj6fragge5ohv&amp;dl=0","Click to download Image")</f>
      </c>
      <c r="B3168" s="0">
        <f>HYPERLINK("https://dl.dropboxusercontent.com/scl/fi/zhio80l6ob9xdpu8u3qge/womens-t-shirt-size-chartskaren.jpg?rlkey=1fn4xqn4nwl5gh1as1nbiwmem&amp;dl=0","Click to download SizeChart")</f>
      </c>
      <c r="C3168" s="0" t="inlineStr">
        <is>
          <t>Karen Women's Twist Knot Crop T-Shirt</t>
        </is>
      </c>
      <c r="D3168" s="0" t="inlineStr">
        <is>
          <t>112643</t>
        </is>
      </c>
      <c r="E3168" s="0" t="inlineStr">
        <is>
          <t>BLANK KAREN GOLD:112643AA - XS</t>
        </is>
      </c>
      <c r="G3168" s="0" t="inlineStr">
        <is>
          <t>WOMENS</t>
        </is>
      </c>
      <c r="H3168" s="0" t="inlineStr">
        <is>
          <t>XS</t>
        </is>
      </c>
      <c r="I3168" s="0">
        <v>19.99</v>
      </c>
      <c r="J3168" s="0">
        <v>24</v>
      </c>
    </row>
    <row r="3169" spans="1:10" customHeight="0">
      <c r="A3169" s="0">
        <f>HYPERLINK("https://dl.dropboxusercontent.com/scl/fi/x14yqjtj2la4s74ixv46q/karen.jpg?rlkey=k8fjwxg96iblcj6fragge5ohv&amp;dl=0","Click to download Image")</f>
      </c>
      <c r="B3169" s="0">
        <f>HYPERLINK("https://dl.dropboxusercontent.com/scl/fi/zhio80l6ob9xdpu8u3qge/womens-t-shirt-size-chartskaren.jpg?rlkey=1fn4xqn4nwl5gh1as1nbiwmem&amp;dl=0","Click to download SizeChart")</f>
      </c>
      <c r="C3169" s="0" t="inlineStr">
        <is>
          <t>Karen Women's Twist Knot Crop T-Shirt</t>
        </is>
      </c>
      <c r="D3169" s="0" t="inlineStr">
        <is>
          <t>112643</t>
        </is>
      </c>
      <c r="E3169" s="0" t="inlineStr">
        <is>
          <t>BLANK KAREN GOLD:112643A - S</t>
        </is>
      </c>
      <c r="G3169" s="0" t="inlineStr">
        <is>
          <t>WOMENS</t>
        </is>
      </c>
      <c r="H3169" s="0" t="inlineStr">
        <is>
          <t>S</t>
        </is>
      </c>
      <c r="I3169" s="0">
        <v>19.99</v>
      </c>
      <c r="J3169" s="0">
        <v>31</v>
      </c>
    </row>
    <row r="3170" spans="1:10" customHeight="0">
      <c r="A3170" s="0">
        <f>HYPERLINK("https://dl.dropboxusercontent.com/scl/fi/x14yqjtj2la4s74ixv46q/karen.jpg?rlkey=k8fjwxg96iblcj6fragge5ohv&amp;dl=0","Click to download Image")</f>
      </c>
      <c r="B3170" s="0">
        <f>HYPERLINK("https://dl.dropboxusercontent.com/scl/fi/zhio80l6ob9xdpu8u3qge/womens-t-shirt-size-chartskaren.jpg?rlkey=1fn4xqn4nwl5gh1as1nbiwmem&amp;dl=0","Click to download SizeChart")</f>
      </c>
      <c r="C3170" s="0" t="inlineStr">
        <is>
          <t>Karen Women's Twist Knot Crop T-Shirt</t>
        </is>
      </c>
      <c r="D3170" s="0" t="inlineStr">
        <is>
          <t>112643</t>
        </is>
      </c>
      <c r="E3170" s="0" t="inlineStr">
        <is>
          <t>BLANK KAREN GOLD:112643B - M</t>
        </is>
      </c>
      <c r="G3170" s="0" t="inlineStr">
        <is>
          <t>WOMENS</t>
        </is>
      </c>
      <c r="H3170" s="0" t="inlineStr">
        <is>
          <t>M</t>
        </is>
      </c>
      <c r="I3170" s="0">
        <v>19.99</v>
      </c>
      <c r="J3170" s="0">
        <v>31</v>
      </c>
    </row>
    <row r="3171" spans="1:10" customHeight="0">
      <c r="A3171" s="0">
        <f>HYPERLINK("https://dl.dropboxusercontent.com/scl/fi/x14yqjtj2la4s74ixv46q/karen.jpg?rlkey=k8fjwxg96iblcj6fragge5ohv&amp;dl=0","Click to download Image")</f>
      </c>
      <c r="B3171" s="0">
        <f>HYPERLINK("https://dl.dropboxusercontent.com/scl/fi/zhio80l6ob9xdpu8u3qge/womens-t-shirt-size-chartskaren.jpg?rlkey=1fn4xqn4nwl5gh1as1nbiwmem&amp;dl=0","Click to download SizeChart")</f>
      </c>
      <c r="C3171" s="0" t="inlineStr">
        <is>
          <t>Karen Women's Twist Knot Crop T-Shirt</t>
        </is>
      </c>
      <c r="D3171" s="0" t="inlineStr">
        <is>
          <t>112643</t>
        </is>
      </c>
      <c r="E3171" s="0" t="inlineStr">
        <is>
          <t>BLANK KAREN GOLD:112643C - L</t>
        </is>
      </c>
      <c r="G3171" s="0" t="inlineStr">
        <is>
          <t>WOMENS</t>
        </is>
      </c>
      <c r="H3171" s="0" t="inlineStr">
        <is>
          <t>L</t>
        </is>
      </c>
      <c r="I3171" s="0">
        <v>19.99</v>
      </c>
      <c r="J3171" s="0">
        <v>20</v>
      </c>
    </row>
    <row r="3172" spans="1:10" customHeight="0">
      <c r="A3172" s="0">
        <f>HYPERLINK("https://dl.dropboxusercontent.com/scl/fi/x14yqjtj2la4s74ixv46q/karen.jpg?rlkey=k8fjwxg96iblcj6fragge5ohv&amp;dl=0","Click to download Image")</f>
      </c>
      <c r="B3172" s="0">
        <f>HYPERLINK("https://dl.dropboxusercontent.com/scl/fi/zhio80l6ob9xdpu8u3qge/womens-t-shirt-size-chartskaren.jpg?rlkey=1fn4xqn4nwl5gh1as1nbiwmem&amp;dl=0","Click to download SizeChart")</f>
      </c>
      <c r="C3172" s="0" t="inlineStr">
        <is>
          <t>Karen Women's Twist Knot Crop T-Shirt</t>
        </is>
      </c>
      <c r="D3172" s="0" t="inlineStr">
        <is>
          <t>112643</t>
        </is>
      </c>
      <c r="E3172" s="0" t="inlineStr">
        <is>
          <t>BLANK KAREN GOLD:112643D - XL</t>
        </is>
      </c>
      <c r="G3172" s="0" t="inlineStr">
        <is>
          <t>WOMENS</t>
        </is>
      </c>
      <c r="H3172" s="0" t="inlineStr">
        <is>
          <t>XL</t>
        </is>
      </c>
      <c r="I3172" s="0">
        <v>19.99</v>
      </c>
      <c r="J3172" s="0">
        <v>20</v>
      </c>
    </row>
    <row r="3173" spans="1:10" customHeight="0">
      <c r="A3173" s="0">
        <f>HYPERLINK("https://dl.dropboxusercontent.com/scl/fi/x14yqjtj2la4s74ixv46q/karen.jpg?rlkey=k8fjwxg96iblcj6fragge5ohv&amp;dl=0","Click to download Image")</f>
      </c>
      <c r="B3173" s="0">
        <f>HYPERLINK("https://dl.dropboxusercontent.com/scl/fi/zhio80l6ob9xdpu8u3qge/womens-t-shirt-size-chartskaren.jpg?rlkey=1fn4xqn4nwl5gh1as1nbiwmem&amp;dl=0","Click to download SizeChart")</f>
      </c>
      <c r="C3173" s="0" t="inlineStr">
        <is>
          <t>Karen Women's Twist Knot Crop T-Shirt</t>
        </is>
      </c>
      <c r="D3173" s="0" t="inlineStr">
        <is>
          <t>112643</t>
        </is>
      </c>
      <c r="E3173" s="0" t="inlineStr">
        <is>
          <t>BLANK KAREN GOLD:112643E - 2XL</t>
        </is>
      </c>
      <c r="G3173" s="0" t="inlineStr">
        <is>
          <t>WOMENS</t>
        </is>
      </c>
      <c r="H3173" s="0" t="inlineStr">
        <is>
          <t>2XL</t>
        </is>
      </c>
      <c r="I3173" s="0">
        <v>19.99</v>
      </c>
      <c r="J3173" s="0">
        <v>10</v>
      </c>
    </row>
    <row r="3174" spans="1:10" customHeight="0">
      <c r="A3174" s="0">
        <f>HYPERLINK("https://dl.dropboxusercontent.com/scl/fi/x14yqjtj2la4s74ixv46q/karen.jpg?rlkey=k8fjwxg96iblcj6fragge5ohv&amp;dl=0","Click to download Image")</f>
      </c>
      <c r="B3174" s="0">
        <f>HYPERLINK("https://dl.dropboxusercontent.com/scl/fi/zhio80l6ob9xdpu8u3qge/womens-t-shirt-size-chartskaren.jpg?rlkey=1fn4xqn4nwl5gh1as1nbiwmem&amp;dl=0","Click to download SizeChart")</f>
      </c>
      <c r="C3174" s="0" t="inlineStr">
        <is>
          <t>Karen Women's Twist Knot Crop T-Shirt</t>
        </is>
      </c>
      <c r="D3174" s="0" t="inlineStr">
        <is>
          <t>112643</t>
        </is>
      </c>
      <c r="E3174" s="0" t="inlineStr">
        <is>
          <t>BLANK KAREN GOLD:112643F - 3XL</t>
        </is>
      </c>
      <c r="G3174" s="0" t="inlineStr">
        <is>
          <t>WOMENS</t>
        </is>
      </c>
      <c r="H3174" s="0" t="inlineStr">
        <is>
          <t>3XL</t>
        </is>
      </c>
      <c r="I3174" s="0">
        <v>19.99</v>
      </c>
      <c r="J3174" s="0">
        <v>12</v>
      </c>
    </row>
    <row r="3175" spans="1:10" customHeight="0">
      <c r="A3175" s="0">
        <f>HYPERLINK("https://dl.dropboxusercontent.com/scl/fi/gqojdydgdzlb6x2qs96f3/112384-af.jpg?rlkey=w8dti8mvi4rz82ig950kdhq2j&amp;dl=0","Click to download Image")</f>
      </c>
      <c r="B3175" s="0">
        <f>HYPERLINK("https://dl.dropboxusercontent.com/scl/fi/mxeb7x1aixbcfe6lbz0my/womens-t-shirt-size-chartsmahattan.jpg?rlkey=22t4vv0sr5vjorjmnydvkum5q&amp;dl=0","Click to download SizeChart")</f>
      </c>
      <c r="C3175" s="0" t="inlineStr">
        <is>
          <t>Manhattan Women's Cotton T-Shirt</t>
        </is>
      </c>
      <c r="D3175" s="0" t="inlineStr">
        <is>
          <t>112384</t>
        </is>
      </c>
      <c r="E3175" s="0" t="inlineStr">
        <is>
          <t>BLANK MANHATTAN BLACK:112384A - S</t>
        </is>
      </c>
      <c r="G3175" s="0" t="inlineStr">
        <is>
          <t>WOMENS</t>
        </is>
      </c>
      <c r="H3175" s="0" t="inlineStr">
        <is>
          <t>S</t>
        </is>
      </c>
      <c r="I3175" s="0">
        <v>16.99</v>
      </c>
      <c r="J3175" s="0">
        <v>11</v>
      </c>
    </row>
    <row r="3176" spans="1:10" customHeight="0">
      <c r="A3176" s="0">
        <f>HYPERLINK("https://dl.dropboxusercontent.com/scl/fi/gqojdydgdzlb6x2qs96f3/112384-af.jpg?rlkey=w8dti8mvi4rz82ig950kdhq2j&amp;dl=0","Click to download Image")</f>
      </c>
      <c r="B3176" s="0">
        <f>HYPERLINK("https://dl.dropboxusercontent.com/scl/fi/mxeb7x1aixbcfe6lbz0my/womens-t-shirt-size-chartsmahattan.jpg?rlkey=22t4vv0sr5vjorjmnydvkum5q&amp;dl=0","Click to download SizeChart")</f>
      </c>
      <c r="C3176" s="0" t="inlineStr">
        <is>
          <t>Manhattan Women's Cotton T-Shirt</t>
        </is>
      </c>
      <c r="D3176" s="0" t="inlineStr">
        <is>
          <t>112384</t>
        </is>
      </c>
      <c r="E3176" s="0" t="inlineStr">
        <is>
          <t>BLANK MANHATTAN BLACK:112384B - M</t>
        </is>
      </c>
      <c r="G3176" s="0" t="inlineStr">
        <is>
          <t>WOMENS</t>
        </is>
      </c>
      <c r="H3176" s="0" t="inlineStr">
        <is>
          <t>M</t>
        </is>
      </c>
      <c r="I3176" s="0">
        <v>16.99</v>
      </c>
      <c r="J3176" s="0">
        <v>26</v>
      </c>
    </row>
    <row r="3177" spans="1:10" customHeight="0">
      <c r="A3177" s="0">
        <f>HYPERLINK("https://dl.dropboxusercontent.com/scl/fi/gqojdydgdzlb6x2qs96f3/112384-af.jpg?rlkey=w8dti8mvi4rz82ig950kdhq2j&amp;dl=0","Click to download Image")</f>
      </c>
      <c r="B3177" s="0">
        <f>HYPERLINK("https://dl.dropboxusercontent.com/scl/fi/mxeb7x1aixbcfe6lbz0my/womens-t-shirt-size-chartsmahattan.jpg?rlkey=22t4vv0sr5vjorjmnydvkum5q&amp;dl=0","Click to download SizeChart")</f>
      </c>
      <c r="C3177" s="0" t="inlineStr">
        <is>
          <t>Manhattan Women's Cotton T-Shirt</t>
        </is>
      </c>
      <c r="D3177" s="0" t="inlineStr">
        <is>
          <t>112384</t>
        </is>
      </c>
      <c r="E3177" s="0" t="inlineStr">
        <is>
          <t>BLANK MANHATTAN BLACK:112384C - L</t>
        </is>
      </c>
      <c r="G3177" s="0" t="inlineStr">
        <is>
          <t>WOMENS</t>
        </is>
      </c>
      <c r="H3177" s="0" t="inlineStr">
        <is>
          <t>L</t>
        </is>
      </c>
      <c r="I3177" s="0">
        <v>16.99</v>
      </c>
      <c r="J3177" s="0">
        <v>21</v>
      </c>
    </row>
    <row r="3178" spans="1:10" customHeight="0">
      <c r="A3178" s="0">
        <f>HYPERLINK("https://dl.dropboxusercontent.com/scl/fi/gqojdydgdzlb6x2qs96f3/112384-af.jpg?rlkey=w8dti8mvi4rz82ig950kdhq2j&amp;dl=0","Click to download Image")</f>
      </c>
      <c r="B3178" s="0">
        <f>HYPERLINK("https://dl.dropboxusercontent.com/scl/fi/mxeb7x1aixbcfe6lbz0my/womens-t-shirt-size-chartsmahattan.jpg?rlkey=22t4vv0sr5vjorjmnydvkum5q&amp;dl=0","Click to download SizeChart")</f>
      </c>
      <c r="C3178" s="0" t="inlineStr">
        <is>
          <t>Manhattan Women's Cotton T-Shirt</t>
        </is>
      </c>
      <c r="D3178" s="0" t="inlineStr">
        <is>
          <t>112384</t>
        </is>
      </c>
      <c r="E3178" s="0" t="inlineStr">
        <is>
          <t>BLANK MANHATTAN BLACK:112384D - XL</t>
        </is>
      </c>
      <c r="G3178" s="0" t="inlineStr">
        <is>
          <t>WOMENS</t>
        </is>
      </c>
      <c r="H3178" s="0" t="inlineStr">
        <is>
          <t>XL</t>
        </is>
      </c>
      <c r="I3178" s="0">
        <v>16.99</v>
      </c>
      <c r="J3178" s="0">
        <v>5</v>
      </c>
    </row>
    <row r="3179" spans="1:10" customHeight="0">
      <c r="A3179" s="0">
        <f>HYPERLINK("https://dl.dropboxusercontent.com/scl/fi/gqojdydgdzlb6x2qs96f3/112384-af.jpg?rlkey=w8dti8mvi4rz82ig950kdhq2j&amp;dl=0","Click to download Image")</f>
      </c>
      <c r="B3179" s="0">
        <f>HYPERLINK("https://dl.dropboxusercontent.com/scl/fi/mxeb7x1aixbcfe6lbz0my/womens-t-shirt-size-chartsmahattan.jpg?rlkey=22t4vv0sr5vjorjmnydvkum5q&amp;dl=0","Click to download SizeChart")</f>
      </c>
      <c r="C3179" s="0" t="inlineStr">
        <is>
          <t>Manhattan Women's Cotton T-Shirt</t>
        </is>
      </c>
      <c r="D3179" s="0" t="inlineStr">
        <is>
          <t>112384</t>
        </is>
      </c>
      <c r="E3179" s="0" t="inlineStr">
        <is>
          <t>BLANK MANHATTAN BLACK:112384E - 2XL</t>
        </is>
      </c>
      <c r="G3179" s="0" t="inlineStr">
        <is>
          <t>WOMENS</t>
        </is>
      </c>
      <c r="H3179" s="0" t="inlineStr">
        <is>
          <t>2XL</t>
        </is>
      </c>
      <c r="I3179" s="0">
        <v>16.99</v>
      </c>
      <c r="J3179" s="0">
        <v>1</v>
      </c>
    </row>
    <row r="3180" spans="1:10" customHeight="0">
      <c r="A3180" s="0">
        <f>HYPERLINK("https://dl.dropboxusercontent.com/scl/fi/gqojdydgdzlb6x2qs96f3/112384-af.jpg?rlkey=w8dti8mvi4rz82ig950kdhq2j&amp;dl=0","Click to download Image")</f>
      </c>
      <c r="B3180" s="0">
        <f>HYPERLINK("https://dl.dropboxusercontent.com/scl/fi/mxeb7x1aixbcfe6lbz0my/womens-t-shirt-size-chartsmahattan.jpg?rlkey=22t4vv0sr5vjorjmnydvkum5q&amp;dl=0","Click to download SizeChart")</f>
      </c>
      <c r="C3180" s="0" t="inlineStr">
        <is>
          <t>Manhattan Women's Cotton T-Shirt</t>
        </is>
      </c>
      <c r="D3180" s="0" t="inlineStr">
        <is>
          <t>112384</t>
        </is>
      </c>
      <c r="E3180" s="0" t="inlineStr">
        <is>
          <t>BLANK MANHATTAN BLACK:112384F - 3XL</t>
        </is>
      </c>
      <c r="G3180" s="0" t="inlineStr">
        <is>
          <t>WOMENS</t>
        </is>
      </c>
      <c r="H3180" s="0" t="inlineStr">
        <is>
          <t>3XL</t>
        </is>
      </c>
      <c r="I3180" s="0">
        <v>16.99</v>
      </c>
      <c r="J3180" s="0">
        <v>1</v>
      </c>
    </row>
    <row r="3181" spans="1:10" customHeight="0">
      <c r="A3181" s="0">
        <f>HYPERLINK("https://dl.dropboxusercontent.com/scl/fi/grcn80pd8sgv93pdrppq0/112383-af.jpg?rlkey=zp5h9ltws3hqcd8o897s4ioky&amp;dl=0","Click to download Image")</f>
      </c>
      <c r="B3181" s="0">
        <f>HYPERLINK("https://dl.dropboxusercontent.com/scl/fi/mxeb7x1aixbcfe6lbz0my/womens-t-shirt-size-chartsmahattan.jpg?rlkey=22t4vv0sr5vjorjmnydvkum5q&amp;dl=0","Click to download SizeChart")</f>
      </c>
      <c r="C3181" s="0" t="inlineStr">
        <is>
          <t>Manhattan Women's Cotton T-Shirt</t>
        </is>
      </c>
      <c r="D3181" s="0" t="inlineStr">
        <is>
          <t>112383</t>
        </is>
      </c>
      <c r="E3181" s="0" t="inlineStr">
        <is>
          <t>BLANK MANHATTAN GREY:112383A - S</t>
        </is>
      </c>
      <c r="G3181" s="0" t="inlineStr">
        <is>
          <t>WOMENS</t>
        </is>
      </c>
      <c r="H3181" s="0" t="inlineStr">
        <is>
          <t>S</t>
        </is>
      </c>
      <c r="I3181" s="0">
        <v>16.99</v>
      </c>
      <c r="J3181" s="0">
        <v>33</v>
      </c>
    </row>
    <row r="3182" spans="1:10" customHeight="0">
      <c r="A3182" s="0">
        <f>HYPERLINK("https://dl.dropboxusercontent.com/scl/fi/grcn80pd8sgv93pdrppq0/112383-af.jpg?rlkey=zp5h9ltws3hqcd8o897s4ioky&amp;dl=0","Click to download Image")</f>
      </c>
      <c r="B3182" s="0">
        <f>HYPERLINK("https://dl.dropboxusercontent.com/scl/fi/mxeb7x1aixbcfe6lbz0my/womens-t-shirt-size-chartsmahattan.jpg?rlkey=22t4vv0sr5vjorjmnydvkum5q&amp;dl=0","Click to download SizeChart")</f>
      </c>
      <c r="C3182" s="0" t="inlineStr">
        <is>
          <t>Manhattan Women's Cotton T-Shirt</t>
        </is>
      </c>
      <c r="D3182" s="0" t="inlineStr">
        <is>
          <t>112383</t>
        </is>
      </c>
      <c r="E3182" s="0" t="inlineStr">
        <is>
          <t>BLANK MANHATTAN GREY:112383B - M</t>
        </is>
      </c>
      <c r="G3182" s="0" t="inlineStr">
        <is>
          <t>WOMENS</t>
        </is>
      </c>
      <c r="H3182" s="0" t="inlineStr">
        <is>
          <t>M</t>
        </is>
      </c>
      <c r="I3182" s="0">
        <v>16.99</v>
      </c>
      <c r="J3182" s="0">
        <v>68</v>
      </c>
    </row>
    <row r="3183" spans="1:10" customHeight="0">
      <c r="A3183" s="0">
        <f>HYPERLINK("https://dl.dropboxusercontent.com/scl/fi/grcn80pd8sgv93pdrppq0/112383-af.jpg?rlkey=zp5h9ltws3hqcd8o897s4ioky&amp;dl=0","Click to download Image")</f>
      </c>
      <c r="B3183" s="0">
        <f>HYPERLINK("https://dl.dropboxusercontent.com/scl/fi/mxeb7x1aixbcfe6lbz0my/womens-t-shirt-size-chartsmahattan.jpg?rlkey=22t4vv0sr5vjorjmnydvkum5q&amp;dl=0","Click to download SizeChart")</f>
      </c>
      <c r="C3183" s="0" t="inlineStr">
        <is>
          <t>Manhattan Women's Cotton T-Shirt</t>
        </is>
      </c>
      <c r="D3183" s="0" t="inlineStr">
        <is>
          <t>112383</t>
        </is>
      </c>
      <c r="E3183" s="0" t="inlineStr">
        <is>
          <t>BLANK MANHATTAN GREY:112383C - L</t>
        </is>
      </c>
      <c r="G3183" s="0" t="inlineStr">
        <is>
          <t>WOMENS</t>
        </is>
      </c>
      <c r="H3183" s="0" t="inlineStr">
        <is>
          <t>L</t>
        </is>
      </c>
      <c r="I3183" s="0">
        <v>16.99</v>
      </c>
      <c r="J3183" s="0">
        <v>96</v>
      </c>
    </row>
    <row r="3184" spans="1:10" customHeight="0">
      <c r="A3184" s="0">
        <f>HYPERLINK("https://dl.dropboxusercontent.com/scl/fi/grcn80pd8sgv93pdrppq0/112383-af.jpg?rlkey=zp5h9ltws3hqcd8o897s4ioky&amp;dl=0","Click to download Image")</f>
      </c>
      <c r="B3184" s="0">
        <f>HYPERLINK("https://dl.dropboxusercontent.com/scl/fi/mxeb7x1aixbcfe6lbz0my/womens-t-shirt-size-chartsmahattan.jpg?rlkey=22t4vv0sr5vjorjmnydvkum5q&amp;dl=0","Click to download SizeChart")</f>
      </c>
      <c r="C3184" s="0" t="inlineStr">
        <is>
          <t>Manhattan Women's Cotton T-Shirt</t>
        </is>
      </c>
      <c r="D3184" s="0" t="inlineStr">
        <is>
          <t>112383</t>
        </is>
      </c>
      <c r="E3184" s="0" t="inlineStr">
        <is>
          <t>BLANK MANHATTAN GREY:112383D - XL</t>
        </is>
      </c>
      <c r="G3184" s="0" t="inlineStr">
        <is>
          <t>WOMENS</t>
        </is>
      </c>
      <c r="H3184" s="0" t="inlineStr">
        <is>
          <t>XL</t>
        </is>
      </c>
      <c r="I3184" s="0">
        <v>16.99</v>
      </c>
      <c r="J3184" s="0">
        <v>65</v>
      </c>
    </row>
    <row r="3185" spans="1:10" customHeight="0">
      <c r="A3185" s="0">
        <f>HYPERLINK("https://dl.dropboxusercontent.com/scl/fi/grcn80pd8sgv93pdrppq0/112383-af.jpg?rlkey=zp5h9ltws3hqcd8o897s4ioky&amp;dl=0","Click to download Image")</f>
      </c>
      <c r="B3185" s="0">
        <f>HYPERLINK("https://dl.dropboxusercontent.com/scl/fi/mxeb7x1aixbcfe6lbz0my/womens-t-shirt-size-chartsmahattan.jpg?rlkey=22t4vv0sr5vjorjmnydvkum5q&amp;dl=0","Click to download SizeChart")</f>
      </c>
      <c r="C3185" s="0" t="inlineStr">
        <is>
          <t>Manhattan Women's Cotton T-Shirt</t>
        </is>
      </c>
      <c r="D3185" s="0" t="inlineStr">
        <is>
          <t>112383</t>
        </is>
      </c>
      <c r="E3185" s="0" t="inlineStr">
        <is>
          <t>BLANK MANHATTAN GREY:112383E - 2XL</t>
        </is>
      </c>
      <c r="G3185" s="0" t="inlineStr">
        <is>
          <t>WOMENS</t>
        </is>
      </c>
      <c r="H3185" s="0" t="inlineStr">
        <is>
          <t>2XL</t>
        </is>
      </c>
      <c r="I3185" s="0">
        <v>16.99</v>
      </c>
      <c r="J3185" s="0">
        <v>25</v>
      </c>
    </row>
    <row r="3186" spans="1:10" customHeight="0">
      <c r="A3186" s="0">
        <f>HYPERLINK("https://dl.dropboxusercontent.com/scl/fi/grcn80pd8sgv93pdrppq0/112383-af.jpg?rlkey=zp5h9ltws3hqcd8o897s4ioky&amp;dl=0","Click to download Image")</f>
      </c>
      <c r="B3186" s="0">
        <f>HYPERLINK("https://dl.dropboxusercontent.com/scl/fi/mxeb7x1aixbcfe6lbz0my/womens-t-shirt-size-chartsmahattan.jpg?rlkey=22t4vv0sr5vjorjmnydvkum5q&amp;dl=0","Click to download SizeChart")</f>
      </c>
      <c r="C3186" s="0" t="inlineStr">
        <is>
          <t>Manhattan Women's Cotton T-Shirt</t>
        </is>
      </c>
      <c r="D3186" s="0" t="inlineStr">
        <is>
          <t>112383</t>
        </is>
      </c>
      <c r="E3186" s="0" t="inlineStr">
        <is>
          <t>BLANK MANHATTAN GREY:112383F - 3XL</t>
        </is>
      </c>
      <c r="G3186" s="0" t="inlineStr">
        <is>
          <t>WOMENS</t>
        </is>
      </c>
      <c r="H3186" s="0" t="inlineStr">
        <is>
          <t>3XL</t>
        </is>
      </c>
      <c r="I3186" s="0">
        <v>16.99</v>
      </c>
      <c r="J3186" s="0">
        <v>28</v>
      </c>
    </row>
    <row r="3187" spans="1:10" customHeight="0">
      <c r="A3187" s="0">
        <f>HYPERLINK("https://dl.dropboxusercontent.com/scl/fi/gcjrlf0ngtq6t79pl16gm/112386-af.jpg?rlkey=6plpflvaizuijpxs24vsqixky&amp;dl=0","Click to download Image")</f>
      </c>
      <c r="B3187" s="0">
        <f>HYPERLINK("https://dl.dropboxusercontent.com/scl/fi/mxeb7x1aixbcfe6lbz0my/womens-t-shirt-size-chartsmahattan.jpg?rlkey=22t4vv0sr5vjorjmnydvkum5q&amp;dl=0","Click to download SizeChart")</f>
      </c>
      <c r="C3187" s="0" t="inlineStr">
        <is>
          <t>Manhattan Women's Cotton T-Shirt</t>
        </is>
      </c>
      <c r="D3187" s="0" t="inlineStr">
        <is>
          <t>112386</t>
        </is>
      </c>
      <c r="E3187" s="0" t="inlineStr">
        <is>
          <t>BLANK MANHATTAN CARDINAL:112386A - S</t>
        </is>
      </c>
      <c r="G3187" s="0" t="inlineStr">
        <is>
          <t>WOMENS</t>
        </is>
      </c>
      <c r="H3187" s="0" t="inlineStr">
        <is>
          <t>S</t>
        </is>
      </c>
      <c r="I3187" s="0">
        <v>16.99</v>
      </c>
      <c r="J3187" s="0">
        <v>12</v>
      </c>
    </row>
    <row r="3188" spans="1:10" customHeight="0">
      <c r="A3188" s="0">
        <f>HYPERLINK("https://dl.dropboxusercontent.com/scl/fi/gcjrlf0ngtq6t79pl16gm/112386-af.jpg?rlkey=6plpflvaizuijpxs24vsqixky&amp;dl=0","Click to download Image")</f>
      </c>
      <c r="B3188" s="0">
        <f>HYPERLINK("https://dl.dropboxusercontent.com/scl/fi/mxeb7x1aixbcfe6lbz0my/womens-t-shirt-size-chartsmahattan.jpg?rlkey=22t4vv0sr5vjorjmnydvkum5q&amp;dl=0","Click to download SizeChart")</f>
      </c>
      <c r="C3188" s="0" t="inlineStr">
        <is>
          <t>Manhattan Women's Cotton T-Shirt</t>
        </is>
      </c>
      <c r="D3188" s="0" t="inlineStr">
        <is>
          <t>112386</t>
        </is>
      </c>
      <c r="E3188" s="0" t="inlineStr">
        <is>
          <t>BLANK MANHATTAN CARDINAL:112386B - M</t>
        </is>
      </c>
      <c r="G3188" s="0" t="inlineStr">
        <is>
          <t>WOMENS</t>
        </is>
      </c>
      <c r="H3188" s="0" t="inlineStr">
        <is>
          <t>M</t>
        </is>
      </c>
      <c r="I3188" s="0">
        <v>16.99</v>
      </c>
      <c r="J3188" s="0">
        <v>24</v>
      </c>
    </row>
    <row r="3189" spans="1:10" customHeight="0">
      <c r="A3189" s="0">
        <f>HYPERLINK("https://dl.dropboxusercontent.com/scl/fi/gcjrlf0ngtq6t79pl16gm/112386-af.jpg?rlkey=6plpflvaizuijpxs24vsqixky&amp;dl=0","Click to download Image")</f>
      </c>
      <c r="B3189" s="0">
        <f>HYPERLINK("https://dl.dropboxusercontent.com/scl/fi/mxeb7x1aixbcfe6lbz0my/womens-t-shirt-size-chartsmahattan.jpg?rlkey=22t4vv0sr5vjorjmnydvkum5q&amp;dl=0","Click to download SizeChart")</f>
      </c>
      <c r="C3189" s="0" t="inlineStr">
        <is>
          <t>Manhattan Women's Cotton T-Shirt</t>
        </is>
      </c>
      <c r="D3189" s="0" t="inlineStr">
        <is>
          <t>112386</t>
        </is>
      </c>
      <c r="E3189" s="0" t="inlineStr">
        <is>
          <t>BLANK MANHATTAN CARDINAL:112386C - L</t>
        </is>
      </c>
      <c r="G3189" s="0" t="inlineStr">
        <is>
          <t>WOMENS</t>
        </is>
      </c>
      <c r="H3189" s="0" t="inlineStr">
        <is>
          <t>L</t>
        </is>
      </c>
      <c r="I3189" s="0">
        <v>16.99</v>
      </c>
      <c r="J3189" s="0">
        <v>24</v>
      </c>
    </row>
    <row r="3190" spans="1:10" customHeight="0">
      <c r="A3190" s="0">
        <f>HYPERLINK("https://dl.dropboxusercontent.com/scl/fi/gcjrlf0ngtq6t79pl16gm/112386-af.jpg?rlkey=6plpflvaizuijpxs24vsqixky&amp;dl=0","Click to download Image")</f>
      </c>
      <c r="B3190" s="0">
        <f>HYPERLINK("https://dl.dropboxusercontent.com/scl/fi/mxeb7x1aixbcfe6lbz0my/womens-t-shirt-size-chartsmahattan.jpg?rlkey=22t4vv0sr5vjorjmnydvkum5q&amp;dl=0","Click to download SizeChart")</f>
      </c>
      <c r="C3190" s="0" t="inlineStr">
        <is>
          <t>Manhattan Women's Cotton T-Shirt</t>
        </is>
      </c>
      <c r="D3190" s="0" t="inlineStr">
        <is>
          <t>112386</t>
        </is>
      </c>
      <c r="E3190" s="0" t="inlineStr">
        <is>
          <t>BLANK MANHATTAN CARDINAL:112386D - XL</t>
        </is>
      </c>
      <c r="G3190" s="0" t="inlineStr">
        <is>
          <t>WOMENS</t>
        </is>
      </c>
      <c r="H3190" s="0" t="inlineStr">
        <is>
          <t>XL</t>
        </is>
      </c>
      <c r="I3190" s="0">
        <v>16.99</v>
      </c>
      <c r="J3190" s="0">
        <v>12</v>
      </c>
    </row>
    <row r="3191" spans="1:10" customHeight="0">
      <c r="A3191" s="0">
        <f>HYPERLINK("https://dl.dropboxusercontent.com/scl/fi/gcjrlf0ngtq6t79pl16gm/112386-af.jpg?rlkey=6plpflvaizuijpxs24vsqixky&amp;dl=0","Click to download Image")</f>
      </c>
      <c r="B3191" s="0">
        <f>HYPERLINK("https://dl.dropboxusercontent.com/scl/fi/mxeb7x1aixbcfe6lbz0my/womens-t-shirt-size-chartsmahattan.jpg?rlkey=22t4vv0sr5vjorjmnydvkum5q&amp;dl=0","Click to download SizeChart")</f>
      </c>
      <c r="C3191" s="0" t="inlineStr">
        <is>
          <t>Manhattan Women's Cotton T-Shirt</t>
        </is>
      </c>
      <c r="D3191" s="0" t="inlineStr">
        <is>
          <t>112386</t>
        </is>
      </c>
      <c r="E3191" s="0" t="inlineStr">
        <is>
          <t>BLANK MANHATTAN CARDINAL:112386E - 2XL</t>
        </is>
      </c>
      <c r="G3191" s="0" t="inlineStr">
        <is>
          <t>WOMENS</t>
        </is>
      </c>
      <c r="H3191" s="0" t="inlineStr">
        <is>
          <t>2XL</t>
        </is>
      </c>
      <c r="I3191" s="0">
        <v>16.99</v>
      </c>
      <c r="J3191" s="0">
        <v>6</v>
      </c>
    </row>
    <row r="3192" spans="1:10" customHeight="0">
      <c r="A3192" s="0">
        <f>HYPERLINK("https://dl.dropboxusercontent.com/scl/fi/gcjrlf0ngtq6t79pl16gm/112386-af.jpg?rlkey=6plpflvaizuijpxs24vsqixky&amp;dl=0","Click to download Image")</f>
      </c>
      <c r="B3192" s="0">
        <f>HYPERLINK("https://dl.dropboxusercontent.com/scl/fi/mxeb7x1aixbcfe6lbz0my/womens-t-shirt-size-chartsmahattan.jpg?rlkey=22t4vv0sr5vjorjmnydvkum5q&amp;dl=0","Click to download SizeChart")</f>
      </c>
      <c r="C3192" s="0" t="inlineStr">
        <is>
          <t>Manhattan Women's Cotton T-Shirt</t>
        </is>
      </c>
      <c r="D3192" s="0" t="inlineStr">
        <is>
          <t>112386</t>
        </is>
      </c>
      <c r="E3192" s="0" t="inlineStr">
        <is>
          <t>BLANK MANHATTAN CARDINAL:112386F - 3XL</t>
        </is>
      </c>
      <c r="G3192" s="0" t="inlineStr">
        <is>
          <t>WOMENS</t>
        </is>
      </c>
      <c r="H3192" s="0" t="inlineStr">
        <is>
          <t>3XL</t>
        </is>
      </c>
      <c r="I3192" s="0">
        <v>16.99</v>
      </c>
      <c r="J3192" s="0">
        <v>3</v>
      </c>
    </row>
    <row r="3193" spans="1:10" customHeight="0">
      <c r="A3193" s="0">
        <f>HYPERLINK("https://dl.dropboxusercontent.com/scl/fi/1kyeaj120ta5w0tf38ewx/manhattan.jpg?rlkey=bgeeou4j0ue71poonx4kexnn2&amp;dl=0","Click to download Image")</f>
      </c>
      <c r="B3193" s="0">
        <f>HYPERLINK("https://dl.dropboxusercontent.com/scl/fi/mxeb7x1aixbcfe6lbz0my/womens-t-shirt-size-chartsmahattan.jpg?rlkey=22t4vv0sr5vjorjmnydvkum5q&amp;dl=0","Click to download SizeChart")</f>
      </c>
      <c r="C3193" s="0" t="inlineStr">
        <is>
          <t>Manhattan Women's Cotton T-Shirt</t>
        </is>
      </c>
      <c r="D3193" s="0" t="inlineStr">
        <is>
          <t>112385</t>
        </is>
      </c>
      <c r="E3193" s="0" t="inlineStr">
        <is>
          <t>BLANK MANHATTAN PURPLE:112385A - S</t>
        </is>
      </c>
      <c r="G3193" s="0" t="inlineStr">
        <is>
          <t>WOMENS</t>
        </is>
      </c>
      <c r="H3193" s="0" t="inlineStr">
        <is>
          <t>S</t>
        </is>
      </c>
      <c r="I3193" s="0">
        <v>16.99</v>
      </c>
      <c r="J3193" s="0">
        <v>12</v>
      </c>
    </row>
    <row r="3194" spans="1:10" customHeight="0">
      <c r="A3194" s="0">
        <f>HYPERLINK("https://dl.dropboxusercontent.com/scl/fi/1kyeaj120ta5w0tf38ewx/manhattan.jpg?rlkey=bgeeou4j0ue71poonx4kexnn2&amp;dl=0","Click to download Image")</f>
      </c>
      <c r="B3194" s="0">
        <f>HYPERLINK("https://dl.dropboxusercontent.com/scl/fi/mxeb7x1aixbcfe6lbz0my/womens-t-shirt-size-chartsmahattan.jpg?rlkey=22t4vv0sr5vjorjmnydvkum5q&amp;dl=0","Click to download SizeChart")</f>
      </c>
      <c r="C3194" s="0" t="inlineStr">
        <is>
          <t>Manhattan Women's Cotton T-Shirt</t>
        </is>
      </c>
      <c r="D3194" s="0" t="inlineStr">
        <is>
          <t>112385</t>
        </is>
      </c>
      <c r="E3194" s="0" t="inlineStr">
        <is>
          <t>BLANK MANHATTAN PURPLE:112385B - M</t>
        </is>
      </c>
      <c r="G3194" s="0" t="inlineStr">
        <is>
          <t>WOMENS</t>
        </is>
      </c>
      <c r="H3194" s="0" t="inlineStr">
        <is>
          <t>M</t>
        </is>
      </c>
      <c r="I3194" s="0">
        <v>16.99</v>
      </c>
      <c r="J3194" s="0">
        <v>24</v>
      </c>
    </row>
    <row r="3195" spans="1:10" customHeight="0">
      <c r="A3195" s="0">
        <f>HYPERLINK("https://dl.dropboxusercontent.com/scl/fi/1kyeaj120ta5w0tf38ewx/manhattan.jpg?rlkey=bgeeou4j0ue71poonx4kexnn2&amp;dl=0","Click to download Image")</f>
      </c>
      <c r="B3195" s="0">
        <f>HYPERLINK("https://dl.dropboxusercontent.com/scl/fi/mxeb7x1aixbcfe6lbz0my/womens-t-shirt-size-chartsmahattan.jpg?rlkey=22t4vv0sr5vjorjmnydvkum5q&amp;dl=0","Click to download SizeChart")</f>
      </c>
      <c r="C3195" s="0" t="inlineStr">
        <is>
          <t>Manhattan Women's Cotton T-Shirt</t>
        </is>
      </c>
      <c r="D3195" s="0" t="inlineStr">
        <is>
          <t>112385</t>
        </is>
      </c>
      <c r="E3195" s="0" t="inlineStr">
        <is>
          <t>BLANK MANHATTAN PURPLE:112385C - L</t>
        </is>
      </c>
      <c r="G3195" s="0" t="inlineStr">
        <is>
          <t>WOMENS</t>
        </is>
      </c>
      <c r="H3195" s="0" t="inlineStr">
        <is>
          <t>L</t>
        </is>
      </c>
      <c r="I3195" s="0">
        <v>16.99</v>
      </c>
      <c r="J3195" s="0">
        <v>24</v>
      </c>
    </row>
    <row r="3196" spans="1:10" customHeight="0">
      <c r="A3196" s="0">
        <f>HYPERLINK("https://dl.dropboxusercontent.com/scl/fi/1kyeaj120ta5w0tf38ewx/manhattan.jpg?rlkey=bgeeou4j0ue71poonx4kexnn2&amp;dl=0","Click to download Image")</f>
      </c>
      <c r="B3196" s="0">
        <f>HYPERLINK("https://dl.dropboxusercontent.com/scl/fi/mxeb7x1aixbcfe6lbz0my/womens-t-shirt-size-chartsmahattan.jpg?rlkey=22t4vv0sr5vjorjmnydvkum5q&amp;dl=0","Click to download SizeChart")</f>
      </c>
      <c r="C3196" s="0" t="inlineStr">
        <is>
          <t>Manhattan Women's Cotton T-Shirt</t>
        </is>
      </c>
      <c r="D3196" s="0" t="inlineStr">
        <is>
          <t>112385</t>
        </is>
      </c>
      <c r="E3196" s="0" t="inlineStr">
        <is>
          <t>BLANK MANHATTAN PURPLE:112385D - XL</t>
        </is>
      </c>
      <c r="G3196" s="0" t="inlineStr">
        <is>
          <t>WOMENS</t>
        </is>
      </c>
      <c r="H3196" s="0" t="inlineStr">
        <is>
          <t>XL</t>
        </is>
      </c>
      <c r="I3196" s="0">
        <v>16.99</v>
      </c>
      <c r="J3196" s="0">
        <v>12</v>
      </c>
    </row>
    <row r="3197" spans="1:10" customHeight="0">
      <c r="A3197" s="0">
        <f>HYPERLINK("https://dl.dropboxusercontent.com/scl/fi/1kyeaj120ta5w0tf38ewx/manhattan.jpg?rlkey=bgeeou4j0ue71poonx4kexnn2&amp;dl=0","Click to download Image")</f>
      </c>
      <c r="B3197" s="0">
        <f>HYPERLINK("https://dl.dropboxusercontent.com/scl/fi/mxeb7x1aixbcfe6lbz0my/womens-t-shirt-size-chartsmahattan.jpg?rlkey=22t4vv0sr5vjorjmnydvkum5q&amp;dl=0","Click to download SizeChart")</f>
      </c>
      <c r="C3197" s="0" t="inlineStr">
        <is>
          <t>Manhattan Women's Cotton T-Shirt</t>
        </is>
      </c>
      <c r="D3197" s="0" t="inlineStr">
        <is>
          <t>112385</t>
        </is>
      </c>
      <c r="E3197" s="0" t="inlineStr">
        <is>
          <t>BLANK MANHATTAN PURPLE:112385E - 2XL</t>
        </is>
      </c>
      <c r="G3197" s="0" t="inlineStr">
        <is>
          <t>WOMENS</t>
        </is>
      </c>
      <c r="H3197" s="0" t="inlineStr">
        <is>
          <t>2XL</t>
        </is>
      </c>
      <c r="I3197" s="0">
        <v>16.99</v>
      </c>
      <c r="J3197" s="0">
        <v>6</v>
      </c>
    </row>
    <row r="3198" spans="1:10" customHeight="0">
      <c r="A3198" s="0">
        <f>HYPERLINK("https://dl.dropboxusercontent.com/scl/fi/1kyeaj120ta5w0tf38ewx/manhattan.jpg?rlkey=bgeeou4j0ue71poonx4kexnn2&amp;dl=0","Click to download Image")</f>
      </c>
      <c r="B3198" s="0">
        <f>HYPERLINK("https://dl.dropboxusercontent.com/scl/fi/mxeb7x1aixbcfe6lbz0my/womens-t-shirt-size-chartsmahattan.jpg?rlkey=22t4vv0sr5vjorjmnydvkum5q&amp;dl=0","Click to download SizeChart")</f>
      </c>
      <c r="C3198" s="0" t="inlineStr">
        <is>
          <t>Manhattan Women's Cotton T-Shirt</t>
        </is>
      </c>
      <c r="D3198" s="0" t="inlineStr">
        <is>
          <t>112385</t>
        </is>
      </c>
      <c r="E3198" s="0" t="inlineStr">
        <is>
          <t>BLANK MANHATTAN PURPLE:112385F - 3XL</t>
        </is>
      </c>
      <c r="G3198" s="0" t="inlineStr">
        <is>
          <t>WOMENS</t>
        </is>
      </c>
      <c r="H3198" s="0" t="inlineStr">
        <is>
          <t>3XL</t>
        </is>
      </c>
      <c r="I3198" s="0">
        <v>16.99</v>
      </c>
      <c r="J3198" s="0">
        <v>3</v>
      </c>
    </row>
    <row r="3199" spans="1:10" customHeight="0">
      <c r="A3199" s="0">
        <f>HYPERLINK("https://dl.dropboxusercontent.com/scl/fi/7vwn5b2ilj9fp9i7ejk08/tanya-03.jpg?rlkey=hnww8w9mws1o579kecztz4z53&amp;dl=0","Click to download Image")</f>
      </c>
      <c r="B3199" s="0">
        <f>HYPERLINK("https://dl.dropboxusercontent.com/scl/fi/dleewewv0e47beodw72kr/womens-t-shirt-size-chartstanya.jpg?rlkey=f78vnv4zqhhesai9l30cn0pz2&amp;dl=0","Click to download SizeChart")</f>
      </c>
      <c r="C3199" s="0" t="inlineStr">
        <is>
          <t>Tanya Women's Lace Bamboo T-Shirt</t>
        </is>
      </c>
      <c r="D3199" s="0" t="inlineStr">
        <is>
          <t>111470</t>
        </is>
      </c>
      <c r="E3199" s="0" t="inlineStr">
        <is>
          <t>BLANK TANYA BLACK:111470A - S</t>
        </is>
      </c>
      <c r="G3199" s="0" t="inlineStr">
        <is>
          <t>WOMENS</t>
        </is>
      </c>
      <c r="H3199" s="0" t="inlineStr">
        <is>
          <t>S</t>
        </is>
      </c>
      <c r="I3199" s="0">
        <v>24.99</v>
      </c>
      <c r="J3199" s="0">
        <v>24</v>
      </c>
    </row>
    <row r="3200" spans="1:10" customHeight="0">
      <c r="A3200" s="0">
        <f>HYPERLINK("https://dl.dropboxusercontent.com/scl/fi/7vwn5b2ilj9fp9i7ejk08/tanya-03.jpg?rlkey=hnww8w9mws1o579kecztz4z53&amp;dl=0","Click to download Image")</f>
      </c>
      <c r="B3200" s="0">
        <f>HYPERLINK("https://dl.dropboxusercontent.com/scl/fi/dleewewv0e47beodw72kr/womens-t-shirt-size-chartstanya.jpg?rlkey=f78vnv4zqhhesai9l30cn0pz2&amp;dl=0","Click to download SizeChart")</f>
      </c>
      <c r="C3200" s="0" t="inlineStr">
        <is>
          <t>Tanya Women's Lace Bamboo T-Shirt</t>
        </is>
      </c>
      <c r="D3200" s="0" t="inlineStr">
        <is>
          <t>111470</t>
        </is>
      </c>
      <c r="E3200" s="0" t="inlineStr">
        <is>
          <t>BLANK TANYA BLACK:111470B - M</t>
        </is>
      </c>
      <c r="G3200" s="0" t="inlineStr">
        <is>
          <t>WOMENS</t>
        </is>
      </c>
      <c r="H3200" s="0" t="inlineStr">
        <is>
          <t>M</t>
        </is>
      </c>
      <c r="I3200" s="0">
        <v>24.99</v>
      </c>
      <c r="J3200" s="0">
        <v>48</v>
      </c>
    </row>
    <row r="3201" spans="1:10" customHeight="0">
      <c r="A3201" s="0">
        <f>HYPERLINK("https://dl.dropboxusercontent.com/scl/fi/7vwn5b2ilj9fp9i7ejk08/tanya-03.jpg?rlkey=hnww8w9mws1o579kecztz4z53&amp;dl=0","Click to download Image")</f>
      </c>
      <c r="B3201" s="0">
        <f>HYPERLINK("https://dl.dropboxusercontent.com/scl/fi/dleewewv0e47beodw72kr/womens-t-shirt-size-chartstanya.jpg?rlkey=f78vnv4zqhhesai9l30cn0pz2&amp;dl=0","Click to download SizeChart")</f>
      </c>
      <c r="C3201" s="0" t="inlineStr">
        <is>
          <t>Tanya Women's Lace Bamboo T-Shirt</t>
        </is>
      </c>
      <c r="D3201" s="0" t="inlineStr">
        <is>
          <t>111470</t>
        </is>
      </c>
      <c r="E3201" s="0" t="inlineStr">
        <is>
          <t>BLANK TANYA BLACK:111470C - L</t>
        </is>
      </c>
      <c r="G3201" s="0" t="inlineStr">
        <is>
          <t>WOMENS</t>
        </is>
      </c>
      <c r="H3201" s="0" t="inlineStr">
        <is>
          <t>L</t>
        </is>
      </c>
      <c r="I3201" s="0">
        <v>24.99</v>
      </c>
      <c r="J3201" s="0">
        <v>48</v>
      </c>
    </row>
    <row r="3202" spans="1:10" customHeight="0">
      <c r="A3202" s="0">
        <f>HYPERLINK("https://dl.dropboxusercontent.com/scl/fi/7vwn5b2ilj9fp9i7ejk08/tanya-03.jpg?rlkey=hnww8w9mws1o579kecztz4z53&amp;dl=0","Click to download Image")</f>
      </c>
      <c r="B3202" s="0">
        <f>HYPERLINK("https://dl.dropboxusercontent.com/scl/fi/dleewewv0e47beodw72kr/womens-t-shirt-size-chartstanya.jpg?rlkey=f78vnv4zqhhesai9l30cn0pz2&amp;dl=0","Click to download SizeChart")</f>
      </c>
      <c r="C3202" s="0" t="inlineStr">
        <is>
          <t>Tanya Women's Lace Bamboo T-Shirt</t>
        </is>
      </c>
      <c r="D3202" s="0" t="inlineStr">
        <is>
          <t>111470</t>
        </is>
      </c>
      <c r="E3202" s="0" t="inlineStr">
        <is>
          <t>BLANK TANYA BLACK:111470D - XL</t>
        </is>
      </c>
      <c r="G3202" s="0" t="inlineStr">
        <is>
          <t>WOMENS</t>
        </is>
      </c>
      <c r="H3202" s="0" t="inlineStr">
        <is>
          <t>XL</t>
        </is>
      </c>
      <c r="I3202" s="0">
        <v>24.99</v>
      </c>
      <c r="J3202" s="0">
        <v>24</v>
      </c>
    </row>
    <row r="3203" spans="1:10" customHeight="0">
      <c r="A3203" s="0">
        <f>HYPERLINK("https://dl.dropboxusercontent.com/scl/fi/7vwn5b2ilj9fp9i7ejk08/tanya-03.jpg?rlkey=hnww8w9mws1o579kecztz4z53&amp;dl=0","Click to download Image")</f>
      </c>
      <c r="B3203" s="0">
        <f>HYPERLINK("https://dl.dropboxusercontent.com/scl/fi/dleewewv0e47beodw72kr/womens-t-shirt-size-chartstanya.jpg?rlkey=f78vnv4zqhhesai9l30cn0pz2&amp;dl=0","Click to download SizeChart")</f>
      </c>
      <c r="C3203" s="0" t="inlineStr">
        <is>
          <t>Tanya Women's Lace Bamboo T-Shirt</t>
        </is>
      </c>
      <c r="D3203" s="0" t="inlineStr">
        <is>
          <t>111470</t>
        </is>
      </c>
      <c r="E3203" s="0" t="inlineStr">
        <is>
          <t>BLANK TANYA BLACK:111470E - 2XL</t>
        </is>
      </c>
      <c r="G3203" s="0" t="inlineStr">
        <is>
          <t>WOMENS</t>
        </is>
      </c>
      <c r="H3203" s="0" t="inlineStr">
        <is>
          <t>2XL</t>
        </is>
      </c>
      <c r="I3203" s="0">
        <v>24.99</v>
      </c>
      <c r="J3203" s="0">
        <v>12</v>
      </c>
    </row>
    <row r="3204" spans="1:10" customHeight="0">
      <c r="A3204" s="0">
        <f>HYPERLINK("https://dl.dropboxusercontent.com/scl/fi/7vwn5b2ilj9fp9i7ejk08/tanya-03.jpg?rlkey=hnww8w9mws1o579kecztz4z53&amp;dl=0","Click to download Image")</f>
      </c>
      <c r="B3204" s="0">
        <f>HYPERLINK("https://dl.dropboxusercontent.com/scl/fi/dleewewv0e47beodw72kr/womens-t-shirt-size-chartstanya.jpg?rlkey=f78vnv4zqhhesai9l30cn0pz2&amp;dl=0","Click to download SizeChart")</f>
      </c>
      <c r="C3204" s="0" t="inlineStr">
        <is>
          <t>Tanya Women's Lace Bamboo T-Shirt</t>
        </is>
      </c>
      <c r="D3204" s="0" t="inlineStr">
        <is>
          <t>111470</t>
        </is>
      </c>
      <c r="E3204" s="0" t="inlineStr">
        <is>
          <t>BLANK TANYA BLACK:111470F - 3XL</t>
        </is>
      </c>
      <c r="G3204" s="0" t="inlineStr">
        <is>
          <t>WOMENS</t>
        </is>
      </c>
      <c r="H3204" s="0" t="inlineStr">
        <is>
          <t>3XL</t>
        </is>
      </c>
      <c r="I3204" s="0">
        <v>24.99</v>
      </c>
      <c r="J3204" s="0">
        <v>6</v>
      </c>
    </row>
    <row r="3205" spans="1:10" customHeight="0">
      <c r="A3205" s="0">
        <f>HYPERLINK("https://dl.dropboxusercontent.com/scl/fi/aqt2uh9mxlq7ircjh39iz/tanya-02.jpg?rlkey=qfmc3284xyp8snhmt4ps0pp0p&amp;dl=0","Click to download Image")</f>
      </c>
      <c r="B3205" s="0">
        <f>HYPERLINK("https://dl.dropboxusercontent.com/scl/fi/dleewewv0e47beodw72kr/womens-t-shirt-size-chartstanya.jpg?rlkey=f78vnv4zqhhesai9l30cn0pz2&amp;dl=0","Click to download SizeChart")</f>
      </c>
      <c r="C3205" s="0" t="inlineStr">
        <is>
          <t>Tanya Women's Lace Bamboo T-Shirt</t>
        </is>
      </c>
      <c r="D3205" s="0" t="inlineStr">
        <is>
          <t>111471</t>
        </is>
      </c>
      <c r="E3205" s="0" t="inlineStr">
        <is>
          <t>BLANK TANYA CARDINAL:111471A - S</t>
        </is>
      </c>
      <c r="G3205" s="0" t="inlineStr">
        <is>
          <t>WOMENS</t>
        </is>
      </c>
      <c r="H3205" s="0" t="inlineStr">
        <is>
          <t>S</t>
        </is>
      </c>
      <c r="I3205" s="0">
        <v>24.99</v>
      </c>
      <c r="J3205" s="0">
        <v>24</v>
      </c>
    </row>
    <row r="3206" spans="1:10" customHeight="0">
      <c r="A3206" s="0">
        <f>HYPERLINK("https://dl.dropboxusercontent.com/scl/fi/aqt2uh9mxlq7ircjh39iz/tanya-02.jpg?rlkey=qfmc3284xyp8snhmt4ps0pp0p&amp;dl=0","Click to download Image")</f>
      </c>
      <c r="B3206" s="0">
        <f>HYPERLINK("https://dl.dropboxusercontent.com/scl/fi/dleewewv0e47beodw72kr/womens-t-shirt-size-chartstanya.jpg?rlkey=f78vnv4zqhhesai9l30cn0pz2&amp;dl=0","Click to download SizeChart")</f>
      </c>
      <c r="C3206" s="0" t="inlineStr">
        <is>
          <t>Tanya Women's Lace Bamboo T-Shirt</t>
        </is>
      </c>
      <c r="D3206" s="0" t="inlineStr">
        <is>
          <t>111471</t>
        </is>
      </c>
      <c r="E3206" s="0" t="inlineStr">
        <is>
          <t>BLANK TANYA CARDINAL:111471B - M</t>
        </is>
      </c>
      <c r="G3206" s="0" t="inlineStr">
        <is>
          <t>WOMENS</t>
        </is>
      </c>
      <c r="H3206" s="0" t="inlineStr">
        <is>
          <t>M</t>
        </is>
      </c>
      <c r="I3206" s="0">
        <v>24.99</v>
      </c>
      <c r="J3206" s="0">
        <v>48</v>
      </c>
    </row>
    <row r="3207" spans="1:10" customHeight="0">
      <c r="A3207" s="0">
        <f>HYPERLINK("https://dl.dropboxusercontent.com/scl/fi/aqt2uh9mxlq7ircjh39iz/tanya-02.jpg?rlkey=qfmc3284xyp8snhmt4ps0pp0p&amp;dl=0","Click to download Image")</f>
      </c>
      <c r="B3207" s="0">
        <f>HYPERLINK("https://dl.dropboxusercontent.com/scl/fi/dleewewv0e47beodw72kr/womens-t-shirt-size-chartstanya.jpg?rlkey=f78vnv4zqhhesai9l30cn0pz2&amp;dl=0","Click to download SizeChart")</f>
      </c>
      <c r="C3207" s="0" t="inlineStr">
        <is>
          <t>Tanya Women's Lace Bamboo T-Shirt</t>
        </is>
      </c>
      <c r="D3207" s="0" t="inlineStr">
        <is>
          <t>111471</t>
        </is>
      </c>
      <c r="E3207" s="0" t="inlineStr">
        <is>
          <t>BLANK TANYA CARDINAL:111471C - L</t>
        </is>
      </c>
      <c r="G3207" s="0" t="inlineStr">
        <is>
          <t>WOMENS</t>
        </is>
      </c>
      <c r="H3207" s="0" t="inlineStr">
        <is>
          <t>L</t>
        </is>
      </c>
      <c r="I3207" s="0">
        <v>24.99</v>
      </c>
      <c r="J3207" s="0">
        <v>48</v>
      </c>
    </row>
    <row r="3208" spans="1:10" customHeight="0">
      <c r="A3208" s="0">
        <f>HYPERLINK("https://dl.dropboxusercontent.com/scl/fi/aqt2uh9mxlq7ircjh39iz/tanya-02.jpg?rlkey=qfmc3284xyp8snhmt4ps0pp0p&amp;dl=0","Click to download Image")</f>
      </c>
      <c r="B3208" s="0">
        <f>HYPERLINK("https://dl.dropboxusercontent.com/scl/fi/dleewewv0e47beodw72kr/womens-t-shirt-size-chartstanya.jpg?rlkey=f78vnv4zqhhesai9l30cn0pz2&amp;dl=0","Click to download SizeChart")</f>
      </c>
      <c r="C3208" s="0" t="inlineStr">
        <is>
          <t>Tanya Women's Lace Bamboo T-Shirt</t>
        </is>
      </c>
      <c r="D3208" s="0" t="inlineStr">
        <is>
          <t>111471</t>
        </is>
      </c>
      <c r="E3208" s="0" t="inlineStr">
        <is>
          <t>BLANK TANYA CARDINAL:111471D - XL</t>
        </is>
      </c>
      <c r="G3208" s="0" t="inlineStr">
        <is>
          <t>WOMENS</t>
        </is>
      </c>
      <c r="H3208" s="0" t="inlineStr">
        <is>
          <t>XL</t>
        </is>
      </c>
      <c r="I3208" s="0">
        <v>24.99</v>
      </c>
      <c r="J3208" s="0">
        <v>24</v>
      </c>
    </row>
    <row r="3209" spans="1:10" customHeight="0">
      <c r="A3209" s="0">
        <f>HYPERLINK("https://dl.dropboxusercontent.com/scl/fi/aqt2uh9mxlq7ircjh39iz/tanya-02.jpg?rlkey=qfmc3284xyp8snhmt4ps0pp0p&amp;dl=0","Click to download Image")</f>
      </c>
      <c r="B3209" s="0">
        <f>HYPERLINK("https://dl.dropboxusercontent.com/scl/fi/dleewewv0e47beodw72kr/womens-t-shirt-size-chartstanya.jpg?rlkey=f78vnv4zqhhesai9l30cn0pz2&amp;dl=0","Click to download SizeChart")</f>
      </c>
      <c r="C3209" s="0" t="inlineStr">
        <is>
          <t>Tanya Women's Lace Bamboo T-Shirt</t>
        </is>
      </c>
      <c r="D3209" s="0" t="inlineStr">
        <is>
          <t>111471</t>
        </is>
      </c>
      <c r="E3209" s="0" t="inlineStr">
        <is>
          <t>BLANK TANYA CARDINAL:111471E - 2XL</t>
        </is>
      </c>
      <c r="G3209" s="0" t="inlineStr">
        <is>
          <t>WOMENS</t>
        </is>
      </c>
      <c r="H3209" s="0" t="inlineStr">
        <is>
          <t>2XL</t>
        </is>
      </c>
      <c r="I3209" s="0">
        <v>24.99</v>
      </c>
      <c r="J3209" s="0">
        <v>12</v>
      </c>
    </row>
    <row r="3210" spans="1:10" customHeight="0">
      <c r="A3210" s="0">
        <f>HYPERLINK("https://dl.dropboxusercontent.com/scl/fi/aqt2uh9mxlq7ircjh39iz/tanya-02.jpg?rlkey=qfmc3284xyp8snhmt4ps0pp0p&amp;dl=0","Click to download Image")</f>
      </c>
      <c r="B3210" s="0">
        <f>HYPERLINK("https://dl.dropboxusercontent.com/scl/fi/dleewewv0e47beodw72kr/womens-t-shirt-size-chartstanya.jpg?rlkey=f78vnv4zqhhesai9l30cn0pz2&amp;dl=0","Click to download SizeChart")</f>
      </c>
      <c r="C3210" s="0" t="inlineStr">
        <is>
          <t>Tanya Women's Lace Bamboo T-Shirt</t>
        </is>
      </c>
      <c r="D3210" s="0" t="inlineStr">
        <is>
          <t>111471</t>
        </is>
      </c>
      <c r="E3210" s="0" t="inlineStr">
        <is>
          <t>BLANK TANYA CARDINAL:111471F - 3XL</t>
        </is>
      </c>
      <c r="G3210" s="0" t="inlineStr">
        <is>
          <t>WOMENS</t>
        </is>
      </c>
      <c r="H3210" s="0" t="inlineStr">
        <is>
          <t>3XL</t>
        </is>
      </c>
      <c r="I3210" s="0">
        <v>24.99</v>
      </c>
      <c r="J3210" s="0">
        <v>5</v>
      </c>
    </row>
    <row r="3211" spans="1:10" customHeight="0">
      <c r="A3211" s="0">
        <f>HYPERLINK("https://dl.dropboxusercontent.com/scl/fi/4xjrro0tdhwhiisv71b2o/tanya-05.jpg?rlkey=n0kk06j2glker6ztaqkjhs93y&amp;dl=0","Click to download Image")</f>
      </c>
      <c r="B3211" s="0">
        <f>HYPERLINK("https://dl.dropboxusercontent.com/scl/fi/dleewewv0e47beodw72kr/womens-t-shirt-size-chartstanya.jpg?rlkey=f78vnv4zqhhesai9l30cn0pz2&amp;dl=0","Click to download SizeChart")</f>
      </c>
      <c r="C3211" s="0" t="inlineStr">
        <is>
          <t>Tanya Women's Lace Bamboo T-Shirt</t>
        </is>
      </c>
      <c r="D3211" s="0" t="inlineStr">
        <is>
          <t>112577</t>
        </is>
      </c>
      <c r="E3211" s="0" t="inlineStr">
        <is>
          <t>BLANK TANYA GOLD:112577A - S</t>
        </is>
      </c>
      <c r="G3211" s="0" t="inlineStr">
        <is>
          <t>WOMENS</t>
        </is>
      </c>
      <c r="H3211" s="0" t="inlineStr">
        <is>
          <t>S</t>
        </is>
      </c>
      <c r="I3211" s="0">
        <v>24.99</v>
      </c>
      <c r="J3211" s="0">
        <v>24</v>
      </c>
    </row>
    <row r="3212" spans="1:10" customHeight="0">
      <c r="A3212" s="0">
        <f>HYPERLINK("https://dl.dropboxusercontent.com/scl/fi/4xjrro0tdhwhiisv71b2o/tanya-05.jpg?rlkey=n0kk06j2glker6ztaqkjhs93y&amp;dl=0","Click to download Image")</f>
      </c>
      <c r="B3212" s="0">
        <f>HYPERLINK("https://dl.dropboxusercontent.com/scl/fi/dleewewv0e47beodw72kr/womens-t-shirt-size-chartstanya.jpg?rlkey=f78vnv4zqhhesai9l30cn0pz2&amp;dl=0","Click to download SizeChart")</f>
      </c>
      <c r="C3212" s="0" t="inlineStr">
        <is>
          <t>Tanya Women's Lace Bamboo T-Shirt</t>
        </is>
      </c>
      <c r="D3212" s="0" t="inlineStr">
        <is>
          <t>112577</t>
        </is>
      </c>
      <c r="E3212" s="0" t="inlineStr">
        <is>
          <t>BLANK TANYA GOLD:112577B - M</t>
        </is>
      </c>
      <c r="G3212" s="0" t="inlineStr">
        <is>
          <t>WOMENS</t>
        </is>
      </c>
      <c r="H3212" s="0" t="inlineStr">
        <is>
          <t>M</t>
        </is>
      </c>
      <c r="I3212" s="0">
        <v>24.99</v>
      </c>
      <c r="J3212" s="0">
        <v>48</v>
      </c>
    </row>
    <row r="3213" spans="1:10" customHeight="0">
      <c r="A3213" s="0">
        <f>HYPERLINK("https://dl.dropboxusercontent.com/scl/fi/4xjrro0tdhwhiisv71b2o/tanya-05.jpg?rlkey=n0kk06j2glker6ztaqkjhs93y&amp;dl=0","Click to download Image")</f>
      </c>
      <c r="B3213" s="0">
        <f>HYPERLINK("https://dl.dropboxusercontent.com/scl/fi/dleewewv0e47beodw72kr/womens-t-shirt-size-chartstanya.jpg?rlkey=f78vnv4zqhhesai9l30cn0pz2&amp;dl=0","Click to download SizeChart")</f>
      </c>
      <c r="C3213" s="0" t="inlineStr">
        <is>
          <t>Tanya Women's Lace Bamboo T-Shirt</t>
        </is>
      </c>
      <c r="D3213" s="0" t="inlineStr">
        <is>
          <t>112577</t>
        </is>
      </c>
      <c r="E3213" s="0" t="inlineStr">
        <is>
          <t>BLANK TANYA GOLD:112577C - L</t>
        </is>
      </c>
      <c r="G3213" s="0" t="inlineStr">
        <is>
          <t>WOMENS</t>
        </is>
      </c>
      <c r="H3213" s="0" t="inlineStr">
        <is>
          <t>L</t>
        </is>
      </c>
      <c r="I3213" s="0">
        <v>24.99</v>
      </c>
      <c r="J3213" s="0">
        <v>48</v>
      </c>
    </row>
    <row r="3214" spans="1:10" customHeight="0">
      <c r="A3214" s="0">
        <f>HYPERLINK("https://dl.dropboxusercontent.com/scl/fi/4xjrro0tdhwhiisv71b2o/tanya-05.jpg?rlkey=n0kk06j2glker6ztaqkjhs93y&amp;dl=0","Click to download Image")</f>
      </c>
      <c r="B3214" s="0">
        <f>HYPERLINK("https://dl.dropboxusercontent.com/scl/fi/dleewewv0e47beodw72kr/womens-t-shirt-size-chartstanya.jpg?rlkey=f78vnv4zqhhesai9l30cn0pz2&amp;dl=0","Click to download SizeChart")</f>
      </c>
      <c r="C3214" s="0" t="inlineStr">
        <is>
          <t>Tanya Women's Lace Bamboo T-Shirt</t>
        </is>
      </c>
      <c r="D3214" s="0" t="inlineStr">
        <is>
          <t>112577</t>
        </is>
      </c>
      <c r="E3214" s="0" t="inlineStr">
        <is>
          <t>BLANK TANYA GOLD:112577D - XL</t>
        </is>
      </c>
      <c r="G3214" s="0" t="inlineStr">
        <is>
          <t>WOMENS</t>
        </is>
      </c>
      <c r="H3214" s="0" t="inlineStr">
        <is>
          <t>XL</t>
        </is>
      </c>
      <c r="I3214" s="0">
        <v>24.99</v>
      </c>
      <c r="J3214" s="0">
        <v>24</v>
      </c>
    </row>
    <row r="3215" spans="1:10" customHeight="0">
      <c r="A3215" s="0">
        <f>HYPERLINK("https://dl.dropboxusercontent.com/scl/fi/4xjrro0tdhwhiisv71b2o/tanya-05.jpg?rlkey=n0kk06j2glker6ztaqkjhs93y&amp;dl=0","Click to download Image")</f>
      </c>
      <c r="B3215" s="0">
        <f>HYPERLINK("https://dl.dropboxusercontent.com/scl/fi/dleewewv0e47beodw72kr/womens-t-shirt-size-chartstanya.jpg?rlkey=f78vnv4zqhhesai9l30cn0pz2&amp;dl=0","Click to download SizeChart")</f>
      </c>
      <c r="C3215" s="0" t="inlineStr">
        <is>
          <t>Tanya Women's Lace Bamboo T-Shirt</t>
        </is>
      </c>
      <c r="D3215" s="0" t="inlineStr">
        <is>
          <t>112577</t>
        </is>
      </c>
      <c r="E3215" s="0" t="inlineStr">
        <is>
          <t>BLANK TANYA GOLD:112577E - 2XL</t>
        </is>
      </c>
      <c r="G3215" s="0" t="inlineStr">
        <is>
          <t>WOMENS</t>
        </is>
      </c>
      <c r="H3215" s="0" t="inlineStr">
        <is>
          <t>2XL</t>
        </is>
      </c>
      <c r="I3215" s="0">
        <v>24.99</v>
      </c>
      <c r="J3215" s="0">
        <v>12</v>
      </c>
    </row>
    <row r="3216" spans="1:10" customHeight="0">
      <c r="A3216" s="0">
        <f>HYPERLINK("https://dl.dropboxusercontent.com/scl/fi/4xjrro0tdhwhiisv71b2o/tanya-05.jpg?rlkey=n0kk06j2glker6ztaqkjhs93y&amp;dl=0","Click to download Image")</f>
      </c>
      <c r="B3216" s="0">
        <f>HYPERLINK("https://dl.dropboxusercontent.com/scl/fi/dleewewv0e47beodw72kr/womens-t-shirt-size-chartstanya.jpg?rlkey=f78vnv4zqhhesai9l30cn0pz2&amp;dl=0","Click to download SizeChart")</f>
      </c>
      <c r="C3216" s="0" t="inlineStr">
        <is>
          <t>Tanya Women's Lace Bamboo T-Shirt</t>
        </is>
      </c>
      <c r="D3216" s="0" t="inlineStr">
        <is>
          <t>112577</t>
        </is>
      </c>
      <c r="E3216" s="0" t="inlineStr">
        <is>
          <t>BLANK TANYA GOLD:112577F - 3XL</t>
        </is>
      </c>
      <c r="G3216" s="0" t="inlineStr">
        <is>
          <t>WOMENS</t>
        </is>
      </c>
      <c r="H3216" s="0" t="inlineStr">
        <is>
          <t>3XL</t>
        </is>
      </c>
      <c r="I3216" s="0">
        <v>24.99</v>
      </c>
      <c r="J3216" s="0">
        <v>6</v>
      </c>
    </row>
    <row r="3217" spans="1:10" customHeight="0">
      <c r="A3217" s="0">
        <f>HYPERLINK("https://dl.dropboxusercontent.com/scl/fi/4n7fgqhq0oazpcqo64zrj/tanya-04.jpg?rlkey=582w5wiyetk44scmdgqg9qyjo&amp;dl=0","Click to download Image")</f>
      </c>
      <c r="B3217" s="0">
        <f>HYPERLINK("https://dl.dropboxusercontent.com/scl/fi/dleewewv0e47beodw72kr/womens-t-shirt-size-chartstanya.jpg?rlkey=f78vnv4zqhhesai9l30cn0pz2&amp;dl=0","Click to download SizeChart")</f>
      </c>
      <c r="C3217" s="0" t="inlineStr">
        <is>
          <t>Tanya Women's Lace Bamboo T-Shirt</t>
        </is>
      </c>
      <c r="D3217" s="0" t="inlineStr">
        <is>
          <t>111472</t>
        </is>
      </c>
      <c r="E3217" s="0" t="inlineStr">
        <is>
          <t>BLANK TANYA PURPLE:111472A - S</t>
        </is>
      </c>
      <c r="G3217" s="0" t="inlineStr">
        <is>
          <t>WOMENS</t>
        </is>
      </c>
      <c r="H3217" s="0" t="inlineStr">
        <is>
          <t>S</t>
        </is>
      </c>
      <c r="I3217" s="0">
        <v>24.99</v>
      </c>
      <c r="J3217" s="0">
        <v>20</v>
      </c>
    </row>
    <row r="3218" spans="1:10" customHeight="0">
      <c r="A3218" s="0">
        <f>HYPERLINK("https://dl.dropboxusercontent.com/scl/fi/4n7fgqhq0oazpcqo64zrj/tanya-04.jpg?rlkey=582w5wiyetk44scmdgqg9qyjo&amp;dl=0","Click to download Image")</f>
      </c>
      <c r="B3218" s="0">
        <f>HYPERLINK("https://dl.dropboxusercontent.com/scl/fi/dleewewv0e47beodw72kr/womens-t-shirt-size-chartstanya.jpg?rlkey=f78vnv4zqhhesai9l30cn0pz2&amp;dl=0","Click to download SizeChart")</f>
      </c>
      <c r="C3218" s="0" t="inlineStr">
        <is>
          <t>Tanya Women's Lace Bamboo T-Shirt</t>
        </is>
      </c>
      <c r="D3218" s="0" t="inlineStr">
        <is>
          <t>111472</t>
        </is>
      </c>
      <c r="E3218" s="0" t="inlineStr">
        <is>
          <t>BLANK TANYA PURPLE:111472B - M</t>
        </is>
      </c>
      <c r="G3218" s="0" t="inlineStr">
        <is>
          <t>WOMENS</t>
        </is>
      </c>
      <c r="H3218" s="0" t="inlineStr">
        <is>
          <t>M</t>
        </is>
      </c>
      <c r="I3218" s="0">
        <v>24.99</v>
      </c>
      <c r="J3218" s="0">
        <v>40</v>
      </c>
    </row>
    <row r="3219" spans="1:10" customHeight="0">
      <c r="A3219" s="0">
        <f>HYPERLINK("https://dl.dropboxusercontent.com/scl/fi/4n7fgqhq0oazpcqo64zrj/tanya-04.jpg?rlkey=582w5wiyetk44scmdgqg9qyjo&amp;dl=0","Click to download Image")</f>
      </c>
      <c r="B3219" s="0">
        <f>HYPERLINK("https://dl.dropboxusercontent.com/scl/fi/dleewewv0e47beodw72kr/womens-t-shirt-size-chartstanya.jpg?rlkey=f78vnv4zqhhesai9l30cn0pz2&amp;dl=0","Click to download SizeChart")</f>
      </c>
      <c r="C3219" s="0" t="inlineStr">
        <is>
          <t>Tanya Women's Lace Bamboo T-Shirt</t>
        </is>
      </c>
      <c r="D3219" s="0" t="inlineStr">
        <is>
          <t>111472</t>
        </is>
      </c>
      <c r="E3219" s="0" t="inlineStr">
        <is>
          <t>BLANK TANYA PURPLE:111472C - L</t>
        </is>
      </c>
      <c r="G3219" s="0" t="inlineStr">
        <is>
          <t>WOMENS</t>
        </is>
      </c>
      <c r="H3219" s="0" t="inlineStr">
        <is>
          <t>L</t>
        </is>
      </c>
      <c r="I3219" s="0">
        <v>24.99</v>
      </c>
      <c r="J3219" s="0">
        <v>40</v>
      </c>
    </row>
    <row r="3220" spans="1:10" customHeight="0">
      <c r="A3220" s="0">
        <f>HYPERLINK("https://dl.dropboxusercontent.com/scl/fi/4n7fgqhq0oazpcqo64zrj/tanya-04.jpg?rlkey=582w5wiyetk44scmdgqg9qyjo&amp;dl=0","Click to download Image")</f>
      </c>
      <c r="B3220" s="0">
        <f>HYPERLINK("https://dl.dropboxusercontent.com/scl/fi/dleewewv0e47beodw72kr/womens-t-shirt-size-chartstanya.jpg?rlkey=f78vnv4zqhhesai9l30cn0pz2&amp;dl=0","Click to download SizeChart")</f>
      </c>
      <c r="C3220" s="0" t="inlineStr">
        <is>
          <t>Tanya Women's Lace Bamboo T-Shirt</t>
        </is>
      </c>
      <c r="D3220" s="0" t="inlineStr">
        <is>
          <t>111472</t>
        </is>
      </c>
      <c r="E3220" s="0" t="inlineStr">
        <is>
          <t>BLANK TANYA PURPLE:111472D - XL</t>
        </is>
      </c>
      <c r="G3220" s="0" t="inlineStr">
        <is>
          <t>WOMENS</t>
        </is>
      </c>
      <c r="H3220" s="0" t="inlineStr">
        <is>
          <t>XL</t>
        </is>
      </c>
      <c r="I3220" s="0">
        <v>24.99</v>
      </c>
      <c r="J3220" s="0">
        <v>20</v>
      </c>
    </row>
    <row r="3221" spans="1:10" customHeight="0">
      <c r="A3221" s="0">
        <f>HYPERLINK("https://dl.dropboxusercontent.com/scl/fi/4n7fgqhq0oazpcqo64zrj/tanya-04.jpg?rlkey=582w5wiyetk44scmdgqg9qyjo&amp;dl=0","Click to download Image")</f>
      </c>
      <c r="B3221" s="0">
        <f>HYPERLINK("https://dl.dropboxusercontent.com/scl/fi/dleewewv0e47beodw72kr/womens-t-shirt-size-chartstanya.jpg?rlkey=f78vnv4zqhhesai9l30cn0pz2&amp;dl=0","Click to download SizeChart")</f>
      </c>
      <c r="C3221" s="0" t="inlineStr">
        <is>
          <t>Tanya Women's Lace Bamboo T-Shirt</t>
        </is>
      </c>
      <c r="D3221" s="0" t="inlineStr">
        <is>
          <t>111472</t>
        </is>
      </c>
      <c r="E3221" s="0" t="inlineStr">
        <is>
          <t>BLANK TANYA PURPLE:111472E - 2XL</t>
        </is>
      </c>
      <c r="G3221" s="0" t="inlineStr">
        <is>
          <t>WOMENS</t>
        </is>
      </c>
      <c r="H3221" s="0" t="inlineStr">
        <is>
          <t>2XL</t>
        </is>
      </c>
      <c r="I3221" s="0">
        <v>24.99</v>
      </c>
      <c r="J3221" s="0">
        <v>9</v>
      </c>
    </row>
    <row r="3222" spans="1:10" customHeight="0">
      <c r="A3222" s="0">
        <f>HYPERLINK("https://dl.dropboxusercontent.com/scl/fi/4n7fgqhq0oazpcqo64zrj/tanya-04.jpg?rlkey=582w5wiyetk44scmdgqg9qyjo&amp;dl=0","Click to download Image")</f>
      </c>
      <c r="B3222" s="0">
        <f>HYPERLINK("https://dl.dropboxusercontent.com/scl/fi/dleewewv0e47beodw72kr/womens-t-shirt-size-chartstanya.jpg?rlkey=f78vnv4zqhhesai9l30cn0pz2&amp;dl=0","Click to download SizeChart")</f>
      </c>
      <c r="C3222" s="0" t="inlineStr">
        <is>
          <t>Tanya Women's Lace Bamboo T-Shirt</t>
        </is>
      </c>
      <c r="D3222" s="0" t="inlineStr">
        <is>
          <t>111472</t>
        </is>
      </c>
      <c r="E3222" s="0" t="inlineStr">
        <is>
          <t>BLANK TANYA PURPLE:111472F - 3XL</t>
        </is>
      </c>
      <c r="G3222" s="0" t="inlineStr">
        <is>
          <t>WOMENS</t>
        </is>
      </c>
      <c r="H3222" s="0" t="inlineStr">
        <is>
          <t>3XL</t>
        </is>
      </c>
      <c r="I3222" s="0">
        <v>24.99</v>
      </c>
      <c r="J3222" s="0">
        <v>4</v>
      </c>
    </row>
    <row r="3223" spans="1:10" customHeight="0">
      <c r="A3223" s="0">
        <f>HYPERLINK("https://dl.dropboxusercontent.com/scl/fi/4l1nyuffom32lforjgbuy/editdsc3508.jpg?rlkey=jnrn53v5lws0b3nqx6stf2jr3&amp;dl=0","Click to download Image")</f>
      </c>
      <c r="B3223" s="0">
        <f>HYPERLINK("https://dl.dropboxusercontent.com/scl/fi/66ugqah9eg4xmt6j3qsog/womens-t-shirt-size-chartscason-sara.jpg?rlkey=kr4krquvu0tdc8hy4yds93n97&amp;dl=0","Click to download SizeChart")</f>
      </c>
      <c r="C3223" s="0" t="inlineStr">
        <is>
          <t>Cason Women's Tri-Blend T-Shirt</t>
        </is>
      </c>
      <c r="D3223" s="0" t="inlineStr">
        <is>
          <t>127726</t>
        </is>
      </c>
      <c r="E3223" s="0" t="inlineStr">
        <is>
          <t>BLANK CASON W BK:127726A-S</t>
        </is>
      </c>
      <c r="F3223" s="0" t="inlineStr">
        <is>
          <t>899127726043</t>
        </is>
      </c>
      <c r="G3223" s="0" t="inlineStr">
        <is>
          <t>WOMENS</t>
        </is>
      </c>
      <c r="H3223" s="0" t="inlineStr">
        <is>
          <t>S</t>
        </is>
      </c>
      <c r="I3223" s="0">
        <v>12.99</v>
      </c>
      <c r="J3223" s="0">
        <v>3</v>
      </c>
    </row>
    <row r="3224" spans="1:10" customHeight="0">
      <c r="A3224" s="0">
        <f>HYPERLINK("https://dl.dropboxusercontent.com/scl/fi/4l1nyuffom32lforjgbuy/editdsc3508.jpg?rlkey=jnrn53v5lws0b3nqx6stf2jr3&amp;dl=0","Click to download Image")</f>
      </c>
      <c r="B3224" s="0">
        <f>HYPERLINK("https://dl.dropboxusercontent.com/scl/fi/66ugqah9eg4xmt6j3qsog/womens-t-shirt-size-chartscason-sara.jpg?rlkey=kr4krquvu0tdc8hy4yds93n97&amp;dl=0","Click to download SizeChart")</f>
      </c>
      <c r="C3224" s="0" t="inlineStr">
        <is>
          <t>Cason Women's Tri-Blend T-Shirt</t>
        </is>
      </c>
      <c r="D3224" s="0" t="inlineStr">
        <is>
          <t>127726</t>
        </is>
      </c>
      <c r="E3224" s="0" t="inlineStr">
        <is>
          <t>BLANK CASON W BK:127726B-M</t>
        </is>
      </c>
      <c r="F3224" s="0" t="inlineStr">
        <is>
          <t>899127726050</t>
        </is>
      </c>
      <c r="G3224" s="0" t="inlineStr">
        <is>
          <t>WOMENS</t>
        </is>
      </c>
      <c r="H3224" s="0" t="inlineStr">
        <is>
          <t>M</t>
        </is>
      </c>
      <c r="I3224" s="0">
        <v>12.99</v>
      </c>
      <c r="J3224" s="0">
        <v>123</v>
      </c>
    </row>
    <row r="3225" spans="1:10" customHeight="0">
      <c r="A3225" s="0">
        <f>HYPERLINK("https://dl.dropboxusercontent.com/scl/fi/4l1nyuffom32lforjgbuy/editdsc3508.jpg?rlkey=jnrn53v5lws0b3nqx6stf2jr3&amp;dl=0","Click to download Image")</f>
      </c>
      <c r="B3225" s="0">
        <f>HYPERLINK("https://dl.dropboxusercontent.com/scl/fi/66ugqah9eg4xmt6j3qsog/womens-t-shirt-size-chartscason-sara.jpg?rlkey=kr4krquvu0tdc8hy4yds93n97&amp;dl=0","Click to download SizeChart")</f>
      </c>
      <c r="C3225" s="0" t="inlineStr">
        <is>
          <t>Cason Women's Tri-Blend T-Shirt</t>
        </is>
      </c>
      <c r="D3225" s="0" t="inlineStr">
        <is>
          <t>127726</t>
        </is>
      </c>
      <c r="E3225" s="0" t="inlineStr">
        <is>
          <t>BLANK CASON W BK:127726C-L</t>
        </is>
      </c>
      <c r="F3225" s="0" t="inlineStr">
        <is>
          <t>899127726067</t>
        </is>
      </c>
      <c r="G3225" s="0" t="inlineStr">
        <is>
          <t>WOMENS</t>
        </is>
      </c>
      <c r="H3225" s="0" t="inlineStr">
        <is>
          <t>L</t>
        </is>
      </c>
      <c r="I3225" s="0">
        <v>12.99</v>
      </c>
      <c r="J3225" s="0">
        <v>111</v>
      </c>
    </row>
    <row r="3226" spans="1:10" customHeight="0">
      <c r="A3226" s="0">
        <f>HYPERLINK("https://dl.dropboxusercontent.com/scl/fi/4l1nyuffom32lforjgbuy/editdsc3508.jpg?rlkey=jnrn53v5lws0b3nqx6stf2jr3&amp;dl=0","Click to download Image")</f>
      </c>
      <c r="B3226" s="0">
        <f>HYPERLINK("https://dl.dropboxusercontent.com/scl/fi/66ugqah9eg4xmt6j3qsog/womens-t-shirt-size-chartscason-sara.jpg?rlkey=kr4krquvu0tdc8hy4yds93n97&amp;dl=0","Click to download SizeChart")</f>
      </c>
      <c r="C3226" s="0" t="inlineStr">
        <is>
          <t>Cason Women's Tri-Blend T-Shirt</t>
        </is>
      </c>
      <c r="D3226" s="0" t="inlineStr">
        <is>
          <t>127726</t>
        </is>
      </c>
      <c r="E3226" s="0" t="inlineStr">
        <is>
          <t>BLANK CASON W BK:127726D-XL</t>
        </is>
      </c>
      <c r="F3226" s="0" t="inlineStr">
        <is>
          <t>899127726074</t>
        </is>
      </c>
      <c r="G3226" s="0" t="inlineStr">
        <is>
          <t>WOMENS</t>
        </is>
      </c>
      <c r="H3226" s="0" t="inlineStr">
        <is>
          <t>XL</t>
        </is>
      </c>
      <c r="I3226" s="0">
        <v>12.99</v>
      </c>
      <c r="J3226" s="0">
        <v>30</v>
      </c>
    </row>
    <row r="3227" spans="1:10" customHeight="0">
      <c r="A3227" s="0">
        <f>HYPERLINK("https://dl.dropboxusercontent.com/scl/fi/4l1nyuffom32lforjgbuy/editdsc3508.jpg?rlkey=jnrn53v5lws0b3nqx6stf2jr3&amp;dl=0","Click to download Image")</f>
      </c>
      <c r="B3227" s="0">
        <f>HYPERLINK("https://dl.dropboxusercontent.com/scl/fi/66ugqah9eg4xmt6j3qsog/womens-t-shirt-size-chartscason-sara.jpg?rlkey=kr4krquvu0tdc8hy4yds93n97&amp;dl=0","Click to download SizeChart")</f>
      </c>
      <c r="C3227" s="0" t="inlineStr">
        <is>
          <t>Cason Women's Tri-Blend T-Shirt</t>
        </is>
      </c>
      <c r="D3227" s="0" t="inlineStr">
        <is>
          <t>127726</t>
        </is>
      </c>
      <c r="E3227" s="0" t="inlineStr">
        <is>
          <t>BLANK CASON W BK:127726E-2XL</t>
        </is>
      </c>
      <c r="F3227" s="0" t="inlineStr">
        <is>
          <t>899127726081</t>
        </is>
      </c>
      <c r="G3227" s="0" t="inlineStr">
        <is>
          <t>WOMENS</t>
        </is>
      </c>
      <c r="H3227" s="0" t="inlineStr">
        <is>
          <t>2XL</t>
        </is>
      </c>
      <c r="I3227" s="0">
        <v>12.99</v>
      </c>
      <c r="J3227" s="0">
        <v>25</v>
      </c>
    </row>
    <row r="3228" spans="1:10" customHeight="0">
      <c r="A3228" s="0">
        <f>HYPERLINK("https://dl.dropboxusercontent.com/scl/fi/4l1nyuffom32lforjgbuy/editdsc3508.jpg?rlkey=jnrn53v5lws0b3nqx6stf2jr3&amp;dl=0","Click to download Image")</f>
      </c>
      <c r="B3228" s="0">
        <f>HYPERLINK("https://dl.dropboxusercontent.com/scl/fi/66ugqah9eg4xmt6j3qsog/womens-t-shirt-size-chartscason-sara.jpg?rlkey=kr4krquvu0tdc8hy4yds93n97&amp;dl=0","Click to download SizeChart")</f>
      </c>
      <c r="C3228" s="0" t="inlineStr">
        <is>
          <t>Cason Women's Tri-Blend T-Shirt</t>
        </is>
      </c>
      <c r="D3228" s="0" t="inlineStr">
        <is>
          <t>127726</t>
        </is>
      </c>
      <c r="E3228" s="0" t="inlineStr">
        <is>
          <t>BLANK CASON W BK:127726F-3XL</t>
        </is>
      </c>
      <c r="F3228" s="0" t="inlineStr">
        <is>
          <t>899127726098</t>
        </is>
      </c>
      <c r="G3228" s="0" t="inlineStr">
        <is>
          <t>WOMENS</t>
        </is>
      </c>
      <c r="H3228" s="0" t="inlineStr">
        <is>
          <t>3XL</t>
        </is>
      </c>
      <c r="I3228" s="0">
        <v>12.99</v>
      </c>
      <c r="J3228" s="0">
        <v>14</v>
      </c>
    </row>
    <row r="3229" spans="1:10" customHeight="0">
      <c r="A3229" s="0">
        <f>HYPERLINK("https://dl.dropboxusercontent.com/scl/fi/fh58tt30tara16d5boq18/casonw.jpg?rlkey=9sb3x5unhr2y3vnm37mkoexcz&amp;dl=0","Click to download Image")</f>
      </c>
      <c r="B3229" s="0">
        <f>HYPERLINK("https://dl.dropboxusercontent.com/scl/fi/66ugqah9eg4xmt6j3qsog/womens-t-shirt-size-chartscason-sara.jpg?rlkey=kr4krquvu0tdc8hy4yds93n97&amp;dl=0","Click to download SizeChart")</f>
      </c>
      <c r="C3229" s="0" t="inlineStr">
        <is>
          <t>Cason Women's Tri-Blend T-Shirt</t>
        </is>
      </c>
      <c r="D3229" s="0" t="inlineStr">
        <is>
          <t>127734</t>
        </is>
      </c>
      <c r="E3229" s="0" t="inlineStr">
        <is>
          <t>BLANK CASON W GY:127734A-S</t>
        </is>
      </c>
      <c r="F3229" s="0" t="inlineStr">
        <is>
          <t>899127734048</t>
        </is>
      </c>
      <c r="G3229" s="0" t="inlineStr">
        <is>
          <t>WOMENS</t>
        </is>
      </c>
      <c r="H3229" s="0" t="inlineStr">
        <is>
          <t>S</t>
        </is>
      </c>
      <c r="I3229" s="0">
        <v>12.99</v>
      </c>
      <c r="J3229" s="0">
        <v>69</v>
      </c>
    </row>
    <row r="3230" spans="1:10" customHeight="0">
      <c r="A3230" s="0">
        <f>HYPERLINK("https://dl.dropboxusercontent.com/scl/fi/fh58tt30tara16d5boq18/casonw.jpg?rlkey=9sb3x5unhr2y3vnm37mkoexcz&amp;dl=0","Click to download Image")</f>
      </c>
      <c r="B3230" s="0">
        <f>HYPERLINK("https://dl.dropboxusercontent.com/scl/fi/66ugqah9eg4xmt6j3qsog/womens-t-shirt-size-chartscason-sara.jpg?rlkey=kr4krquvu0tdc8hy4yds93n97&amp;dl=0","Click to download SizeChart")</f>
      </c>
      <c r="C3230" s="0" t="inlineStr">
        <is>
          <t>Cason Women's Tri-Blend T-Shirt</t>
        </is>
      </c>
      <c r="D3230" s="0" t="inlineStr">
        <is>
          <t>127734</t>
        </is>
      </c>
      <c r="E3230" s="0" t="inlineStr">
        <is>
          <t>BLANK CASON W GY:127734B-M</t>
        </is>
      </c>
      <c r="F3230" s="0" t="inlineStr">
        <is>
          <t>899127734055</t>
        </is>
      </c>
      <c r="G3230" s="0" t="inlineStr">
        <is>
          <t>WOMENS</t>
        </is>
      </c>
      <c r="H3230" s="0" t="inlineStr">
        <is>
          <t>M</t>
        </is>
      </c>
      <c r="I3230" s="0">
        <v>12.99</v>
      </c>
      <c r="J3230" s="0">
        <v>147</v>
      </c>
    </row>
    <row r="3231" spans="1:10" customHeight="0">
      <c r="A3231" s="0">
        <f>HYPERLINK("https://dl.dropboxusercontent.com/scl/fi/fh58tt30tara16d5boq18/casonw.jpg?rlkey=9sb3x5unhr2y3vnm37mkoexcz&amp;dl=0","Click to download Image")</f>
      </c>
      <c r="B3231" s="0">
        <f>HYPERLINK("https://dl.dropboxusercontent.com/scl/fi/66ugqah9eg4xmt6j3qsog/womens-t-shirt-size-chartscason-sara.jpg?rlkey=kr4krquvu0tdc8hy4yds93n97&amp;dl=0","Click to download SizeChart")</f>
      </c>
      <c r="C3231" s="0" t="inlineStr">
        <is>
          <t>Cason Women's Tri-Blend T-Shirt</t>
        </is>
      </c>
      <c r="D3231" s="0" t="inlineStr">
        <is>
          <t>127734</t>
        </is>
      </c>
      <c r="E3231" s="0" t="inlineStr">
        <is>
          <t>BLANK CASON W GY:127734C-L</t>
        </is>
      </c>
      <c r="F3231" s="0" t="inlineStr">
        <is>
          <t>899127734062</t>
        </is>
      </c>
      <c r="G3231" s="0" t="inlineStr">
        <is>
          <t>WOMENS</t>
        </is>
      </c>
      <c r="H3231" s="0" t="inlineStr">
        <is>
          <t>L</t>
        </is>
      </c>
      <c r="I3231" s="0">
        <v>12.99</v>
      </c>
      <c r="J3231" s="0">
        <v>144</v>
      </c>
    </row>
    <row r="3232" spans="1:10" customHeight="0">
      <c r="A3232" s="0">
        <f>HYPERLINK("https://dl.dropboxusercontent.com/scl/fi/fh58tt30tara16d5boq18/casonw.jpg?rlkey=9sb3x5unhr2y3vnm37mkoexcz&amp;dl=0","Click to download Image")</f>
      </c>
      <c r="B3232" s="0">
        <f>HYPERLINK("https://dl.dropboxusercontent.com/scl/fi/66ugqah9eg4xmt6j3qsog/womens-t-shirt-size-chartscason-sara.jpg?rlkey=kr4krquvu0tdc8hy4yds93n97&amp;dl=0","Click to download SizeChart")</f>
      </c>
      <c r="C3232" s="0" t="inlineStr">
        <is>
          <t>Cason Women's Tri-Blend T-Shirt</t>
        </is>
      </c>
      <c r="D3232" s="0" t="inlineStr">
        <is>
          <t>127734</t>
        </is>
      </c>
      <c r="E3232" s="0" t="inlineStr">
        <is>
          <t>BLANK CASON W GY:127734D-XL</t>
        </is>
      </c>
      <c r="F3232" s="0" t="inlineStr">
        <is>
          <t>899127734079</t>
        </is>
      </c>
      <c r="G3232" s="0" t="inlineStr">
        <is>
          <t>WOMENS</t>
        </is>
      </c>
      <c r="H3232" s="0" t="inlineStr">
        <is>
          <t>XL</t>
        </is>
      </c>
      <c r="I3232" s="0">
        <v>12.99</v>
      </c>
      <c r="J3232" s="0">
        <v>78</v>
      </c>
    </row>
    <row r="3233" spans="1:10" customHeight="0">
      <c r="A3233" s="0">
        <f>HYPERLINK("https://dl.dropboxusercontent.com/scl/fi/fh58tt30tara16d5boq18/casonw.jpg?rlkey=9sb3x5unhr2y3vnm37mkoexcz&amp;dl=0","Click to download Image")</f>
      </c>
      <c r="B3233" s="0">
        <f>HYPERLINK("https://dl.dropboxusercontent.com/scl/fi/66ugqah9eg4xmt6j3qsog/womens-t-shirt-size-chartscason-sara.jpg?rlkey=kr4krquvu0tdc8hy4yds93n97&amp;dl=0","Click to download SizeChart")</f>
      </c>
      <c r="C3233" s="0" t="inlineStr">
        <is>
          <t>Cason Women's Tri-Blend T-Shirt</t>
        </is>
      </c>
      <c r="D3233" s="0" t="inlineStr">
        <is>
          <t>127734</t>
        </is>
      </c>
      <c r="E3233" s="0" t="inlineStr">
        <is>
          <t>BLANK CASON W GY:127734E-2XL</t>
        </is>
      </c>
      <c r="F3233" s="0" t="inlineStr">
        <is>
          <t>899127734086</t>
        </is>
      </c>
      <c r="G3233" s="0" t="inlineStr">
        <is>
          <t>WOMENS</t>
        </is>
      </c>
      <c r="H3233" s="0" t="inlineStr">
        <is>
          <t>2XL</t>
        </is>
      </c>
      <c r="I3233" s="0">
        <v>12.99</v>
      </c>
      <c r="J3233" s="0">
        <v>38</v>
      </c>
    </row>
    <row r="3234" spans="1:10" customHeight="0">
      <c r="A3234" s="0">
        <f>HYPERLINK("https://dl.dropboxusercontent.com/scl/fi/fh58tt30tara16d5boq18/casonw.jpg?rlkey=9sb3x5unhr2y3vnm37mkoexcz&amp;dl=0","Click to download Image")</f>
      </c>
      <c r="B3234" s="0">
        <f>HYPERLINK("https://dl.dropboxusercontent.com/scl/fi/66ugqah9eg4xmt6j3qsog/womens-t-shirt-size-chartscason-sara.jpg?rlkey=kr4krquvu0tdc8hy4yds93n97&amp;dl=0","Click to download SizeChart")</f>
      </c>
      <c r="C3234" s="0" t="inlineStr">
        <is>
          <t>Cason Women's Tri-Blend T-Shirt</t>
        </is>
      </c>
      <c r="D3234" s="0" t="inlineStr">
        <is>
          <t>127734</t>
        </is>
      </c>
      <c r="E3234" s="0" t="inlineStr">
        <is>
          <t>BLANK CASON W GY:127734F-3XL</t>
        </is>
      </c>
      <c r="F3234" s="0" t="inlineStr">
        <is>
          <t>899127734093</t>
        </is>
      </c>
      <c r="G3234" s="0" t="inlineStr">
        <is>
          <t>WOMENS</t>
        </is>
      </c>
      <c r="H3234" s="0" t="inlineStr">
        <is>
          <t>3XL</t>
        </is>
      </c>
      <c r="I3234" s="0">
        <v>12.99</v>
      </c>
      <c r="J3234" s="0">
        <v>20</v>
      </c>
    </row>
    <row r="3235" spans="1:10" customHeight="0">
      <c r="A3235" s="0">
        <f>HYPERLINK("https://dl.dropboxusercontent.com/scl/fi/2gffpuk7xkkqc18r5ztzz/127739-f.jpg?rlkey=7xric8j4ydedgcfg3c0rgcxgp&amp;dl=0","Click to download Image")</f>
      </c>
      <c r="B3235" s="0">
        <f>HYPERLINK("https://dl.dropboxusercontent.com/scl/fi/66ugqah9eg4xmt6j3qsog/womens-t-shirt-size-chartscason-sara.jpg?rlkey=kr4krquvu0tdc8hy4yds93n97&amp;dl=0","Click to download SizeChart")</f>
      </c>
      <c r="C3235" s="0" t="inlineStr">
        <is>
          <t>Cason Women's Tri-Blend T-Shirt</t>
        </is>
      </c>
      <c r="D3235" s="0" t="inlineStr">
        <is>
          <t>127739</t>
        </is>
      </c>
      <c r="E3235" s="0" t="inlineStr">
        <is>
          <t>BLANK CASON W CL:127739A-S</t>
        </is>
      </c>
      <c r="F3235" s="0" t="inlineStr">
        <is>
          <t>899127739043</t>
        </is>
      </c>
      <c r="G3235" s="0" t="inlineStr">
        <is>
          <t>WOMENS</t>
        </is>
      </c>
      <c r="H3235" s="0" t="inlineStr">
        <is>
          <t>S</t>
        </is>
      </c>
      <c r="I3235" s="0">
        <v>12.99</v>
      </c>
      <c r="J3235" s="0">
        <v>78</v>
      </c>
    </row>
    <row r="3236" spans="1:10" customHeight="0">
      <c r="A3236" s="0">
        <f>HYPERLINK("https://dl.dropboxusercontent.com/scl/fi/2gffpuk7xkkqc18r5ztzz/127739-f.jpg?rlkey=7xric8j4ydedgcfg3c0rgcxgp&amp;dl=0","Click to download Image")</f>
      </c>
      <c r="B3236" s="0">
        <f>HYPERLINK("https://dl.dropboxusercontent.com/scl/fi/66ugqah9eg4xmt6j3qsog/womens-t-shirt-size-chartscason-sara.jpg?rlkey=kr4krquvu0tdc8hy4yds93n97&amp;dl=0","Click to download SizeChart")</f>
      </c>
      <c r="C3236" s="0" t="inlineStr">
        <is>
          <t>Cason Women's Tri-Blend T-Shirt</t>
        </is>
      </c>
      <c r="D3236" s="0" t="inlineStr">
        <is>
          <t>127739</t>
        </is>
      </c>
      <c r="E3236" s="0" t="inlineStr">
        <is>
          <t>BLANK CASON W CL:127739B-M</t>
        </is>
      </c>
      <c r="F3236" s="0" t="inlineStr">
        <is>
          <t>899127739050</t>
        </is>
      </c>
      <c r="G3236" s="0" t="inlineStr">
        <is>
          <t>WOMENS</t>
        </is>
      </c>
      <c r="H3236" s="0" t="inlineStr">
        <is>
          <t>M</t>
        </is>
      </c>
      <c r="I3236" s="0">
        <v>12.99</v>
      </c>
      <c r="J3236" s="0">
        <v>161</v>
      </c>
    </row>
    <row r="3237" spans="1:10" customHeight="0">
      <c r="A3237" s="0">
        <f>HYPERLINK("https://dl.dropboxusercontent.com/scl/fi/2gffpuk7xkkqc18r5ztzz/127739-f.jpg?rlkey=7xric8j4ydedgcfg3c0rgcxgp&amp;dl=0","Click to download Image")</f>
      </c>
      <c r="B3237" s="0">
        <f>HYPERLINK("https://dl.dropboxusercontent.com/scl/fi/66ugqah9eg4xmt6j3qsog/womens-t-shirt-size-chartscason-sara.jpg?rlkey=kr4krquvu0tdc8hy4yds93n97&amp;dl=0","Click to download SizeChart")</f>
      </c>
      <c r="C3237" s="0" t="inlineStr">
        <is>
          <t>Cason Women's Tri-Blend T-Shirt</t>
        </is>
      </c>
      <c r="D3237" s="0" t="inlineStr">
        <is>
          <t>127739</t>
        </is>
      </c>
      <c r="E3237" s="0" t="inlineStr">
        <is>
          <t>BLANK CASON W CL:127739C-L</t>
        </is>
      </c>
      <c r="F3237" s="0" t="inlineStr">
        <is>
          <t>899127739067</t>
        </is>
      </c>
      <c r="G3237" s="0" t="inlineStr">
        <is>
          <t>WOMENS</t>
        </is>
      </c>
      <c r="H3237" s="0" t="inlineStr">
        <is>
          <t>L</t>
        </is>
      </c>
      <c r="I3237" s="0">
        <v>12.99</v>
      </c>
      <c r="J3237" s="0">
        <v>163</v>
      </c>
    </row>
    <row r="3238" spans="1:10" customHeight="0">
      <c r="A3238" s="0">
        <f>HYPERLINK("https://dl.dropboxusercontent.com/scl/fi/2gffpuk7xkkqc18r5ztzz/127739-f.jpg?rlkey=7xric8j4ydedgcfg3c0rgcxgp&amp;dl=0","Click to download Image")</f>
      </c>
      <c r="B3238" s="0">
        <f>HYPERLINK("https://dl.dropboxusercontent.com/scl/fi/66ugqah9eg4xmt6j3qsog/womens-t-shirt-size-chartscason-sara.jpg?rlkey=kr4krquvu0tdc8hy4yds93n97&amp;dl=0","Click to download SizeChart")</f>
      </c>
      <c r="C3238" s="0" t="inlineStr">
        <is>
          <t>Cason Women's Tri-Blend T-Shirt</t>
        </is>
      </c>
      <c r="D3238" s="0" t="inlineStr">
        <is>
          <t>127739</t>
        </is>
      </c>
      <c r="E3238" s="0" t="inlineStr">
        <is>
          <t>BLANK CASON W CL:127739D-XL</t>
        </is>
      </c>
      <c r="F3238" s="0" t="inlineStr">
        <is>
          <t>899127739074</t>
        </is>
      </c>
      <c r="G3238" s="0" t="inlineStr">
        <is>
          <t>WOMENS</t>
        </is>
      </c>
      <c r="H3238" s="0" t="inlineStr">
        <is>
          <t>XL</t>
        </is>
      </c>
      <c r="I3238" s="0">
        <v>12.99</v>
      </c>
      <c r="J3238" s="0">
        <v>80</v>
      </c>
    </row>
    <row r="3239" spans="1:10" customHeight="0">
      <c r="A3239" s="0">
        <f>HYPERLINK("https://dl.dropboxusercontent.com/scl/fi/2gffpuk7xkkqc18r5ztzz/127739-f.jpg?rlkey=7xric8j4ydedgcfg3c0rgcxgp&amp;dl=0","Click to download Image")</f>
      </c>
      <c r="B3239" s="0">
        <f>HYPERLINK("https://dl.dropboxusercontent.com/scl/fi/66ugqah9eg4xmt6j3qsog/womens-t-shirt-size-chartscason-sara.jpg?rlkey=kr4krquvu0tdc8hy4yds93n97&amp;dl=0","Click to download SizeChart")</f>
      </c>
      <c r="C3239" s="0" t="inlineStr">
        <is>
          <t>Cason Women's Tri-Blend T-Shirt</t>
        </is>
      </c>
      <c r="D3239" s="0" t="inlineStr">
        <is>
          <t>127739</t>
        </is>
      </c>
      <c r="E3239" s="0" t="inlineStr">
        <is>
          <t>BLANK CASON W CL:127739E-2XL</t>
        </is>
      </c>
      <c r="F3239" s="0" t="inlineStr">
        <is>
          <t>899127739081</t>
        </is>
      </c>
      <c r="G3239" s="0" t="inlineStr">
        <is>
          <t>WOMENS</t>
        </is>
      </c>
      <c r="H3239" s="0" t="inlineStr">
        <is>
          <t>2XL</t>
        </is>
      </c>
      <c r="I3239" s="0">
        <v>12.99</v>
      </c>
      <c r="J3239" s="0">
        <v>42</v>
      </c>
    </row>
    <row r="3240" spans="1:10" customHeight="0">
      <c r="A3240" s="0">
        <f>HYPERLINK("https://dl.dropboxusercontent.com/scl/fi/2gffpuk7xkkqc18r5ztzz/127739-f.jpg?rlkey=7xric8j4ydedgcfg3c0rgcxgp&amp;dl=0","Click to download Image")</f>
      </c>
      <c r="B3240" s="0">
        <f>HYPERLINK("https://dl.dropboxusercontent.com/scl/fi/66ugqah9eg4xmt6j3qsog/womens-t-shirt-size-chartscason-sara.jpg?rlkey=kr4krquvu0tdc8hy4yds93n97&amp;dl=0","Click to download SizeChart")</f>
      </c>
      <c r="C3240" s="0" t="inlineStr">
        <is>
          <t>Cason Women's Tri-Blend T-Shirt</t>
        </is>
      </c>
      <c r="D3240" s="0" t="inlineStr">
        <is>
          <t>127739</t>
        </is>
      </c>
      <c r="E3240" s="0" t="inlineStr">
        <is>
          <t>BLANK CASON W CL:127739F-3XL</t>
        </is>
      </c>
      <c r="F3240" s="0" t="inlineStr">
        <is>
          <t>899127739098</t>
        </is>
      </c>
      <c r="G3240" s="0" t="inlineStr">
        <is>
          <t>WOMENS</t>
        </is>
      </c>
      <c r="H3240" s="0" t="inlineStr">
        <is>
          <t>3XL</t>
        </is>
      </c>
      <c r="I3240" s="0">
        <v>12.99</v>
      </c>
      <c r="J3240" s="0">
        <v>21</v>
      </c>
    </row>
    <row r="3241" spans="1:10" customHeight="0">
      <c r="A3241" s="0">
        <f>HYPERLINK("https://dl.dropboxusercontent.com/scl/fi/je6ikhdl4crrrd8d95fz5/127738af.jpg?rlkey=3uqw0vwedr19pat7avast3h7e&amp;dl=0","Click to download Image")</f>
      </c>
      <c r="B3241" s="0">
        <f>HYPERLINK("https://dl.dropboxusercontent.com/scl/fi/66ugqah9eg4xmt6j3qsog/womens-t-shirt-size-chartscason-sara.jpg?rlkey=kr4krquvu0tdc8hy4yds93n97&amp;dl=0","Click to download SizeChart")</f>
      </c>
      <c r="C3241" s="0" t="inlineStr">
        <is>
          <t>Cason Women's Tri-Blend T-Shirt</t>
        </is>
      </c>
      <c r="D3241" s="0" t="inlineStr">
        <is>
          <t>127738</t>
        </is>
      </c>
      <c r="E3241" s="0" t="inlineStr">
        <is>
          <t>BLANK CASON W RD:127738A-S</t>
        </is>
      </c>
      <c r="F3241" s="0" t="inlineStr">
        <is>
          <t>899127738046</t>
        </is>
      </c>
      <c r="G3241" s="0" t="inlineStr">
        <is>
          <t>WOMENS</t>
        </is>
      </c>
      <c r="H3241" s="0" t="inlineStr">
        <is>
          <t>S</t>
        </is>
      </c>
      <c r="I3241" s="0">
        <v>12.99</v>
      </c>
      <c r="J3241" s="0">
        <v>42</v>
      </c>
    </row>
    <row r="3242" spans="1:10" customHeight="0">
      <c r="A3242" s="0">
        <f>HYPERLINK("https://dl.dropboxusercontent.com/scl/fi/je6ikhdl4crrrd8d95fz5/127738af.jpg?rlkey=3uqw0vwedr19pat7avast3h7e&amp;dl=0","Click to download Image")</f>
      </c>
      <c r="B3242" s="0">
        <f>HYPERLINK("https://dl.dropboxusercontent.com/scl/fi/66ugqah9eg4xmt6j3qsog/womens-t-shirt-size-chartscason-sara.jpg?rlkey=kr4krquvu0tdc8hy4yds93n97&amp;dl=0","Click to download SizeChart")</f>
      </c>
      <c r="C3242" s="0" t="inlineStr">
        <is>
          <t>Cason Women's Tri-Blend T-Shirt</t>
        </is>
      </c>
      <c r="D3242" s="0" t="inlineStr">
        <is>
          <t>127738</t>
        </is>
      </c>
      <c r="E3242" s="0" t="inlineStr">
        <is>
          <t>BLANK CASON W RD:127738B-M</t>
        </is>
      </c>
      <c r="F3242" s="0" t="inlineStr">
        <is>
          <t>899127738053</t>
        </is>
      </c>
      <c r="G3242" s="0" t="inlineStr">
        <is>
          <t>WOMENS</t>
        </is>
      </c>
      <c r="H3242" s="0" t="inlineStr">
        <is>
          <t>M</t>
        </is>
      </c>
      <c r="I3242" s="0">
        <v>12.99</v>
      </c>
      <c r="J3242" s="0">
        <v>84</v>
      </c>
    </row>
    <row r="3243" spans="1:10" customHeight="0">
      <c r="A3243" s="0">
        <f>HYPERLINK("https://dl.dropboxusercontent.com/scl/fi/je6ikhdl4crrrd8d95fz5/127738af.jpg?rlkey=3uqw0vwedr19pat7avast3h7e&amp;dl=0","Click to download Image")</f>
      </c>
      <c r="B3243" s="0">
        <f>HYPERLINK("https://dl.dropboxusercontent.com/scl/fi/66ugqah9eg4xmt6j3qsog/womens-t-shirt-size-chartscason-sara.jpg?rlkey=kr4krquvu0tdc8hy4yds93n97&amp;dl=0","Click to download SizeChart")</f>
      </c>
      <c r="C3243" s="0" t="inlineStr">
        <is>
          <t>Cason Women's Tri-Blend T-Shirt</t>
        </is>
      </c>
      <c r="D3243" s="0" t="inlineStr">
        <is>
          <t>127738</t>
        </is>
      </c>
      <c r="E3243" s="0" t="inlineStr">
        <is>
          <t>BLANK CASON W RD:127738C-L</t>
        </is>
      </c>
      <c r="F3243" s="0" t="inlineStr">
        <is>
          <t>899127738060</t>
        </is>
      </c>
      <c r="G3243" s="0" t="inlineStr">
        <is>
          <t>WOMENS</t>
        </is>
      </c>
      <c r="H3243" s="0" t="inlineStr">
        <is>
          <t>L</t>
        </is>
      </c>
      <c r="I3243" s="0">
        <v>12.99</v>
      </c>
      <c r="J3243" s="0">
        <v>83</v>
      </c>
    </row>
    <row r="3244" spans="1:10" customHeight="0">
      <c r="A3244" s="0">
        <f>HYPERLINK("https://dl.dropboxusercontent.com/scl/fi/je6ikhdl4crrrd8d95fz5/127738af.jpg?rlkey=3uqw0vwedr19pat7avast3h7e&amp;dl=0","Click to download Image")</f>
      </c>
      <c r="B3244" s="0">
        <f>HYPERLINK("https://dl.dropboxusercontent.com/scl/fi/66ugqah9eg4xmt6j3qsog/womens-t-shirt-size-chartscason-sara.jpg?rlkey=kr4krquvu0tdc8hy4yds93n97&amp;dl=0","Click to download SizeChart")</f>
      </c>
      <c r="C3244" s="0" t="inlineStr">
        <is>
          <t>Cason Women's Tri-Blend T-Shirt</t>
        </is>
      </c>
      <c r="D3244" s="0" t="inlineStr">
        <is>
          <t>127738</t>
        </is>
      </c>
      <c r="E3244" s="0" t="inlineStr">
        <is>
          <t>BLANK CASON W RD:127738D-XL</t>
        </is>
      </c>
      <c r="F3244" s="0" t="inlineStr">
        <is>
          <t>899127738077</t>
        </is>
      </c>
      <c r="G3244" s="0" t="inlineStr">
        <is>
          <t>WOMENS</t>
        </is>
      </c>
      <c r="H3244" s="0" t="inlineStr">
        <is>
          <t>XL</t>
        </is>
      </c>
      <c r="I3244" s="0">
        <v>12.99</v>
      </c>
      <c r="J3244" s="0">
        <v>46</v>
      </c>
    </row>
    <row r="3245" spans="1:10" customHeight="0">
      <c r="A3245" s="0">
        <f>HYPERLINK("https://dl.dropboxusercontent.com/scl/fi/je6ikhdl4crrrd8d95fz5/127738af.jpg?rlkey=3uqw0vwedr19pat7avast3h7e&amp;dl=0","Click to download Image")</f>
      </c>
      <c r="B3245" s="0">
        <f>HYPERLINK("https://dl.dropboxusercontent.com/scl/fi/66ugqah9eg4xmt6j3qsog/womens-t-shirt-size-chartscason-sara.jpg?rlkey=kr4krquvu0tdc8hy4yds93n97&amp;dl=0","Click to download SizeChart")</f>
      </c>
      <c r="C3245" s="0" t="inlineStr">
        <is>
          <t>Cason Women's Tri-Blend T-Shirt</t>
        </is>
      </c>
      <c r="D3245" s="0" t="inlineStr">
        <is>
          <t>127738</t>
        </is>
      </c>
      <c r="E3245" s="0" t="inlineStr">
        <is>
          <t>BLANK CASON W RD:127738E-2XL</t>
        </is>
      </c>
      <c r="F3245" s="0" t="inlineStr">
        <is>
          <t>899127738084</t>
        </is>
      </c>
      <c r="G3245" s="0" t="inlineStr">
        <is>
          <t>WOMENS</t>
        </is>
      </c>
      <c r="H3245" s="0" t="inlineStr">
        <is>
          <t>2XL</t>
        </is>
      </c>
      <c r="I3245" s="0">
        <v>12.99</v>
      </c>
      <c r="J3245" s="0">
        <v>21</v>
      </c>
    </row>
    <row r="3246" spans="1:10" customHeight="0">
      <c r="A3246" s="0">
        <f>HYPERLINK("https://dl.dropboxusercontent.com/scl/fi/je6ikhdl4crrrd8d95fz5/127738af.jpg?rlkey=3uqw0vwedr19pat7avast3h7e&amp;dl=0","Click to download Image")</f>
      </c>
      <c r="B3246" s="0">
        <f>HYPERLINK("https://dl.dropboxusercontent.com/scl/fi/66ugqah9eg4xmt6j3qsog/womens-t-shirt-size-chartscason-sara.jpg?rlkey=kr4krquvu0tdc8hy4yds93n97&amp;dl=0","Click to download SizeChart")</f>
      </c>
      <c r="C3246" s="0" t="inlineStr">
        <is>
          <t>Cason Women's Tri-Blend T-Shirt</t>
        </is>
      </c>
      <c r="D3246" s="0" t="inlineStr">
        <is>
          <t>127738</t>
        </is>
      </c>
      <c r="E3246" s="0" t="inlineStr">
        <is>
          <t>BLANK CASON W RD:127738F-3XL</t>
        </is>
      </c>
      <c r="F3246" s="0" t="inlineStr">
        <is>
          <t>899127738091</t>
        </is>
      </c>
      <c r="G3246" s="0" t="inlineStr">
        <is>
          <t>WOMENS</t>
        </is>
      </c>
      <c r="H3246" s="0" t="inlineStr">
        <is>
          <t>3XL</t>
        </is>
      </c>
      <c r="I3246" s="0">
        <v>12.99</v>
      </c>
      <c r="J3246" s="0">
        <v>10</v>
      </c>
    </row>
    <row r="3247" spans="1:10" customHeight="0">
      <c r="A3247" s="0">
        <f>HYPERLINK("https://dl.dropboxusercontent.com/scl/fi/36wec6eefs9r05r3ncn9y/123343af.jpg?rlkey=rurmhh2k79kjys2ztiax598m8&amp;dl=0","Click to download Image")</f>
      </c>
      <c r="B3247" s="0">
        <f>HYPERLINK("https://dl.dropboxusercontent.com/scl/fi/66ugqah9eg4xmt6j3qsog/womens-t-shirt-size-chartscason-sara.jpg?rlkey=kr4krquvu0tdc8hy4yds93n97&amp;dl=0","Click to download SizeChart")</f>
      </c>
      <c r="C3247" s="0" t="inlineStr">
        <is>
          <t>Cason Women's Tri-Blend T-Shirt</t>
        </is>
      </c>
      <c r="D3247" s="0" t="inlineStr">
        <is>
          <t>123343</t>
        </is>
      </c>
      <c r="E3247" s="0" t="inlineStr">
        <is>
          <t>BLANK W EMRYN PK:123343A-S</t>
        </is>
      </c>
      <c r="F3247" s="0" t="inlineStr">
        <is>
          <t>899123343046</t>
        </is>
      </c>
      <c r="G3247" s="0" t="inlineStr">
        <is>
          <t>WOMENS</t>
        </is>
      </c>
      <c r="H3247" s="0" t="inlineStr">
        <is>
          <t>S</t>
        </is>
      </c>
      <c r="I3247" s="0">
        <v>12.99</v>
      </c>
      <c r="J3247" s="0">
        <v>171</v>
      </c>
    </row>
    <row r="3248" spans="1:10" customHeight="0">
      <c r="A3248" s="0">
        <f>HYPERLINK("https://dl.dropboxusercontent.com/scl/fi/36wec6eefs9r05r3ncn9y/123343af.jpg?rlkey=rurmhh2k79kjys2ztiax598m8&amp;dl=0","Click to download Image")</f>
      </c>
      <c r="B3248" s="0">
        <f>HYPERLINK("https://dl.dropboxusercontent.com/scl/fi/66ugqah9eg4xmt6j3qsog/womens-t-shirt-size-chartscason-sara.jpg?rlkey=kr4krquvu0tdc8hy4yds93n97&amp;dl=0","Click to download SizeChart")</f>
      </c>
      <c r="C3248" s="0" t="inlineStr">
        <is>
          <t>Cason Women's Tri-Blend T-Shirt</t>
        </is>
      </c>
      <c r="D3248" s="0" t="inlineStr">
        <is>
          <t>123343</t>
        </is>
      </c>
      <c r="E3248" s="0" t="inlineStr">
        <is>
          <t>BLANK W EMRYN PK:123343B-M</t>
        </is>
      </c>
      <c r="F3248" s="0" t="inlineStr">
        <is>
          <t>899123343053</t>
        </is>
      </c>
      <c r="G3248" s="0" t="inlineStr">
        <is>
          <t>WOMENS</t>
        </is>
      </c>
      <c r="H3248" s="0" t="inlineStr">
        <is>
          <t>M</t>
        </is>
      </c>
      <c r="I3248" s="0">
        <v>12.99</v>
      </c>
      <c r="J3248" s="0">
        <v>218</v>
      </c>
    </row>
    <row r="3249" spans="1:10" customHeight="0">
      <c r="A3249" s="0">
        <f>HYPERLINK("https://dl.dropboxusercontent.com/scl/fi/36wec6eefs9r05r3ncn9y/123343af.jpg?rlkey=rurmhh2k79kjys2ztiax598m8&amp;dl=0","Click to download Image")</f>
      </c>
      <c r="B3249" s="0">
        <f>HYPERLINK("https://dl.dropboxusercontent.com/scl/fi/66ugqah9eg4xmt6j3qsog/womens-t-shirt-size-chartscason-sara.jpg?rlkey=kr4krquvu0tdc8hy4yds93n97&amp;dl=0","Click to download SizeChart")</f>
      </c>
      <c r="C3249" s="0" t="inlineStr">
        <is>
          <t>Cason Women's Tri-Blend T-Shirt</t>
        </is>
      </c>
      <c r="D3249" s="0" t="inlineStr">
        <is>
          <t>123343</t>
        </is>
      </c>
      <c r="E3249" s="0" t="inlineStr">
        <is>
          <t>BLANK W EMRYN PK:123343C-L</t>
        </is>
      </c>
      <c r="F3249" s="0" t="inlineStr">
        <is>
          <t>899123343060</t>
        </is>
      </c>
      <c r="G3249" s="0" t="inlineStr">
        <is>
          <t>WOMENS</t>
        </is>
      </c>
      <c r="H3249" s="0" t="inlineStr">
        <is>
          <t>L</t>
        </is>
      </c>
      <c r="I3249" s="0">
        <v>12.99</v>
      </c>
      <c r="J3249" s="0">
        <v>87</v>
      </c>
    </row>
    <row r="3250" spans="1:10" customHeight="0">
      <c r="A3250" s="0">
        <f>HYPERLINK("https://dl.dropboxusercontent.com/scl/fi/36wec6eefs9r05r3ncn9y/123343af.jpg?rlkey=rurmhh2k79kjys2ztiax598m8&amp;dl=0","Click to download Image")</f>
      </c>
      <c r="B3250" s="0">
        <f>HYPERLINK("https://dl.dropboxusercontent.com/scl/fi/66ugqah9eg4xmt6j3qsog/womens-t-shirt-size-chartscason-sara.jpg?rlkey=kr4krquvu0tdc8hy4yds93n97&amp;dl=0","Click to download SizeChart")</f>
      </c>
      <c r="C3250" s="0" t="inlineStr">
        <is>
          <t>Cason Women's Tri-Blend T-Shirt</t>
        </is>
      </c>
      <c r="D3250" s="0" t="inlineStr">
        <is>
          <t>123343</t>
        </is>
      </c>
      <c r="E3250" s="0" t="inlineStr">
        <is>
          <t>BLANK W EMRYN PK:123343D-XL</t>
        </is>
      </c>
      <c r="F3250" s="0" t="inlineStr">
        <is>
          <t>899123343077</t>
        </is>
      </c>
      <c r="G3250" s="0" t="inlineStr">
        <is>
          <t>WOMENS</t>
        </is>
      </c>
      <c r="H3250" s="0" t="inlineStr">
        <is>
          <t>XL</t>
        </is>
      </c>
      <c r="I3250" s="0">
        <v>12.99</v>
      </c>
      <c r="J3250" s="0">
        <v>50</v>
      </c>
    </row>
    <row r="3251" spans="1:10" customHeight="0">
      <c r="A3251" s="0">
        <f>HYPERLINK("https://dl.dropboxusercontent.com/scl/fi/36wec6eefs9r05r3ncn9y/123343af.jpg?rlkey=rurmhh2k79kjys2ztiax598m8&amp;dl=0","Click to download Image")</f>
      </c>
      <c r="B3251" s="0">
        <f>HYPERLINK("https://dl.dropboxusercontent.com/scl/fi/66ugqah9eg4xmt6j3qsog/womens-t-shirt-size-chartscason-sara.jpg?rlkey=kr4krquvu0tdc8hy4yds93n97&amp;dl=0","Click to download SizeChart")</f>
      </c>
      <c r="C3251" s="0" t="inlineStr">
        <is>
          <t>Cason Women's Tri-Blend T-Shirt</t>
        </is>
      </c>
      <c r="D3251" s="0" t="inlineStr">
        <is>
          <t>123343</t>
        </is>
      </c>
      <c r="E3251" s="0" t="inlineStr">
        <is>
          <t>BLANK W EMRYN PK:123343E-2XL</t>
        </is>
      </c>
      <c r="F3251" s="0" t="inlineStr">
        <is>
          <t>899123343084</t>
        </is>
      </c>
      <c r="G3251" s="0" t="inlineStr">
        <is>
          <t>WOMENS</t>
        </is>
      </c>
      <c r="H3251" s="0" t="inlineStr">
        <is>
          <t>2XL</t>
        </is>
      </c>
      <c r="I3251" s="0">
        <v>12.99</v>
      </c>
      <c r="J3251" s="0">
        <v>25</v>
      </c>
    </row>
    <row r="3252" spans="1:10" customHeight="0">
      <c r="A3252" s="0">
        <f>HYPERLINK("https://dl.dropboxusercontent.com/scl/fi/36wec6eefs9r05r3ncn9y/123343af.jpg?rlkey=rurmhh2k79kjys2ztiax598m8&amp;dl=0","Click to download Image")</f>
      </c>
      <c r="B3252" s="0">
        <f>HYPERLINK("https://dl.dropboxusercontent.com/scl/fi/66ugqah9eg4xmt6j3qsog/womens-t-shirt-size-chartscason-sara.jpg?rlkey=kr4krquvu0tdc8hy4yds93n97&amp;dl=0","Click to download SizeChart")</f>
      </c>
      <c r="C3252" s="0" t="inlineStr">
        <is>
          <t>Cason Women's Tri-Blend T-Shirt</t>
        </is>
      </c>
      <c r="D3252" s="0" t="inlineStr">
        <is>
          <t>123343</t>
        </is>
      </c>
      <c r="E3252" s="0" t="inlineStr">
        <is>
          <t>BLANK W EMRYN PK:123343F-3XL</t>
        </is>
      </c>
      <c r="F3252" s="0" t="inlineStr">
        <is>
          <t>899123343091</t>
        </is>
      </c>
      <c r="G3252" s="0" t="inlineStr">
        <is>
          <t>WOMENS</t>
        </is>
      </c>
      <c r="H3252" s="0" t="inlineStr">
        <is>
          <t>3XL</t>
        </is>
      </c>
      <c r="I3252" s="0">
        <v>12.99</v>
      </c>
      <c r="J3252" s="0">
        <v>25</v>
      </c>
    </row>
    <row r="3253" spans="1:10" customHeight="0">
      <c r="A3253" s="0">
        <f>HYPERLINK("https://dl.dropboxusercontent.com/scl/fi/esd4ove9usqck8tsolemx/127737-f.jpg?rlkey=z017fph4xz2vfh4q1qy0k6h37&amp;dl=0","Click to download Image")</f>
      </c>
      <c r="B3253" s="0">
        <f>HYPERLINK("https://dl.dropboxusercontent.com/scl/fi/66ugqah9eg4xmt6j3qsog/womens-t-shirt-size-chartscason-sara.jpg?rlkey=kr4krquvu0tdc8hy4yds93n97&amp;dl=0","Click to download SizeChart")</f>
      </c>
      <c r="C3253" s="0" t="inlineStr">
        <is>
          <t>Cason Women's Tri-Blend T-Shirt</t>
        </is>
      </c>
      <c r="D3253" s="0" t="inlineStr">
        <is>
          <t>127737</t>
        </is>
      </c>
      <c r="E3253" s="0" t="inlineStr">
        <is>
          <t>BLANK CASON W GD:127737A-S</t>
        </is>
      </c>
      <c r="F3253" s="0" t="inlineStr">
        <is>
          <t>899127737049</t>
        </is>
      </c>
      <c r="G3253" s="0" t="inlineStr">
        <is>
          <t>WOMENS</t>
        </is>
      </c>
      <c r="H3253" s="0" t="inlineStr">
        <is>
          <t>S</t>
        </is>
      </c>
      <c r="I3253" s="0">
        <v>12.99</v>
      </c>
      <c r="J3253" s="0">
        <v>57</v>
      </c>
    </row>
    <row r="3254" spans="1:10" customHeight="0">
      <c r="A3254" s="0">
        <f>HYPERLINK("https://dl.dropboxusercontent.com/scl/fi/esd4ove9usqck8tsolemx/127737-f.jpg?rlkey=z017fph4xz2vfh4q1qy0k6h37&amp;dl=0","Click to download Image")</f>
      </c>
      <c r="B3254" s="0">
        <f>HYPERLINK("https://dl.dropboxusercontent.com/scl/fi/66ugqah9eg4xmt6j3qsog/womens-t-shirt-size-chartscason-sara.jpg?rlkey=kr4krquvu0tdc8hy4yds93n97&amp;dl=0","Click to download SizeChart")</f>
      </c>
      <c r="C3254" s="0" t="inlineStr">
        <is>
          <t>Cason Women's Tri-Blend T-Shirt</t>
        </is>
      </c>
      <c r="D3254" s="0" t="inlineStr">
        <is>
          <t>127737</t>
        </is>
      </c>
      <c r="E3254" s="0" t="inlineStr">
        <is>
          <t>BLANK CASON W GD:127737B-M</t>
        </is>
      </c>
      <c r="F3254" s="0" t="inlineStr">
        <is>
          <t>899127737056</t>
        </is>
      </c>
      <c r="G3254" s="0" t="inlineStr">
        <is>
          <t>WOMENS</t>
        </is>
      </c>
      <c r="H3254" s="0" t="inlineStr">
        <is>
          <t>M</t>
        </is>
      </c>
      <c r="I3254" s="0">
        <v>12.99</v>
      </c>
      <c r="J3254" s="0">
        <v>139</v>
      </c>
    </row>
    <row r="3255" spans="1:10" customHeight="0">
      <c r="A3255" s="0">
        <f>HYPERLINK("https://dl.dropboxusercontent.com/scl/fi/esd4ove9usqck8tsolemx/127737-f.jpg?rlkey=z017fph4xz2vfh4q1qy0k6h37&amp;dl=0","Click to download Image")</f>
      </c>
      <c r="B3255" s="0">
        <f>HYPERLINK("https://dl.dropboxusercontent.com/scl/fi/66ugqah9eg4xmt6j3qsog/womens-t-shirt-size-chartscason-sara.jpg?rlkey=kr4krquvu0tdc8hy4yds93n97&amp;dl=0","Click to download SizeChart")</f>
      </c>
      <c r="C3255" s="0" t="inlineStr">
        <is>
          <t>Cason Women's Tri-Blend T-Shirt</t>
        </is>
      </c>
      <c r="D3255" s="0" t="inlineStr">
        <is>
          <t>127737</t>
        </is>
      </c>
      <c r="E3255" s="0" t="inlineStr">
        <is>
          <t>BLANK CASON W GD:127737C-L</t>
        </is>
      </c>
      <c r="F3255" s="0" t="inlineStr">
        <is>
          <t>899127737063</t>
        </is>
      </c>
      <c r="G3255" s="0" t="inlineStr">
        <is>
          <t>WOMENS</t>
        </is>
      </c>
      <c r="H3255" s="0" t="inlineStr">
        <is>
          <t>L</t>
        </is>
      </c>
      <c r="I3255" s="0">
        <v>12.99</v>
      </c>
      <c r="J3255" s="0">
        <v>137</v>
      </c>
    </row>
    <row r="3256" spans="1:10" customHeight="0">
      <c r="A3256" s="0">
        <f>HYPERLINK("https://dl.dropboxusercontent.com/scl/fi/esd4ove9usqck8tsolemx/127737-f.jpg?rlkey=z017fph4xz2vfh4q1qy0k6h37&amp;dl=0","Click to download Image")</f>
      </c>
      <c r="B3256" s="0">
        <f>HYPERLINK("https://dl.dropboxusercontent.com/scl/fi/66ugqah9eg4xmt6j3qsog/womens-t-shirt-size-chartscason-sara.jpg?rlkey=kr4krquvu0tdc8hy4yds93n97&amp;dl=0","Click to download SizeChart")</f>
      </c>
      <c r="C3256" s="0" t="inlineStr">
        <is>
          <t>Cason Women's Tri-Blend T-Shirt</t>
        </is>
      </c>
      <c r="D3256" s="0" t="inlineStr">
        <is>
          <t>127737</t>
        </is>
      </c>
      <c r="E3256" s="0" t="inlineStr">
        <is>
          <t>BLANK CASON W GD:127737D-XL</t>
        </is>
      </c>
      <c r="F3256" s="0" t="inlineStr">
        <is>
          <t>899127737070</t>
        </is>
      </c>
      <c r="G3256" s="0" t="inlineStr">
        <is>
          <t>WOMENS</t>
        </is>
      </c>
      <c r="H3256" s="0" t="inlineStr">
        <is>
          <t>XL</t>
        </is>
      </c>
      <c r="I3256" s="0">
        <v>12.99</v>
      </c>
      <c r="J3256" s="0">
        <v>60</v>
      </c>
    </row>
    <row r="3257" spans="1:10" customHeight="0">
      <c r="A3257" s="0">
        <f>HYPERLINK("https://dl.dropboxusercontent.com/scl/fi/esd4ove9usqck8tsolemx/127737-f.jpg?rlkey=z017fph4xz2vfh4q1qy0k6h37&amp;dl=0","Click to download Image")</f>
      </c>
      <c r="B3257" s="0">
        <f>HYPERLINK("https://dl.dropboxusercontent.com/scl/fi/66ugqah9eg4xmt6j3qsog/womens-t-shirt-size-chartscason-sara.jpg?rlkey=kr4krquvu0tdc8hy4yds93n97&amp;dl=0","Click to download SizeChart")</f>
      </c>
      <c r="C3257" s="0" t="inlineStr">
        <is>
          <t>Cason Women's Tri-Blend T-Shirt</t>
        </is>
      </c>
      <c r="D3257" s="0" t="inlineStr">
        <is>
          <t>127737</t>
        </is>
      </c>
      <c r="E3257" s="0" t="inlineStr">
        <is>
          <t>BLANK CASON W GD:127737E-2XL</t>
        </is>
      </c>
      <c r="F3257" s="0" t="inlineStr">
        <is>
          <t>899127737087</t>
        </is>
      </c>
      <c r="G3257" s="0" t="inlineStr">
        <is>
          <t>WOMENS</t>
        </is>
      </c>
      <c r="H3257" s="0" t="inlineStr">
        <is>
          <t>2XL</t>
        </is>
      </c>
      <c r="I3257" s="0">
        <v>12.99</v>
      </c>
      <c r="J3257" s="0">
        <v>39</v>
      </c>
    </row>
    <row r="3258" spans="1:10" customHeight="0">
      <c r="A3258" s="0">
        <f>HYPERLINK("https://dl.dropboxusercontent.com/scl/fi/esd4ove9usqck8tsolemx/127737-f.jpg?rlkey=z017fph4xz2vfh4q1qy0k6h37&amp;dl=0","Click to download Image")</f>
      </c>
      <c r="B3258" s="0">
        <f>HYPERLINK("https://dl.dropboxusercontent.com/scl/fi/66ugqah9eg4xmt6j3qsog/womens-t-shirt-size-chartscason-sara.jpg?rlkey=kr4krquvu0tdc8hy4yds93n97&amp;dl=0","Click to download SizeChart")</f>
      </c>
      <c r="C3258" s="0" t="inlineStr">
        <is>
          <t>Cason Women's Tri-Blend T-Shirt</t>
        </is>
      </c>
      <c r="D3258" s="0" t="inlineStr">
        <is>
          <t>127737</t>
        </is>
      </c>
      <c r="E3258" s="0" t="inlineStr">
        <is>
          <t>BLANK CASON W GD:127737F-3XL</t>
        </is>
      </c>
      <c r="F3258" s="0" t="inlineStr">
        <is>
          <t>899127737094</t>
        </is>
      </c>
      <c r="G3258" s="0" t="inlineStr">
        <is>
          <t>WOMENS</t>
        </is>
      </c>
      <c r="H3258" s="0" t="inlineStr">
        <is>
          <t>3XL</t>
        </is>
      </c>
      <c r="I3258" s="0">
        <v>12.99</v>
      </c>
      <c r="J3258" s="0">
        <v>12</v>
      </c>
    </row>
    <row r="3259" spans="1:10" customHeight="0">
      <c r="A3259" s="0">
        <f>HYPERLINK("https://dl.dropboxusercontent.com/scl/fi/jhiibfk2egu5hp995vhr6/127802af.jpg?rlkey=2eavrn5q9svbe3c0dpuabcjxc&amp;dl=0","Click to download Image")</f>
      </c>
      <c r="B3259" s="0">
        <f>HYPERLINK("https://dl.dropboxusercontent.com/scl/fi/66ugqah9eg4xmt6j3qsog/womens-t-shirt-size-chartscason-sara.jpg?rlkey=kr4krquvu0tdc8hy4yds93n97&amp;dl=0","Click to download SizeChart")</f>
      </c>
      <c r="C3259" s="0" t="inlineStr">
        <is>
          <t>Cason Women's Tri-Blend T-Shirt</t>
        </is>
      </c>
      <c r="D3259" s="0" t="inlineStr">
        <is>
          <t>127802</t>
        </is>
      </c>
      <c r="E3259" s="0" t="inlineStr">
        <is>
          <t>BLANK CASON W GN:127802A-S</t>
        </is>
      </c>
      <c r="F3259" s="0" t="inlineStr">
        <is>
          <t>899127802044</t>
        </is>
      </c>
      <c r="G3259" s="0" t="inlineStr">
        <is>
          <t>WOMENS</t>
        </is>
      </c>
      <c r="H3259" s="0" t="inlineStr">
        <is>
          <t>S</t>
        </is>
      </c>
      <c r="I3259" s="0">
        <v>12.99</v>
      </c>
      <c r="J3259" s="0">
        <v>83</v>
      </c>
    </row>
    <row r="3260" spans="1:10" customHeight="0">
      <c r="A3260" s="0">
        <f>HYPERLINK("https://dl.dropboxusercontent.com/scl/fi/jhiibfk2egu5hp995vhr6/127802af.jpg?rlkey=2eavrn5q9svbe3c0dpuabcjxc&amp;dl=0","Click to download Image")</f>
      </c>
      <c r="B3260" s="0">
        <f>HYPERLINK("https://dl.dropboxusercontent.com/scl/fi/66ugqah9eg4xmt6j3qsog/womens-t-shirt-size-chartscason-sara.jpg?rlkey=kr4krquvu0tdc8hy4yds93n97&amp;dl=0","Click to download SizeChart")</f>
      </c>
      <c r="C3260" s="0" t="inlineStr">
        <is>
          <t>Cason Women's Tri-Blend T-Shirt</t>
        </is>
      </c>
      <c r="D3260" s="0" t="inlineStr">
        <is>
          <t>127802</t>
        </is>
      </c>
      <c r="E3260" s="0" t="inlineStr">
        <is>
          <t>BLANK CASON W GN:127802B-M</t>
        </is>
      </c>
      <c r="F3260" s="0" t="inlineStr">
        <is>
          <t>899127802051</t>
        </is>
      </c>
      <c r="G3260" s="0" t="inlineStr">
        <is>
          <t>WOMENS</t>
        </is>
      </c>
      <c r="H3260" s="0" t="inlineStr">
        <is>
          <t>M</t>
        </is>
      </c>
      <c r="I3260" s="0">
        <v>12.99</v>
      </c>
      <c r="J3260" s="0">
        <v>169</v>
      </c>
    </row>
    <row r="3261" spans="1:10" customHeight="0">
      <c r="A3261" s="0">
        <f>HYPERLINK("https://dl.dropboxusercontent.com/scl/fi/jhiibfk2egu5hp995vhr6/127802af.jpg?rlkey=2eavrn5q9svbe3c0dpuabcjxc&amp;dl=0","Click to download Image")</f>
      </c>
      <c r="B3261" s="0">
        <f>HYPERLINK("https://dl.dropboxusercontent.com/scl/fi/66ugqah9eg4xmt6j3qsog/womens-t-shirt-size-chartscason-sara.jpg?rlkey=kr4krquvu0tdc8hy4yds93n97&amp;dl=0","Click to download SizeChart")</f>
      </c>
      <c r="C3261" s="0" t="inlineStr">
        <is>
          <t>Cason Women's Tri-Blend T-Shirt</t>
        </is>
      </c>
      <c r="D3261" s="0" t="inlineStr">
        <is>
          <t>127802</t>
        </is>
      </c>
      <c r="E3261" s="0" t="inlineStr">
        <is>
          <t>BLANK CASON W GN:127802C-L</t>
        </is>
      </c>
      <c r="F3261" s="0" t="inlineStr">
        <is>
          <t>899127802068</t>
        </is>
      </c>
      <c r="G3261" s="0" t="inlineStr">
        <is>
          <t>WOMENS</t>
        </is>
      </c>
      <c r="H3261" s="0" t="inlineStr">
        <is>
          <t>L</t>
        </is>
      </c>
      <c r="I3261" s="0">
        <v>12.99</v>
      </c>
      <c r="J3261" s="0">
        <v>173</v>
      </c>
    </row>
    <row r="3262" spans="1:10" customHeight="0">
      <c r="A3262" s="0">
        <f>HYPERLINK("https://dl.dropboxusercontent.com/scl/fi/jhiibfk2egu5hp995vhr6/127802af.jpg?rlkey=2eavrn5q9svbe3c0dpuabcjxc&amp;dl=0","Click to download Image")</f>
      </c>
      <c r="B3262" s="0">
        <f>HYPERLINK("https://dl.dropboxusercontent.com/scl/fi/66ugqah9eg4xmt6j3qsog/womens-t-shirt-size-chartscason-sara.jpg?rlkey=kr4krquvu0tdc8hy4yds93n97&amp;dl=0","Click to download SizeChart")</f>
      </c>
      <c r="C3262" s="0" t="inlineStr">
        <is>
          <t>Cason Women's Tri-Blend T-Shirt</t>
        </is>
      </c>
      <c r="D3262" s="0" t="inlineStr">
        <is>
          <t>127802</t>
        </is>
      </c>
      <c r="E3262" s="0" t="inlineStr">
        <is>
          <t>BLANK CASON W GN:127802D-XL</t>
        </is>
      </c>
      <c r="F3262" s="0" t="inlineStr">
        <is>
          <t>899127802075</t>
        </is>
      </c>
      <c r="G3262" s="0" t="inlineStr">
        <is>
          <t>WOMENS</t>
        </is>
      </c>
      <c r="H3262" s="0" t="inlineStr">
        <is>
          <t>XL</t>
        </is>
      </c>
      <c r="I3262" s="0">
        <v>12.99</v>
      </c>
      <c r="J3262" s="0">
        <v>86</v>
      </c>
    </row>
    <row r="3263" spans="1:10" customHeight="0">
      <c r="A3263" s="0">
        <f>HYPERLINK("https://dl.dropboxusercontent.com/scl/fi/jhiibfk2egu5hp995vhr6/127802af.jpg?rlkey=2eavrn5q9svbe3c0dpuabcjxc&amp;dl=0","Click to download Image")</f>
      </c>
      <c r="B3263" s="0">
        <f>HYPERLINK("https://dl.dropboxusercontent.com/scl/fi/66ugqah9eg4xmt6j3qsog/womens-t-shirt-size-chartscason-sara.jpg?rlkey=kr4krquvu0tdc8hy4yds93n97&amp;dl=0","Click to download SizeChart")</f>
      </c>
      <c r="C3263" s="0" t="inlineStr">
        <is>
          <t>Cason Women's Tri-Blend T-Shirt</t>
        </is>
      </c>
      <c r="D3263" s="0" t="inlineStr">
        <is>
          <t>127802</t>
        </is>
      </c>
      <c r="E3263" s="0" t="inlineStr">
        <is>
          <t>BLANK CASON W GN:127802E-2XL</t>
        </is>
      </c>
      <c r="F3263" s="0" t="inlineStr">
        <is>
          <t>899127802082</t>
        </is>
      </c>
      <c r="G3263" s="0" t="inlineStr">
        <is>
          <t>WOMENS</t>
        </is>
      </c>
      <c r="H3263" s="0" t="inlineStr">
        <is>
          <t>2XL</t>
        </is>
      </c>
      <c r="I3263" s="0">
        <v>12.99</v>
      </c>
      <c r="J3263" s="0">
        <v>47</v>
      </c>
    </row>
    <row r="3264" spans="1:10" customHeight="0">
      <c r="A3264" s="0">
        <f>HYPERLINK("https://dl.dropboxusercontent.com/scl/fi/jhiibfk2egu5hp995vhr6/127802af.jpg?rlkey=2eavrn5q9svbe3c0dpuabcjxc&amp;dl=0","Click to download Image")</f>
      </c>
      <c r="B3264" s="0">
        <f>HYPERLINK("https://dl.dropboxusercontent.com/scl/fi/66ugqah9eg4xmt6j3qsog/womens-t-shirt-size-chartscason-sara.jpg?rlkey=kr4krquvu0tdc8hy4yds93n97&amp;dl=0","Click to download SizeChart")</f>
      </c>
      <c r="C3264" s="0" t="inlineStr">
        <is>
          <t>Cason Women's Tri-Blend T-Shirt</t>
        </is>
      </c>
      <c r="D3264" s="0" t="inlineStr">
        <is>
          <t>127802</t>
        </is>
      </c>
      <c r="E3264" s="0" t="inlineStr">
        <is>
          <t>BLANK CASON W GN:127802F-3XL</t>
        </is>
      </c>
      <c r="F3264" s="0" t="inlineStr">
        <is>
          <t>899127802099</t>
        </is>
      </c>
      <c r="G3264" s="0" t="inlineStr">
        <is>
          <t>WOMENS</t>
        </is>
      </c>
      <c r="H3264" s="0" t="inlineStr">
        <is>
          <t>3XL</t>
        </is>
      </c>
      <c r="I3264" s="0">
        <v>12.99</v>
      </c>
      <c r="J3264" s="0">
        <v>23</v>
      </c>
    </row>
    <row r="3265" spans="1:10" customHeight="0">
      <c r="A3265" s="0">
        <f>HYPERLINK("https://dl.dropboxusercontent.com/scl/fi/b6z9lzb7nra4m8rxu1sx2/casont.jpg?rlkey=1z4din55bzp5g53lqbq6dxbha&amp;dl=0","Click to download Image")</f>
      </c>
      <c r="B3265" s="0">
        <f>HYPERLINK("https://dl.dropboxusercontent.com/scl/fi/66ugqah9eg4xmt6j3qsog/womens-t-shirt-size-chartscason-sara.jpg?rlkey=kr4krquvu0tdc8hy4yds93n97&amp;dl=0","Click to download SizeChart")</f>
      </c>
      <c r="C3265" s="0" t="inlineStr">
        <is>
          <t>Cason Women's Tri-Blend T-Shirt</t>
        </is>
      </c>
      <c r="D3265" s="0" t="inlineStr">
        <is>
          <t>131810</t>
        </is>
      </c>
      <c r="E3265" s="0" t="inlineStr">
        <is>
          <t>BLANK CASON W MG:131810A-S</t>
        </is>
      </c>
      <c r="F3265" s="0" t="inlineStr">
        <is>
          <t>899131810042</t>
        </is>
      </c>
      <c r="G3265" s="0" t="inlineStr">
        <is>
          <t>WOMENS</t>
        </is>
      </c>
      <c r="H3265" s="0" t="inlineStr">
        <is>
          <t>S</t>
        </is>
      </c>
      <c r="I3265" s="0">
        <v>12.99</v>
      </c>
      <c r="J3265" s="0">
        <v>27</v>
      </c>
    </row>
    <row r="3266" spans="1:10" customHeight="0">
      <c r="A3266" s="0">
        <f>HYPERLINK("https://dl.dropboxusercontent.com/scl/fi/b6z9lzb7nra4m8rxu1sx2/casont.jpg?rlkey=1z4din55bzp5g53lqbq6dxbha&amp;dl=0","Click to download Image")</f>
      </c>
      <c r="B3266" s="0">
        <f>HYPERLINK("https://dl.dropboxusercontent.com/scl/fi/66ugqah9eg4xmt6j3qsog/womens-t-shirt-size-chartscason-sara.jpg?rlkey=kr4krquvu0tdc8hy4yds93n97&amp;dl=0","Click to download SizeChart")</f>
      </c>
      <c r="C3266" s="0" t="inlineStr">
        <is>
          <t>Cason Women's Tri-Blend T-Shirt</t>
        </is>
      </c>
      <c r="D3266" s="0" t="inlineStr">
        <is>
          <t>131810</t>
        </is>
      </c>
      <c r="E3266" s="0" t="inlineStr">
        <is>
          <t>BLANK CASON W MG:131810B-M</t>
        </is>
      </c>
      <c r="F3266" s="0" t="inlineStr">
        <is>
          <t>899131810059</t>
        </is>
      </c>
      <c r="G3266" s="0" t="inlineStr">
        <is>
          <t>WOMENS</t>
        </is>
      </c>
      <c r="H3266" s="0" t="inlineStr">
        <is>
          <t>M</t>
        </is>
      </c>
      <c r="I3266" s="0">
        <v>12.99</v>
      </c>
      <c r="J3266" s="0">
        <v>48</v>
      </c>
    </row>
    <row r="3267" spans="1:10" customHeight="0">
      <c r="A3267" s="0">
        <f>HYPERLINK("https://dl.dropboxusercontent.com/scl/fi/b6z9lzb7nra4m8rxu1sx2/casont.jpg?rlkey=1z4din55bzp5g53lqbq6dxbha&amp;dl=0","Click to download Image")</f>
      </c>
      <c r="B3267" s="0">
        <f>HYPERLINK("https://dl.dropboxusercontent.com/scl/fi/66ugqah9eg4xmt6j3qsog/womens-t-shirt-size-chartscason-sara.jpg?rlkey=kr4krquvu0tdc8hy4yds93n97&amp;dl=0","Click to download SizeChart")</f>
      </c>
      <c r="C3267" s="0" t="inlineStr">
        <is>
          <t>Cason Women's Tri-Blend T-Shirt</t>
        </is>
      </c>
      <c r="D3267" s="0" t="inlineStr">
        <is>
          <t>131810</t>
        </is>
      </c>
      <c r="E3267" s="0" t="inlineStr">
        <is>
          <t>BLANK CASON W MG:131810C-L</t>
        </is>
      </c>
      <c r="F3267" s="0" t="inlineStr">
        <is>
          <t>899131810066</t>
        </is>
      </c>
      <c r="G3267" s="0" t="inlineStr">
        <is>
          <t>WOMENS</t>
        </is>
      </c>
      <c r="H3267" s="0" t="inlineStr">
        <is>
          <t>L</t>
        </is>
      </c>
      <c r="I3267" s="0">
        <v>12.99</v>
      </c>
      <c r="J3267" s="0">
        <v>56</v>
      </c>
    </row>
    <row r="3268" spans="1:10" customHeight="0">
      <c r="A3268" s="0">
        <f>HYPERLINK("https://dl.dropboxusercontent.com/scl/fi/b6z9lzb7nra4m8rxu1sx2/casont.jpg?rlkey=1z4din55bzp5g53lqbq6dxbha&amp;dl=0","Click to download Image")</f>
      </c>
      <c r="B3268" s="0">
        <f>HYPERLINK("https://dl.dropboxusercontent.com/scl/fi/66ugqah9eg4xmt6j3qsog/womens-t-shirt-size-chartscason-sara.jpg?rlkey=kr4krquvu0tdc8hy4yds93n97&amp;dl=0","Click to download SizeChart")</f>
      </c>
      <c r="C3268" s="0" t="inlineStr">
        <is>
          <t>Cason Women's Tri-Blend T-Shirt</t>
        </is>
      </c>
      <c r="D3268" s="0" t="inlineStr">
        <is>
          <t>131810</t>
        </is>
      </c>
      <c r="E3268" s="0" t="inlineStr">
        <is>
          <t>BLANK CASON W MG:131810D-XL</t>
        </is>
      </c>
      <c r="F3268" s="0" t="inlineStr">
        <is>
          <t>899131810073</t>
        </is>
      </c>
      <c r="G3268" s="0" t="inlineStr">
        <is>
          <t>WOMENS</t>
        </is>
      </c>
      <c r="H3268" s="0" t="inlineStr">
        <is>
          <t>XL</t>
        </is>
      </c>
      <c r="I3268" s="0">
        <v>12.99</v>
      </c>
      <c r="J3268" s="0">
        <v>27</v>
      </c>
    </row>
    <row r="3269" spans="1:10" customHeight="0">
      <c r="A3269" s="0">
        <f>HYPERLINK("https://dl.dropboxusercontent.com/scl/fi/b6z9lzb7nra4m8rxu1sx2/casont.jpg?rlkey=1z4din55bzp5g53lqbq6dxbha&amp;dl=0","Click to download Image")</f>
      </c>
      <c r="B3269" s="0">
        <f>HYPERLINK("https://dl.dropboxusercontent.com/scl/fi/66ugqah9eg4xmt6j3qsog/womens-t-shirt-size-chartscason-sara.jpg?rlkey=kr4krquvu0tdc8hy4yds93n97&amp;dl=0","Click to download SizeChart")</f>
      </c>
      <c r="C3269" s="0" t="inlineStr">
        <is>
          <t>Cason Women's Tri-Blend T-Shirt</t>
        </is>
      </c>
      <c r="D3269" s="0" t="inlineStr">
        <is>
          <t>131810</t>
        </is>
      </c>
      <c r="E3269" s="0" t="inlineStr">
        <is>
          <t>BLANK CASON W MG:131810E-2XL</t>
        </is>
      </c>
      <c r="F3269" s="0" t="inlineStr">
        <is>
          <t>899131810080</t>
        </is>
      </c>
      <c r="G3269" s="0" t="inlineStr">
        <is>
          <t>WOMENS</t>
        </is>
      </c>
      <c r="H3269" s="0" t="inlineStr">
        <is>
          <t>2XL</t>
        </is>
      </c>
      <c r="I3269" s="0">
        <v>12.99</v>
      </c>
      <c r="J3269" s="0">
        <v>14</v>
      </c>
    </row>
    <row r="3270" spans="1:10" customHeight="0">
      <c r="A3270" s="0">
        <f>HYPERLINK("https://dl.dropboxusercontent.com/scl/fi/b6z9lzb7nra4m8rxu1sx2/casont.jpg?rlkey=1z4din55bzp5g53lqbq6dxbha&amp;dl=0","Click to download Image")</f>
      </c>
      <c r="B3270" s="0">
        <f>HYPERLINK("https://dl.dropboxusercontent.com/scl/fi/66ugqah9eg4xmt6j3qsog/womens-t-shirt-size-chartscason-sara.jpg?rlkey=kr4krquvu0tdc8hy4yds93n97&amp;dl=0","Click to download SizeChart")</f>
      </c>
      <c r="C3270" s="0" t="inlineStr">
        <is>
          <t>Cason Women's Tri-Blend T-Shirt</t>
        </is>
      </c>
      <c r="D3270" s="0" t="inlineStr">
        <is>
          <t>131810</t>
        </is>
      </c>
      <c r="E3270" s="0" t="inlineStr">
        <is>
          <t>BLANK CASON W MG:131810F-3XL</t>
        </is>
      </c>
      <c r="F3270" s="0" t="inlineStr">
        <is>
          <t>899131810097</t>
        </is>
      </c>
      <c r="G3270" s="0" t="inlineStr">
        <is>
          <t>WOMENS</t>
        </is>
      </c>
      <c r="H3270" s="0" t="inlineStr">
        <is>
          <t>3XL</t>
        </is>
      </c>
      <c r="I3270" s="0">
        <v>12.99</v>
      </c>
      <c r="J3270" s="0">
        <v>7</v>
      </c>
    </row>
    <row r="3271" spans="1:10" customHeight="0">
      <c r="A3271" s="0">
        <f>HYPERLINK("https://dl.dropboxusercontent.com/scl/fi/ibftr3z3dwurj54rz7kfq/127736-f.jpg?rlkey=7a6kwzt4hmafckc49ysm7pdr0&amp;dl=0","Click to download Image")</f>
      </c>
      <c r="B3271" s="0">
        <f>HYPERLINK("https://dl.dropboxusercontent.com/scl/fi/66ugqah9eg4xmt6j3qsog/womens-t-shirt-size-chartscason-sara.jpg?rlkey=kr4krquvu0tdc8hy4yds93n97&amp;dl=0","Click to download SizeChart")</f>
      </c>
      <c r="C3271" s="0" t="inlineStr">
        <is>
          <t>Cason Women's Tri-Blend T-Shirt</t>
        </is>
      </c>
      <c r="D3271" s="0" t="inlineStr">
        <is>
          <t>127736</t>
        </is>
      </c>
      <c r="E3271" s="0" t="inlineStr">
        <is>
          <t>BLANK CASON W NY:127736A-S</t>
        </is>
      </c>
      <c r="F3271" s="0" t="inlineStr">
        <is>
          <t>899127736042</t>
        </is>
      </c>
      <c r="G3271" s="0" t="inlineStr">
        <is>
          <t>WOMENS</t>
        </is>
      </c>
      <c r="H3271" s="0" t="inlineStr">
        <is>
          <t>S</t>
        </is>
      </c>
      <c r="I3271" s="0">
        <v>12.99</v>
      </c>
      <c r="J3271" s="0">
        <v>40</v>
      </c>
    </row>
    <row r="3272" spans="1:10" customHeight="0">
      <c r="A3272" s="0">
        <f>HYPERLINK("https://dl.dropboxusercontent.com/scl/fi/ibftr3z3dwurj54rz7kfq/127736-f.jpg?rlkey=7a6kwzt4hmafckc49ysm7pdr0&amp;dl=0","Click to download Image")</f>
      </c>
      <c r="B3272" s="0">
        <f>HYPERLINK("https://dl.dropboxusercontent.com/scl/fi/66ugqah9eg4xmt6j3qsog/womens-t-shirt-size-chartscason-sara.jpg?rlkey=kr4krquvu0tdc8hy4yds93n97&amp;dl=0","Click to download SizeChart")</f>
      </c>
      <c r="C3272" s="0" t="inlineStr">
        <is>
          <t>Cason Women's Tri-Blend T-Shirt</t>
        </is>
      </c>
      <c r="D3272" s="0" t="inlineStr">
        <is>
          <t>127736</t>
        </is>
      </c>
      <c r="E3272" s="0" t="inlineStr">
        <is>
          <t>BLANK CASON W NY:127736B-M</t>
        </is>
      </c>
      <c r="F3272" s="0" t="inlineStr">
        <is>
          <t>899127736059</t>
        </is>
      </c>
      <c r="G3272" s="0" t="inlineStr">
        <is>
          <t>WOMENS</t>
        </is>
      </c>
      <c r="H3272" s="0" t="inlineStr">
        <is>
          <t>M</t>
        </is>
      </c>
      <c r="I3272" s="0">
        <v>12.99</v>
      </c>
      <c r="J3272" s="0">
        <v>79</v>
      </c>
    </row>
    <row r="3273" spans="1:10" customHeight="0">
      <c r="A3273" s="0">
        <f>HYPERLINK("https://dl.dropboxusercontent.com/scl/fi/ibftr3z3dwurj54rz7kfq/127736-f.jpg?rlkey=7a6kwzt4hmafckc49ysm7pdr0&amp;dl=0","Click to download Image")</f>
      </c>
      <c r="B3273" s="0">
        <f>HYPERLINK("https://dl.dropboxusercontent.com/scl/fi/66ugqah9eg4xmt6j3qsog/womens-t-shirt-size-chartscason-sara.jpg?rlkey=kr4krquvu0tdc8hy4yds93n97&amp;dl=0","Click to download SizeChart")</f>
      </c>
      <c r="C3273" s="0" t="inlineStr">
        <is>
          <t>Cason Women's Tri-Blend T-Shirt</t>
        </is>
      </c>
      <c r="D3273" s="0" t="inlineStr">
        <is>
          <t>127736</t>
        </is>
      </c>
      <c r="E3273" s="0" t="inlineStr">
        <is>
          <t>BLANK CASON W NY:127736C-L</t>
        </is>
      </c>
      <c r="F3273" s="0" t="inlineStr">
        <is>
          <t>899127736066</t>
        </is>
      </c>
      <c r="G3273" s="0" t="inlineStr">
        <is>
          <t>WOMENS</t>
        </is>
      </c>
      <c r="H3273" s="0" t="inlineStr">
        <is>
          <t>L</t>
        </is>
      </c>
      <c r="I3273" s="0">
        <v>12.99</v>
      </c>
      <c r="J3273" s="0">
        <v>79</v>
      </c>
    </row>
    <row r="3274" spans="1:10" customHeight="0">
      <c r="A3274" s="0">
        <f>HYPERLINK("https://dl.dropboxusercontent.com/scl/fi/ibftr3z3dwurj54rz7kfq/127736-f.jpg?rlkey=7a6kwzt4hmafckc49ysm7pdr0&amp;dl=0","Click to download Image")</f>
      </c>
      <c r="B3274" s="0">
        <f>HYPERLINK("https://dl.dropboxusercontent.com/scl/fi/66ugqah9eg4xmt6j3qsog/womens-t-shirt-size-chartscason-sara.jpg?rlkey=kr4krquvu0tdc8hy4yds93n97&amp;dl=0","Click to download SizeChart")</f>
      </c>
      <c r="C3274" s="0" t="inlineStr">
        <is>
          <t>Cason Women's Tri-Blend T-Shirt</t>
        </is>
      </c>
      <c r="D3274" s="0" t="inlineStr">
        <is>
          <t>127736</t>
        </is>
      </c>
      <c r="E3274" s="0" t="inlineStr">
        <is>
          <t>BLANK CASON W NY:127736D-XL</t>
        </is>
      </c>
      <c r="F3274" s="0" t="inlineStr">
        <is>
          <t>899127736073</t>
        </is>
      </c>
      <c r="G3274" s="0" t="inlineStr">
        <is>
          <t>WOMENS</t>
        </is>
      </c>
      <c r="H3274" s="0" t="inlineStr">
        <is>
          <t>XL</t>
        </is>
      </c>
      <c r="I3274" s="0">
        <v>12.99</v>
      </c>
      <c r="J3274" s="0">
        <v>36</v>
      </c>
    </row>
    <row r="3275" spans="1:10" customHeight="0">
      <c r="A3275" s="0">
        <f>HYPERLINK("https://dl.dropboxusercontent.com/scl/fi/ibftr3z3dwurj54rz7kfq/127736-f.jpg?rlkey=7a6kwzt4hmafckc49ysm7pdr0&amp;dl=0","Click to download Image")</f>
      </c>
      <c r="B3275" s="0">
        <f>HYPERLINK("https://dl.dropboxusercontent.com/scl/fi/66ugqah9eg4xmt6j3qsog/womens-t-shirt-size-chartscason-sara.jpg?rlkey=kr4krquvu0tdc8hy4yds93n97&amp;dl=0","Click to download SizeChart")</f>
      </c>
      <c r="C3275" s="0" t="inlineStr">
        <is>
          <t>Cason Women's Tri-Blend T-Shirt</t>
        </is>
      </c>
      <c r="D3275" s="0" t="inlineStr">
        <is>
          <t>127736</t>
        </is>
      </c>
      <c r="E3275" s="0" t="inlineStr">
        <is>
          <t>BLANK CASON W NY:127736E-2XL</t>
        </is>
      </c>
      <c r="F3275" s="0" t="inlineStr">
        <is>
          <t>899127736080</t>
        </is>
      </c>
      <c r="G3275" s="0" t="inlineStr">
        <is>
          <t>WOMENS</t>
        </is>
      </c>
      <c r="H3275" s="0" t="inlineStr">
        <is>
          <t>2XL</t>
        </is>
      </c>
      <c r="I3275" s="0">
        <v>12.99</v>
      </c>
      <c r="J3275" s="0">
        <v>22</v>
      </c>
    </row>
    <row r="3276" spans="1:10" customHeight="0">
      <c r="A3276" s="0">
        <f>HYPERLINK("https://dl.dropboxusercontent.com/scl/fi/ibftr3z3dwurj54rz7kfq/127736-f.jpg?rlkey=7a6kwzt4hmafckc49ysm7pdr0&amp;dl=0","Click to download Image")</f>
      </c>
      <c r="B3276" s="0">
        <f>HYPERLINK("https://dl.dropboxusercontent.com/scl/fi/66ugqah9eg4xmt6j3qsog/womens-t-shirt-size-chartscason-sara.jpg?rlkey=kr4krquvu0tdc8hy4yds93n97&amp;dl=0","Click to download SizeChart")</f>
      </c>
      <c r="C3276" s="0" t="inlineStr">
        <is>
          <t>Cason Women's Tri-Blend T-Shirt</t>
        </is>
      </c>
      <c r="D3276" s="0" t="inlineStr">
        <is>
          <t>127736</t>
        </is>
      </c>
      <c r="E3276" s="0" t="inlineStr">
        <is>
          <t>BLANK CASON W NY:127736F-3XL</t>
        </is>
      </c>
      <c r="F3276" s="0" t="inlineStr">
        <is>
          <t>899127736097</t>
        </is>
      </c>
      <c r="G3276" s="0" t="inlineStr">
        <is>
          <t>WOMENS</t>
        </is>
      </c>
      <c r="H3276" s="0" t="inlineStr">
        <is>
          <t>3XL</t>
        </is>
      </c>
      <c r="I3276" s="0">
        <v>12.99</v>
      </c>
      <c r="J3276" s="0">
        <v>10</v>
      </c>
    </row>
    <row r="3277" spans="1:10" customHeight="0">
      <c r="A3277" s="0">
        <f>HYPERLINK("https://dl.dropboxusercontent.com/scl/fi/nv16qxo6m92prbqdc6hc9/127735-f.jpg?rlkey=e9pcel9bbvxlt91zij7a8tfnu&amp;dl=0","Click to download Image")</f>
      </c>
      <c r="B3277" s="0">
        <f>HYPERLINK("https://dl.dropboxusercontent.com/scl/fi/66ugqah9eg4xmt6j3qsog/womens-t-shirt-size-chartscason-sara.jpg?rlkey=kr4krquvu0tdc8hy4yds93n97&amp;dl=0","Click to download SizeChart")</f>
      </c>
      <c r="C3277" s="0" t="inlineStr">
        <is>
          <t>Cason Women's Tri-Blend T-Shirt</t>
        </is>
      </c>
      <c r="D3277" s="0" t="inlineStr">
        <is>
          <t>127735</t>
        </is>
      </c>
      <c r="E3277" s="0" t="inlineStr">
        <is>
          <t>BLANK CASON W RL:127735A-S</t>
        </is>
      </c>
      <c r="F3277" s="0" t="inlineStr">
        <is>
          <t>899127735045</t>
        </is>
      </c>
      <c r="G3277" s="0" t="inlineStr">
        <is>
          <t>WOMENS</t>
        </is>
      </c>
      <c r="H3277" s="0" t="inlineStr">
        <is>
          <t>S</t>
        </is>
      </c>
      <c r="I3277" s="0">
        <v>12.99</v>
      </c>
      <c r="J3277" s="0">
        <v>80</v>
      </c>
    </row>
    <row r="3278" spans="1:10" customHeight="0">
      <c r="A3278" s="0">
        <f>HYPERLINK("https://dl.dropboxusercontent.com/scl/fi/nv16qxo6m92prbqdc6hc9/127735-f.jpg?rlkey=e9pcel9bbvxlt91zij7a8tfnu&amp;dl=0","Click to download Image")</f>
      </c>
      <c r="B3278" s="0">
        <f>HYPERLINK("https://dl.dropboxusercontent.com/scl/fi/66ugqah9eg4xmt6j3qsog/womens-t-shirt-size-chartscason-sara.jpg?rlkey=kr4krquvu0tdc8hy4yds93n97&amp;dl=0","Click to download SizeChart")</f>
      </c>
      <c r="C3278" s="0" t="inlineStr">
        <is>
          <t>Cason Women's Tri-Blend T-Shirt</t>
        </is>
      </c>
      <c r="D3278" s="0" t="inlineStr">
        <is>
          <t>127735</t>
        </is>
      </c>
      <c r="E3278" s="0" t="inlineStr">
        <is>
          <t>BLANK CASON W RL:127735B-M</t>
        </is>
      </c>
      <c r="F3278" s="0" t="inlineStr">
        <is>
          <t>899127735052</t>
        </is>
      </c>
      <c r="G3278" s="0" t="inlineStr">
        <is>
          <t>WOMENS</t>
        </is>
      </c>
      <c r="H3278" s="0" t="inlineStr">
        <is>
          <t>M</t>
        </is>
      </c>
      <c r="I3278" s="0">
        <v>12.99</v>
      </c>
      <c r="J3278" s="0">
        <v>165</v>
      </c>
    </row>
    <row r="3279" spans="1:10" customHeight="0">
      <c r="A3279" s="0">
        <f>HYPERLINK("https://dl.dropboxusercontent.com/scl/fi/nv16qxo6m92prbqdc6hc9/127735-f.jpg?rlkey=e9pcel9bbvxlt91zij7a8tfnu&amp;dl=0","Click to download Image")</f>
      </c>
      <c r="B3279" s="0">
        <f>HYPERLINK("https://dl.dropboxusercontent.com/scl/fi/66ugqah9eg4xmt6j3qsog/womens-t-shirt-size-chartscason-sara.jpg?rlkey=kr4krquvu0tdc8hy4yds93n97&amp;dl=0","Click to download SizeChart")</f>
      </c>
      <c r="C3279" s="0" t="inlineStr">
        <is>
          <t>Cason Women's Tri-Blend T-Shirt</t>
        </is>
      </c>
      <c r="D3279" s="0" t="inlineStr">
        <is>
          <t>127735</t>
        </is>
      </c>
      <c r="E3279" s="0" t="inlineStr">
        <is>
          <t>BLANK CASON W RL:127735C-L</t>
        </is>
      </c>
      <c r="F3279" s="0" t="inlineStr">
        <is>
          <t>899127735069</t>
        </is>
      </c>
      <c r="G3279" s="0" t="inlineStr">
        <is>
          <t>WOMENS</t>
        </is>
      </c>
      <c r="H3279" s="0" t="inlineStr">
        <is>
          <t>L</t>
        </is>
      </c>
      <c r="I3279" s="0">
        <v>12.99</v>
      </c>
      <c r="J3279" s="0">
        <v>167</v>
      </c>
    </row>
    <row r="3280" spans="1:10" customHeight="0">
      <c r="A3280" s="0">
        <f>HYPERLINK("https://dl.dropboxusercontent.com/scl/fi/nv16qxo6m92prbqdc6hc9/127735-f.jpg?rlkey=e9pcel9bbvxlt91zij7a8tfnu&amp;dl=0","Click to download Image")</f>
      </c>
      <c r="B3280" s="0">
        <f>HYPERLINK("https://dl.dropboxusercontent.com/scl/fi/66ugqah9eg4xmt6j3qsog/womens-t-shirt-size-chartscason-sara.jpg?rlkey=kr4krquvu0tdc8hy4yds93n97&amp;dl=0","Click to download SizeChart")</f>
      </c>
      <c r="C3280" s="0" t="inlineStr">
        <is>
          <t>Cason Women's Tri-Blend T-Shirt</t>
        </is>
      </c>
      <c r="D3280" s="0" t="inlineStr">
        <is>
          <t>127735</t>
        </is>
      </c>
      <c r="E3280" s="0" t="inlineStr">
        <is>
          <t>BLANK CASON W RL:127735D-XL</t>
        </is>
      </c>
      <c r="F3280" s="0" t="inlineStr">
        <is>
          <t>899127735076</t>
        </is>
      </c>
      <c r="G3280" s="0" t="inlineStr">
        <is>
          <t>WOMENS</t>
        </is>
      </c>
      <c r="H3280" s="0" t="inlineStr">
        <is>
          <t>XL</t>
        </is>
      </c>
      <c r="I3280" s="0">
        <v>12.99</v>
      </c>
      <c r="J3280" s="0">
        <v>84</v>
      </c>
    </row>
    <row r="3281" spans="1:10" customHeight="0">
      <c r="A3281" s="0">
        <f>HYPERLINK("https://dl.dropboxusercontent.com/scl/fi/nv16qxo6m92prbqdc6hc9/127735-f.jpg?rlkey=e9pcel9bbvxlt91zij7a8tfnu&amp;dl=0","Click to download Image")</f>
      </c>
      <c r="B3281" s="0">
        <f>HYPERLINK("https://dl.dropboxusercontent.com/scl/fi/66ugqah9eg4xmt6j3qsog/womens-t-shirt-size-chartscason-sara.jpg?rlkey=kr4krquvu0tdc8hy4yds93n97&amp;dl=0","Click to download SizeChart")</f>
      </c>
      <c r="C3281" s="0" t="inlineStr">
        <is>
          <t>Cason Women's Tri-Blend T-Shirt</t>
        </is>
      </c>
      <c r="D3281" s="0" t="inlineStr">
        <is>
          <t>127735</t>
        </is>
      </c>
      <c r="E3281" s="0" t="inlineStr">
        <is>
          <t>BLANK CASON W RL:127735E-2XL</t>
        </is>
      </c>
      <c r="F3281" s="0" t="inlineStr">
        <is>
          <t>899127735083</t>
        </is>
      </c>
      <c r="G3281" s="0" t="inlineStr">
        <is>
          <t>WOMENS</t>
        </is>
      </c>
      <c r="H3281" s="0" t="inlineStr">
        <is>
          <t>2XL</t>
        </is>
      </c>
      <c r="I3281" s="0">
        <v>12.99</v>
      </c>
      <c r="J3281" s="0">
        <v>43</v>
      </c>
    </row>
    <row r="3282" spans="1:10" customHeight="0">
      <c r="A3282" s="0">
        <f>HYPERLINK("https://dl.dropboxusercontent.com/scl/fi/nv16qxo6m92prbqdc6hc9/127735-f.jpg?rlkey=e9pcel9bbvxlt91zij7a8tfnu&amp;dl=0","Click to download Image")</f>
      </c>
      <c r="B3282" s="0">
        <f>HYPERLINK("https://dl.dropboxusercontent.com/scl/fi/66ugqah9eg4xmt6j3qsog/womens-t-shirt-size-chartscason-sara.jpg?rlkey=kr4krquvu0tdc8hy4yds93n97&amp;dl=0","Click to download SizeChart")</f>
      </c>
      <c r="C3282" s="0" t="inlineStr">
        <is>
          <t>Cason Women's Tri-Blend T-Shirt</t>
        </is>
      </c>
      <c r="D3282" s="0" t="inlineStr">
        <is>
          <t>127735</t>
        </is>
      </c>
      <c r="E3282" s="0" t="inlineStr">
        <is>
          <t>BLANK CASON W RL:127735F-3XL</t>
        </is>
      </c>
      <c r="F3282" s="0" t="inlineStr">
        <is>
          <t>899127735090</t>
        </is>
      </c>
      <c r="G3282" s="0" t="inlineStr">
        <is>
          <t>WOMENS</t>
        </is>
      </c>
      <c r="H3282" s="0" t="inlineStr">
        <is>
          <t>3XL</t>
        </is>
      </c>
      <c r="I3282" s="0">
        <v>12.99</v>
      </c>
      <c r="J3282" s="0">
        <v>18</v>
      </c>
    </row>
    <row r="3283" spans="1:10" customHeight="0">
      <c r="A3283" s="0">
        <f>HYPERLINK("https://dl.dropboxusercontent.com/scl/fi/wi2blvxlkr0h52i0mnfjt/127801af.jpg?rlkey=5mykga2naqltoj2msjymv4fg8&amp;dl=0","Click to download Image")</f>
      </c>
      <c r="B3283" s="0">
        <f>HYPERLINK("https://dl.dropboxusercontent.com/scl/fi/66ugqah9eg4xmt6j3qsog/womens-t-shirt-size-chartscason-sara.jpg?rlkey=kr4krquvu0tdc8hy4yds93n97&amp;dl=0","Click to download SizeChart")</f>
      </c>
      <c r="C3283" s="0" t="inlineStr">
        <is>
          <t>Cason Women's Tri-Blend T-Shirt</t>
        </is>
      </c>
      <c r="D3283" s="0" t="inlineStr">
        <is>
          <t>127801</t>
        </is>
      </c>
      <c r="E3283" s="0" t="inlineStr">
        <is>
          <t>BLANK CASON W PE:127801A-S</t>
        </is>
      </c>
      <c r="F3283" s="0" t="inlineStr">
        <is>
          <t>899127801047</t>
        </is>
      </c>
      <c r="G3283" s="0" t="inlineStr">
        <is>
          <t>WOMENS</t>
        </is>
      </c>
      <c r="H3283" s="0" t="inlineStr">
        <is>
          <t>S</t>
        </is>
      </c>
      <c r="I3283" s="0">
        <v>12.99</v>
      </c>
      <c r="J3283" s="0">
        <v>42</v>
      </c>
    </row>
    <row r="3284" spans="1:10" customHeight="0">
      <c r="A3284" s="0">
        <f>HYPERLINK("https://dl.dropboxusercontent.com/scl/fi/wi2blvxlkr0h52i0mnfjt/127801af.jpg?rlkey=5mykga2naqltoj2msjymv4fg8&amp;dl=0","Click to download Image")</f>
      </c>
      <c r="B3284" s="0">
        <f>HYPERLINK("https://dl.dropboxusercontent.com/scl/fi/66ugqah9eg4xmt6j3qsog/womens-t-shirt-size-chartscason-sara.jpg?rlkey=kr4krquvu0tdc8hy4yds93n97&amp;dl=0","Click to download SizeChart")</f>
      </c>
      <c r="C3284" s="0" t="inlineStr">
        <is>
          <t>Cason Women's Tri-Blend T-Shirt</t>
        </is>
      </c>
      <c r="D3284" s="0" t="inlineStr">
        <is>
          <t>127801</t>
        </is>
      </c>
      <c r="E3284" s="0" t="inlineStr">
        <is>
          <t>BLANK CASON W PE:127801B-M</t>
        </is>
      </c>
      <c r="F3284" s="0" t="inlineStr">
        <is>
          <t>899127801054</t>
        </is>
      </c>
      <c r="G3284" s="0" t="inlineStr">
        <is>
          <t>WOMENS</t>
        </is>
      </c>
      <c r="H3284" s="0" t="inlineStr">
        <is>
          <t>M</t>
        </is>
      </c>
      <c r="I3284" s="0">
        <v>12.99</v>
      </c>
      <c r="J3284" s="0">
        <v>80</v>
      </c>
    </row>
    <row r="3285" spans="1:10" customHeight="0">
      <c r="A3285" s="0">
        <f>HYPERLINK("https://dl.dropboxusercontent.com/scl/fi/wi2blvxlkr0h52i0mnfjt/127801af.jpg?rlkey=5mykga2naqltoj2msjymv4fg8&amp;dl=0","Click to download Image")</f>
      </c>
      <c r="B3285" s="0">
        <f>HYPERLINK("https://dl.dropboxusercontent.com/scl/fi/66ugqah9eg4xmt6j3qsog/womens-t-shirt-size-chartscason-sara.jpg?rlkey=kr4krquvu0tdc8hy4yds93n97&amp;dl=0","Click to download SizeChart")</f>
      </c>
      <c r="C3285" s="0" t="inlineStr">
        <is>
          <t>Cason Women's Tri-Blend T-Shirt</t>
        </is>
      </c>
      <c r="D3285" s="0" t="inlineStr">
        <is>
          <t>127801</t>
        </is>
      </c>
      <c r="E3285" s="0" t="inlineStr">
        <is>
          <t>BLANK CASON W PE:127801C-L</t>
        </is>
      </c>
      <c r="F3285" s="0" t="inlineStr">
        <is>
          <t>899127801061</t>
        </is>
      </c>
      <c r="G3285" s="0" t="inlineStr">
        <is>
          <t>WOMENS</t>
        </is>
      </c>
      <c r="H3285" s="0" t="inlineStr">
        <is>
          <t>L</t>
        </is>
      </c>
      <c r="I3285" s="0">
        <v>12.99</v>
      </c>
      <c r="J3285" s="0">
        <v>84</v>
      </c>
    </row>
    <row r="3286" spans="1:10" customHeight="0">
      <c r="A3286" s="0">
        <f>HYPERLINK("https://dl.dropboxusercontent.com/scl/fi/wi2blvxlkr0h52i0mnfjt/127801af.jpg?rlkey=5mykga2naqltoj2msjymv4fg8&amp;dl=0","Click to download Image")</f>
      </c>
      <c r="B3286" s="0">
        <f>HYPERLINK("https://dl.dropboxusercontent.com/scl/fi/66ugqah9eg4xmt6j3qsog/womens-t-shirt-size-chartscason-sara.jpg?rlkey=kr4krquvu0tdc8hy4yds93n97&amp;dl=0","Click to download SizeChart")</f>
      </c>
      <c r="C3286" s="0" t="inlineStr">
        <is>
          <t>Cason Women's Tri-Blend T-Shirt</t>
        </is>
      </c>
      <c r="D3286" s="0" t="inlineStr">
        <is>
          <t>127801</t>
        </is>
      </c>
      <c r="E3286" s="0" t="inlineStr">
        <is>
          <t>BLANK CASON W PE:127801D-XL</t>
        </is>
      </c>
      <c r="F3286" s="0" t="inlineStr">
        <is>
          <t>899127801078</t>
        </is>
      </c>
      <c r="G3286" s="0" t="inlineStr">
        <is>
          <t>WOMENS</t>
        </is>
      </c>
      <c r="H3286" s="0" t="inlineStr">
        <is>
          <t>XL</t>
        </is>
      </c>
      <c r="I3286" s="0">
        <v>12.99</v>
      </c>
      <c r="J3286" s="0">
        <v>38</v>
      </c>
    </row>
    <row r="3287" spans="1:10" customHeight="0">
      <c r="A3287" s="0">
        <f>HYPERLINK("https://dl.dropboxusercontent.com/scl/fi/wi2blvxlkr0h52i0mnfjt/127801af.jpg?rlkey=5mykga2naqltoj2msjymv4fg8&amp;dl=0","Click to download Image")</f>
      </c>
      <c r="B3287" s="0">
        <f>HYPERLINK("https://dl.dropboxusercontent.com/scl/fi/66ugqah9eg4xmt6j3qsog/womens-t-shirt-size-chartscason-sara.jpg?rlkey=kr4krquvu0tdc8hy4yds93n97&amp;dl=0","Click to download SizeChart")</f>
      </c>
      <c r="C3287" s="0" t="inlineStr">
        <is>
          <t>Cason Women's Tri-Blend T-Shirt</t>
        </is>
      </c>
      <c r="D3287" s="0" t="inlineStr">
        <is>
          <t>127801</t>
        </is>
      </c>
      <c r="E3287" s="0" t="inlineStr">
        <is>
          <t>BLANK CASON W PE:127801E-2XL</t>
        </is>
      </c>
      <c r="F3287" s="0" t="inlineStr">
        <is>
          <t>899127801085</t>
        </is>
      </c>
      <c r="G3287" s="0" t="inlineStr">
        <is>
          <t>WOMENS</t>
        </is>
      </c>
      <c r="H3287" s="0" t="inlineStr">
        <is>
          <t>2XL</t>
        </is>
      </c>
      <c r="I3287" s="0">
        <v>12.99</v>
      </c>
      <c r="J3287" s="0">
        <v>21</v>
      </c>
    </row>
    <row r="3288" spans="1:10" customHeight="0">
      <c r="A3288" s="0">
        <f>HYPERLINK("https://dl.dropboxusercontent.com/scl/fi/wi2blvxlkr0h52i0mnfjt/127801af.jpg?rlkey=5mykga2naqltoj2msjymv4fg8&amp;dl=0","Click to download Image")</f>
      </c>
      <c r="B3288" s="0">
        <f>HYPERLINK("https://dl.dropboxusercontent.com/scl/fi/66ugqah9eg4xmt6j3qsog/womens-t-shirt-size-chartscason-sara.jpg?rlkey=kr4krquvu0tdc8hy4yds93n97&amp;dl=0","Click to download SizeChart")</f>
      </c>
      <c r="C3288" s="0" t="inlineStr">
        <is>
          <t>Cason Women's Tri-Blend T-Shirt</t>
        </is>
      </c>
      <c r="D3288" s="0" t="inlineStr">
        <is>
          <t>127801</t>
        </is>
      </c>
      <c r="E3288" s="0" t="inlineStr">
        <is>
          <t>BLANK CASON W PE:127801F-3XL</t>
        </is>
      </c>
      <c r="F3288" s="0" t="inlineStr">
        <is>
          <t>899127801092</t>
        </is>
      </c>
      <c r="G3288" s="0" t="inlineStr">
        <is>
          <t>WOMENS</t>
        </is>
      </c>
      <c r="H3288" s="0" t="inlineStr">
        <is>
          <t>3XL</t>
        </is>
      </c>
      <c r="I3288" s="0">
        <v>12.99</v>
      </c>
      <c r="J3288" s="0">
        <v>10</v>
      </c>
    </row>
    <row r="3289" spans="1:10" customHeight="0">
      <c r="A3289" s="0">
        <f>HYPERLINK("https://dl.dropboxusercontent.com/scl/fi/0i5wr3j6ac9vcirfctmnd/123248f.jpg?rlkey=6qwmesp2sb7h6ufmpk3qrix2q&amp;dl=0","Click to download Image")</f>
      </c>
      <c r="B3289" s="0">
        <f>HYPERLINK("https://dl.dropboxusercontent.com/scl/fi/66ugqah9eg4xmt6j3qsog/womens-t-shirt-size-chartscason-sara.jpg?rlkey=kr4krquvu0tdc8hy4yds93n97&amp;dl=0","Click to download SizeChart")</f>
      </c>
      <c r="C3289" s="0" t="inlineStr">
        <is>
          <t>Cason Women's Tri-Blend T-Shirt</t>
        </is>
      </c>
      <c r="D3289" s="0" t="inlineStr">
        <is>
          <t>123248</t>
        </is>
      </c>
      <c r="E3289" s="0" t="inlineStr">
        <is>
          <t>BLANK CASON W WE:123248A-S</t>
        </is>
      </c>
      <c r="F3289" s="0" t="inlineStr">
        <is>
          <t>899123248044</t>
        </is>
      </c>
      <c r="G3289" s="0" t="inlineStr">
        <is>
          <t>WOMENS</t>
        </is>
      </c>
      <c r="H3289" s="0" t="inlineStr">
        <is>
          <t>S</t>
        </is>
      </c>
      <c r="I3289" s="0">
        <v>12.99</v>
      </c>
      <c r="J3289" s="0">
        <v>176</v>
      </c>
    </row>
    <row r="3290" spans="1:10" customHeight="0">
      <c r="A3290" s="0">
        <f>HYPERLINK("https://dl.dropboxusercontent.com/scl/fi/0i5wr3j6ac9vcirfctmnd/123248f.jpg?rlkey=6qwmesp2sb7h6ufmpk3qrix2q&amp;dl=0","Click to download Image")</f>
      </c>
      <c r="B3290" s="0">
        <f>HYPERLINK("https://dl.dropboxusercontent.com/scl/fi/66ugqah9eg4xmt6j3qsog/womens-t-shirt-size-chartscason-sara.jpg?rlkey=kr4krquvu0tdc8hy4yds93n97&amp;dl=0","Click to download SizeChart")</f>
      </c>
      <c r="C3290" s="0" t="inlineStr">
        <is>
          <t>Cason Women's Tri-Blend T-Shirt</t>
        </is>
      </c>
      <c r="D3290" s="0" t="inlineStr">
        <is>
          <t>123248</t>
        </is>
      </c>
      <c r="E3290" s="0" t="inlineStr">
        <is>
          <t>BLANK CASON W WE:123248B-M</t>
        </is>
      </c>
      <c r="F3290" s="0" t="inlineStr">
        <is>
          <t>899123248051</t>
        </is>
      </c>
      <c r="G3290" s="0" t="inlineStr">
        <is>
          <t>WOMENS</t>
        </is>
      </c>
      <c r="H3290" s="0" t="inlineStr">
        <is>
          <t>M</t>
        </is>
      </c>
      <c r="I3290" s="0">
        <v>12.99</v>
      </c>
      <c r="J3290" s="0">
        <v>418</v>
      </c>
    </row>
    <row r="3291" spans="1:10" customHeight="0">
      <c r="A3291" s="0">
        <f>HYPERLINK("https://dl.dropboxusercontent.com/scl/fi/0i5wr3j6ac9vcirfctmnd/123248f.jpg?rlkey=6qwmesp2sb7h6ufmpk3qrix2q&amp;dl=0","Click to download Image")</f>
      </c>
      <c r="B3291" s="0">
        <f>HYPERLINK("https://dl.dropboxusercontent.com/scl/fi/66ugqah9eg4xmt6j3qsog/womens-t-shirt-size-chartscason-sara.jpg?rlkey=kr4krquvu0tdc8hy4yds93n97&amp;dl=0","Click to download SizeChart")</f>
      </c>
      <c r="C3291" s="0" t="inlineStr">
        <is>
          <t>Cason Women's Tri-Blend T-Shirt</t>
        </is>
      </c>
      <c r="D3291" s="0" t="inlineStr">
        <is>
          <t>123248</t>
        </is>
      </c>
      <c r="E3291" s="0" t="inlineStr">
        <is>
          <t>BLANK CASON W WE:123248C-L</t>
        </is>
      </c>
      <c r="F3291" s="0" t="inlineStr">
        <is>
          <t>899123248068</t>
        </is>
      </c>
      <c r="G3291" s="0" t="inlineStr">
        <is>
          <t>WOMENS</t>
        </is>
      </c>
      <c r="H3291" s="0" t="inlineStr">
        <is>
          <t>L</t>
        </is>
      </c>
      <c r="I3291" s="0">
        <v>12.99</v>
      </c>
      <c r="J3291" s="0">
        <v>399</v>
      </c>
    </row>
    <row r="3292" spans="1:10" customHeight="0">
      <c r="A3292" s="0">
        <f>HYPERLINK("https://dl.dropboxusercontent.com/scl/fi/0i5wr3j6ac9vcirfctmnd/123248f.jpg?rlkey=6qwmesp2sb7h6ufmpk3qrix2q&amp;dl=0","Click to download Image")</f>
      </c>
      <c r="B3292" s="0">
        <f>HYPERLINK("https://dl.dropboxusercontent.com/scl/fi/66ugqah9eg4xmt6j3qsog/womens-t-shirt-size-chartscason-sara.jpg?rlkey=kr4krquvu0tdc8hy4yds93n97&amp;dl=0","Click to download SizeChart")</f>
      </c>
      <c r="C3292" s="0" t="inlineStr">
        <is>
          <t>Cason Women's Tri-Blend T-Shirt</t>
        </is>
      </c>
      <c r="D3292" s="0" t="inlineStr">
        <is>
          <t>123248</t>
        </is>
      </c>
      <c r="E3292" s="0" t="inlineStr">
        <is>
          <t>BLANK CASON W WE:123248D-XL</t>
        </is>
      </c>
      <c r="F3292" s="0" t="inlineStr">
        <is>
          <t>899123248075</t>
        </is>
      </c>
      <c r="G3292" s="0" t="inlineStr">
        <is>
          <t>WOMENS</t>
        </is>
      </c>
      <c r="H3292" s="0" t="inlineStr">
        <is>
          <t>XL</t>
        </is>
      </c>
      <c r="I3292" s="0">
        <v>12.99</v>
      </c>
      <c r="J3292" s="0">
        <v>154</v>
      </c>
    </row>
    <row r="3293" spans="1:10" customHeight="0">
      <c r="A3293" s="0">
        <f>HYPERLINK("https://dl.dropboxusercontent.com/scl/fi/0i5wr3j6ac9vcirfctmnd/123248f.jpg?rlkey=6qwmesp2sb7h6ufmpk3qrix2q&amp;dl=0","Click to download Image")</f>
      </c>
      <c r="B3293" s="0">
        <f>HYPERLINK("https://dl.dropboxusercontent.com/scl/fi/66ugqah9eg4xmt6j3qsog/womens-t-shirt-size-chartscason-sara.jpg?rlkey=kr4krquvu0tdc8hy4yds93n97&amp;dl=0","Click to download SizeChart")</f>
      </c>
      <c r="C3293" s="0" t="inlineStr">
        <is>
          <t>Cason Women's Tri-Blend T-Shirt</t>
        </is>
      </c>
      <c r="D3293" s="0" t="inlineStr">
        <is>
          <t>123248</t>
        </is>
      </c>
      <c r="E3293" s="0" t="inlineStr">
        <is>
          <t>BLANK CASON W WE:123248E-2XL</t>
        </is>
      </c>
      <c r="F3293" s="0" t="inlineStr">
        <is>
          <t>899123248082</t>
        </is>
      </c>
      <c r="G3293" s="0" t="inlineStr">
        <is>
          <t>WOMENS</t>
        </is>
      </c>
      <c r="H3293" s="0" t="inlineStr">
        <is>
          <t>2XL</t>
        </is>
      </c>
      <c r="I3293" s="0">
        <v>12.99</v>
      </c>
      <c r="J3293" s="0">
        <v>91</v>
      </c>
    </row>
    <row r="3294" spans="1:10" customHeight="0">
      <c r="A3294" s="0">
        <f>HYPERLINK("https://dl.dropboxusercontent.com/scl/fi/0i5wr3j6ac9vcirfctmnd/123248f.jpg?rlkey=6qwmesp2sb7h6ufmpk3qrix2q&amp;dl=0","Click to download Image")</f>
      </c>
      <c r="B3294" s="0">
        <f>HYPERLINK("https://dl.dropboxusercontent.com/scl/fi/66ugqah9eg4xmt6j3qsog/womens-t-shirt-size-chartscason-sara.jpg?rlkey=kr4krquvu0tdc8hy4yds93n97&amp;dl=0","Click to download SizeChart")</f>
      </c>
      <c r="C3294" s="0" t="inlineStr">
        <is>
          <t>Cason Women's Tri-Blend T-Shirt</t>
        </is>
      </c>
      <c r="D3294" s="0" t="inlineStr">
        <is>
          <t>123248</t>
        </is>
      </c>
      <c r="E3294" s="0" t="inlineStr">
        <is>
          <t>BLANK CASON W WE:123248F-3XL</t>
        </is>
      </c>
      <c r="F3294" s="0" t="inlineStr">
        <is>
          <t>899123248099</t>
        </is>
      </c>
      <c r="G3294" s="0" t="inlineStr">
        <is>
          <t>WOMENS</t>
        </is>
      </c>
      <c r="H3294" s="0" t="inlineStr">
        <is>
          <t>3XL</t>
        </is>
      </c>
      <c r="I3294" s="0">
        <v>12.99</v>
      </c>
      <c r="J3294" s="0">
        <v>31</v>
      </c>
    </row>
    <row r="3295" spans="1:10" customHeight="0">
      <c r="A3295" s="0">
        <f>HYPERLINK("https://dl.dropboxusercontent.com/scl/fi/hwp95b2r2kz1l7nenw4x0/raleigh-f-1.jpg?rlkey=y2it8wujuh6gswz2ko7aw82w6&amp;dl=0","Click to download Image")</f>
      </c>
      <c r="C3295" s="0" t="inlineStr">
        <is>
          <t>Raleigh Infant Ruffle Bodysuit</t>
        </is>
      </c>
      <c r="D3295" s="0" t="inlineStr">
        <is>
          <t>113020</t>
        </is>
      </c>
      <c r="E3295" s="0" t="inlineStr">
        <is>
          <t>BLANK RALEIGH WHITE BLACK:113020A - 0-3M</t>
        </is>
      </c>
      <c r="G3295" s="0" t="inlineStr">
        <is>
          <t>INFANT</t>
        </is>
      </c>
      <c r="H3295" s="0" t="inlineStr">
        <is>
          <t>0-3M</t>
        </is>
      </c>
      <c r="I3295" s="0">
        <v>15.99</v>
      </c>
      <c r="J3295" s="0">
        <v>33</v>
      </c>
    </row>
    <row r="3296" spans="1:10" customHeight="0">
      <c r="A3296" s="0">
        <f>HYPERLINK("https://dl.dropboxusercontent.com/scl/fi/hwp95b2r2kz1l7nenw4x0/raleigh-f-1.jpg?rlkey=y2it8wujuh6gswz2ko7aw82w6&amp;dl=0","Click to download Image")</f>
      </c>
      <c r="C3296" s="0" t="inlineStr">
        <is>
          <t>Raleigh Infant Ruffle Bodysuit</t>
        </is>
      </c>
      <c r="D3296" s="0" t="inlineStr">
        <is>
          <t>113020</t>
        </is>
      </c>
      <c r="E3296" s="0" t="inlineStr">
        <is>
          <t>BLANK RALEIGH WHITE BLACK:113020B - 3-6M</t>
        </is>
      </c>
      <c r="G3296" s="0" t="inlineStr">
        <is>
          <t>INFANT</t>
        </is>
      </c>
      <c r="H3296" s="0" t="inlineStr">
        <is>
          <t>3-6M</t>
        </is>
      </c>
      <c r="I3296" s="0">
        <v>15.99</v>
      </c>
      <c r="J3296" s="0">
        <v>32</v>
      </c>
    </row>
    <row r="3297" spans="1:10" customHeight="0">
      <c r="A3297" s="0">
        <f>HYPERLINK("https://dl.dropboxusercontent.com/scl/fi/hwp95b2r2kz1l7nenw4x0/raleigh-f-1.jpg?rlkey=y2it8wujuh6gswz2ko7aw82w6&amp;dl=0","Click to download Image")</f>
      </c>
      <c r="C3297" s="0" t="inlineStr">
        <is>
          <t>Raleigh Infant Ruffle Bodysuit</t>
        </is>
      </c>
      <c r="D3297" s="0" t="inlineStr">
        <is>
          <t>113020</t>
        </is>
      </c>
      <c r="E3297" s="0" t="inlineStr">
        <is>
          <t>BLANK RALEIGH WHITE BLACK:113020C - 6-9M</t>
        </is>
      </c>
      <c r="G3297" s="0" t="inlineStr">
        <is>
          <t>INFANT</t>
        </is>
      </c>
      <c r="H3297" s="0" t="inlineStr">
        <is>
          <t>6-9M</t>
        </is>
      </c>
      <c r="I3297" s="0">
        <v>15.99</v>
      </c>
      <c r="J3297" s="0">
        <v>33</v>
      </c>
    </row>
    <row r="3298" spans="1:10" customHeight="0">
      <c r="A3298" s="0">
        <f>HYPERLINK("https://dl.dropboxusercontent.com/scl/fi/hwp95b2r2kz1l7nenw4x0/raleigh-f-1.jpg?rlkey=y2it8wujuh6gswz2ko7aw82w6&amp;dl=0","Click to download Image")</f>
      </c>
      <c r="C3298" s="0" t="inlineStr">
        <is>
          <t>Raleigh Infant Ruffle Bodysuit</t>
        </is>
      </c>
      <c r="D3298" s="0" t="inlineStr">
        <is>
          <t>113020</t>
        </is>
      </c>
      <c r="E3298" s="0" t="inlineStr">
        <is>
          <t>BLANK RALEIGH WHITE BLACK:113020F - 12M</t>
        </is>
      </c>
      <c r="G3298" s="0" t="inlineStr">
        <is>
          <t>INFANT</t>
        </is>
      </c>
      <c r="H3298" s="0" t="inlineStr">
        <is>
          <t>9-12M</t>
        </is>
      </c>
      <c r="I3298" s="0">
        <v>15.99</v>
      </c>
      <c r="J3298" s="0">
        <v>33</v>
      </c>
    </row>
    <row r="3299" spans="1:10" customHeight="0">
      <c r="A3299" s="0">
        <f>HYPERLINK("https://dl.dropboxusercontent.com/scl/fi/o9wyqe99oxsa1ufcyjjeq/raleigh-f-2.jpg?rlkey=kt67ec4q344gv2mzg3uk0fnjs&amp;dl=0","Click to download Image")</f>
      </c>
      <c r="C3299" s="0" t="inlineStr">
        <is>
          <t>Raleigh Infant Ruffle Bodysuit</t>
        </is>
      </c>
      <c r="D3299" s="0" t="inlineStr">
        <is>
          <t>113019</t>
        </is>
      </c>
      <c r="E3299" s="0" t="inlineStr">
        <is>
          <t>BLANK RALEIGH RED WHITE:113019A - 0-3M</t>
        </is>
      </c>
      <c r="G3299" s="0" t="inlineStr">
        <is>
          <t>INFANT</t>
        </is>
      </c>
      <c r="H3299" s="0" t="inlineStr">
        <is>
          <t>0-3M</t>
        </is>
      </c>
      <c r="I3299" s="0">
        <v>15.99</v>
      </c>
      <c r="J3299" s="0">
        <v>34</v>
      </c>
    </row>
    <row r="3300" spans="1:10" customHeight="0">
      <c r="A3300" s="0">
        <f>HYPERLINK("https://dl.dropboxusercontent.com/scl/fi/o9wyqe99oxsa1ufcyjjeq/raleigh-f-2.jpg?rlkey=kt67ec4q344gv2mzg3uk0fnjs&amp;dl=0","Click to download Image")</f>
      </c>
      <c r="C3300" s="0" t="inlineStr">
        <is>
          <t>Raleigh Infant Ruffle Bodysuit</t>
        </is>
      </c>
      <c r="D3300" s="0" t="inlineStr">
        <is>
          <t>113019</t>
        </is>
      </c>
      <c r="E3300" s="0" t="inlineStr">
        <is>
          <t>BLANK RALEIGH RED WHITE:113019B - 3-6M</t>
        </is>
      </c>
      <c r="G3300" s="0" t="inlineStr">
        <is>
          <t>INFANT</t>
        </is>
      </c>
      <c r="H3300" s="0" t="inlineStr">
        <is>
          <t>3-6M</t>
        </is>
      </c>
      <c r="I3300" s="0">
        <v>15.99</v>
      </c>
      <c r="J3300" s="0">
        <v>36</v>
      </c>
    </row>
    <row r="3301" spans="1:10" customHeight="0">
      <c r="A3301" s="0">
        <f>HYPERLINK("https://dl.dropboxusercontent.com/scl/fi/o9wyqe99oxsa1ufcyjjeq/raleigh-f-2.jpg?rlkey=kt67ec4q344gv2mzg3uk0fnjs&amp;dl=0","Click to download Image")</f>
      </c>
      <c r="C3301" s="0" t="inlineStr">
        <is>
          <t>Raleigh Infant Ruffle Bodysuit</t>
        </is>
      </c>
      <c r="D3301" s="0" t="inlineStr">
        <is>
          <t>113019</t>
        </is>
      </c>
      <c r="E3301" s="0" t="inlineStr">
        <is>
          <t>BLANK RALEIGH RED WHITE:113019C - 6-9M</t>
        </is>
      </c>
      <c r="G3301" s="0" t="inlineStr">
        <is>
          <t>INFANT</t>
        </is>
      </c>
      <c r="H3301" s="0" t="inlineStr">
        <is>
          <t>6-9M</t>
        </is>
      </c>
      <c r="I3301" s="0">
        <v>15.99</v>
      </c>
      <c r="J3301" s="0">
        <v>36</v>
      </c>
    </row>
    <row r="3302" spans="1:10" customHeight="0">
      <c r="A3302" s="0">
        <f>HYPERLINK("https://dl.dropboxusercontent.com/scl/fi/o9wyqe99oxsa1ufcyjjeq/raleigh-f-2.jpg?rlkey=kt67ec4q344gv2mzg3uk0fnjs&amp;dl=0","Click to download Image")</f>
      </c>
      <c r="C3302" s="0" t="inlineStr">
        <is>
          <t>Raleigh Infant Ruffle Bodysuit</t>
        </is>
      </c>
      <c r="D3302" s="0" t="inlineStr">
        <is>
          <t>113019</t>
        </is>
      </c>
      <c r="E3302" s="0" t="inlineStr">
        <is>
          <t>BLANK RALEIGH RED WHITE:113019F - 12M</t>
        </is>
      </c>
      <c r="G3302" s="0" t="inlineStr">
        <is>
          <t>INFANT</t>
        </is>
      </c>
      <c r="H3302" s="0" t="inlineStr">
        <is>
          <t>9-12M</t>
        </is>
      </c>
      <c r="I3302" s="0">
        <v>15.99</v>
      </c>
      <c r="J3302" s="0">
        <v>36</v>
      </c>
    </row>
    <row r="3303" spans="1:10" customHeight="0">
      <c r="A3303" s="0">
        <f>HYPERLINK("https://dl.dropboxusercontent.com/scl/fi/izfel354aarbrgo22zv51/beck-m.jpg?rlkey=ag77iu8zb6c8lvzixs2pyeykm&amp;dl=0","Click to download Image")</f>
      </c>
      <c r="C3303" s="0" t="inlineStr">
        <is>
          <t>Beck Infant Button Up Bodysuit</t>
        </is>
      </c>
      <c r="D3303" s="0" t="inlineStr">
        <is>
          <t>121529</t>
        </is>
      </c>
      <c r="E3303" s="0" t="inlineStr">
        <is>
          <t>BLANK BECK I CL:121529A-0-3M</t>
        </is>
      </c>
      <c r="F3303" s="0" t="inlineStr">
        <is>
          <t>899121529008</t>
        </is>
      </c>
      <c r="G3303" s="0" t="inlineStr">
        <is>
          <t>INFANT</t>
        </is>
      </c>
      <c r="H3303" s="0" t="inlineStr">
        <is>
          <t>0-3M</t>
        </is>
      </c>
      <c r="I3303" s="0">
        <v>21.99</v>
      </c>
      <c r="J3303" s="0">
        <v>2</v>
      </c>
    </row>
    <row r="3304" spans="1:10" customHeight="0">
      <c r="A3304" s="0">
        <f>HYPERLINK("https://dl.dropboxusercontent.com/scl/fi/izfel354aarbrgo22zv51/beck-m.jpg?rlkey=ag77iu8zb6c8lvzixs2pyeykm&amp;dl=0","Click to download Image")</f>
      </c>
      <c r="C3304" s="0" t="inlineStr">
        <is>
          <t>Beck Infant Button Up Bodysuit</t>
        </is>
      </c>
      <c r="D3304" s="0" t="inlineStr">
        <is>
          <t>121529</t>
        </is>
      </c>
      <c r="E3304" s="0" t="inlineStr">
        <is>
          <t>BLANK BECK I CL:121529B-3-6M</t>
        </is>
      </c>
      <c r="F3304" s="0" t="inlineStr">
        <is>
          <t>899121529015</t>
        </is>
      </c>
      <c r="G3304" s="0" t="inlineStr">
        <is>
          <t>INFANT</t>
        </is>
      </c>
      <c r="H3304" s="0" t="inlineStr">
        <is>
          <t>3-6M</t>
        </is>
      </c>
      <c r="I3304" s="0">
        <v>21.99</v>
      </c>
      <c r="J3304" s="0">
        <v>2</v>
      </c>
    </row>
    <row r="3305" spans="1:10" customHeight="0">
      <c r="A3305" s="0">
        <f>HYPERLINK("https://dl.dropboxusercontent.com/scl/fi/izfel354aarbrgo22zv51/beck-m.jpg?rlkey=ag77iu8zb6c8lvzixs2pyeykm&amp;dl=0","Click to download Image")</f>
      </c>
      <c r="C3305" s="0" t="inlineStr">
        <is>
          <t>Beck Infant Button Up Bodysuit</t>
        </is>
      </c>
      <c r="D3305" s="0" t="inlineStr">
        <is>
          <t>121529</t>
        </is>
      </c>
      <c r="E3305" s="0" t="inlineStr">
        <is>
          <t>BLANK BECK I CL:121529C-6-9M</t>
        </is>
      </c>
      <c r="F3305" s="0" t="inlineStr">
        <is>
          <t>899121529022</t>
        </is>
      </c>
      <c r="G3305" s="0" t="inlineStr">
        <is>
          <t>INFANT</t>
        </is>
      </c>
      <c r="H3305" s="0" t="inlineStr">
        <is>
          <t>6-9M</t>
        </is>
      </c>
      <c r="I3305" s="0">
        <v>21.99</v>
      </c>
      <c r="J3305" s="0">
        <v>6</v>
      </c>
    </row>
    <row r="3306" spans="1:10" customHeight="0">
      <c r="A3306" s="0">
        <f>HYPERLINK("https://dl.dropboxusercontent.com/scl/fi/izfel354aarbrgo22zv51/beck-m.jpg?rlkey=ag77iu8zb6c8lvzixs2pyeykm&amp;dl=0","Click to download Image")</f>
      </c>
      <c r="C3306" s="0" t="inlineStr">
        <is>
          <t>Beck Infant Button Up Bodysuit</t>
        </is>
      </c>
      <c r="D3306" s="0" t="inlineStr">
        <is>
          <t>121529</t>
        </is>
      </c>
      <c r="E3306" s="0" t="inlineStr">
        <is>
          <t>BLANK BECK I CL:121529F-12M</t>
        </is>
      </c>
      <c r="F3306" s="0" t="inlineStr">
        <is>
          <t>899121529039</t>
        </is>
      </c>
      <c r="G3306" s="0" t="inlineStr">
        <is>
          <t>INFANT</t>
        </is>
      </c>
      <c r="H3306" s="0" t="inlineStr">
        <is>
          <t>9-12M</t>
        </is>
      </c>
      <c r="I3306" s="0">
        <v>21.99</v>
      </c>
      <c r="J3306" s="0">
        <v>5</v>
      </c>
    </row>
    <row r="3307" spans="1:10" customHeight="0">
      <c r="A3307" s="0">
        <f>HYPERLINK("https://dl.dropboxusercontent.com/scl/fi/ilmyppne6kg1o80q3y34d/121530-f.jpg?rlkey=zd4d2ass4x71wjl39opf6ngld&amp;dl=0","Click to download Image")</f>
      </c>
      <c r="C3307" s="0" t="inlineStr">
        <is>
          <t>Beck Infant Button Up Bodysuit</t>
        </is>
      </c>
      <c r="D3307" s="0" t="inlineStr">
        <is>
          <t>121530</t>
        </is>
      </c>
      <c r="E3307" s="0" t="inlineStr">
        <is>
          <t>BLANK BECK I PE:121530A-0-3M</t>
        </is>
      </c>
      <c r="F3307" s="0" t="inlineStr">
        <is>
          <t>899121530004</t>
        </is>
      </c>
      <c r="G3307" s="0" t="inlineStr">
        <is>
          <t>INFANT</t>
        </is>
      </c>
      <c r="H3307" s="0" t="inlineStr">
        <is>
          <t>0-3M</t>
        </is>
      </c>
      <c r="I3307" s="0">
        <v>21.99</v>
      </c>
      <c r="J3307" s="0">
        <v>8</v>
      </c>
    </row>
    <row r="3308" spans="1:10" customHeight="0">
      <c r="A3308" s="0">
        <f>HYPERLINK("https://dl.dropboxusercontent.com/scl/fi/ilmyppne6kg1o80q3y34d/121530-f.jpg?rlkey=zd4d2ass4x71wjl39opf6ngld&amp;dl=0","Click to download Image")</f>
      </c>
      <c r="C3308" s="0" t="inlineStr">
        <is>
          <t>Beck Infant Button Up Bodysuit</t>
        </is>
      </c>
      <c r="D3308" s="0" t="inlineStr">
        <is>
          <t>121530</t>
        </is>
      </c>
      <c r="E3308" s="0" t="inlineStr">
        <is>
          <t>BLANK BECK I PE:121530B-3-6M</t>
        </is>
      </c>
      <c r="F3308" s="0" t="inlineStr">
        <is>
          <t>899121530011</t>
        </is>
      </c>
      <c r="G3308" s="0" t="inlineStr">
        <is>
          <t>INFANT</t>
        </is>
      </c>
      <c r="H3308" s="0" t="inlineStr">
        <is>
          <t>3-6M</t>
        </is>
      </c>
      <c r="I3308" s="0">
        <v>21.99</v>
      </c>
      <c r="J3308" s="0">
        <v>0</v>
      </c>
    </row>
    <row r="3309" spans="1:10" customHeight="0">
      <c r="A3309" s="0">
        <f>HYPERLINK("https://dl.dropboxusercontent.com/scl/fi/ilmyppne6kg1o80q3y34d/121530-f.jpg?rlkey=zd4d2ass4x71wjl39opf6ngld&amp;dl=0","Click to download Image")</f>
      </c>
      <c r="C3309" s="0" t="inlineStr">
        <is>
          <t>Beck Infant Button Up Bodysuit</t>
        </is>
      </c>
      <c r="D3309" s="0" t="inlineStr">
        <is>
          <t>121530</t>
        </is>
      </c>
      <c r="E3309" s="0" t="inlineStr">
        <is>
          <t>BLANK BECK I PE:121530C-6-9M</t>
        </is>
      </c>
      <c r="F3309" s="0" t="inlineStr">
        <is>
          <t>899121530028</t>
        </is>
      </c>
      <c r="G3309" s="0" t="inlineStr">
        <is>
          <t>INFANT</t>
        </is>
      </c>
      <c r="H3309" s="0" t="inlineStr">
        <is>
          <t>6-9M</t>
        </is>
      </c>
      <c r="I3309" s="0">
        <v>21.99</v>
      </c>
      <c r="J3309" s="0">
        <v>0</v>
      </c>
    </row>
    <row r="3310" spans="1:10" customHeight="0">
      <c r="A3310" s="0">
        <f>HYPERLINK("https://dl.dropboxusercontent.com/scl/fi/ilmyppne6kg1o80q3y34d/121530-f.jpg?rlkey=zd4d2ass4x71wjl39opf6ngld&amp;dl=0","Click to download Image")</f>
      </c>
      <c r="C3310" s="0" t="inlineStr">
        <is>
          <t>Beck Infant Button Up Bodysuit</t>
        </is>
      </c>
      <c r="D3310" s="0" t="inlineStr">
        <is>
          <t>121530</t>
        </is>
      </c>
      <c r="E3310" s="0" t="inlineStr">
        <is>
          <t>BLANK BECK I PE:121530F-12M</t>
        </is>
      </c>
      <c r="F3310" s="0" t="inlineStr">
        <is>
          <t>899121530035</t>
        </is>
      </c>
      <c r="G3310" s="0" t="inlineStr">
        <is>
          <t>INFANT</t>
        </is>
      </c>
      <c r="H3310" s="0" t="inlineStr">
        <is>
          <t>9-12M</t>
        </is>
      </c>
      <c r="I3310" s="0">
        <v>21.99</v>
      </c>
      <c r="J3310" s="0">
        <v>6</v>
      </c>
    </row>
    <row r="3311" spans="1:10" customHeight="0">
      <c r="A3311" s="0">
        <f>HYPERLINK("https://dl.dropboxusercontent.com/scl/fi/zxim41cs1ie6ssfey6sg7/121680-f.jpg?rlkey=pvc9y8a5kji4l59elhzf65lei&amp;dl=0","Click to download Image")</f>
      </c>
      <c r="B3311" s="0">
        <f>HYPERLINK("https://dl.dropboxusercontent.com/scl/fi/o9wpj9who358oojlmi7f1/womens-short-sleeve-size-chartstilly.jpg?rlkey=vy4gzpf1wy8kj5bj1k8gx3ifz&amp;dl=0","Click to download SizeChart")</f>
      </c>
      <c r="C3311" s="0" t="inlineStr">
        <is>
          <t>Tilly Women's Button Up Blouse</t>
        </is>
      </c>
      <c r="D3311" s="0" t="inlineStr">
        <is>
          <t>121680</t>
        </is>
      </c>
      <c r="E3311" s="0" t="inlineStr">
        <is>
          <t>BLANK TILLY W BK:121680A-S</t>
        </is>
      </c>
      <c r="F3311" s="0" t="inlineStr">
        <is>
          <t>899121680044</t>
        </is>
      </c>
      <c r="G3311" s="0" t="inlineStr">
        <is>
          <t>WOMENS</t>
        </is>
      </c>
      <c r="H3311" s="0" t="inlineStr">
        <is>
          <t>S</t>
        </is>
      </c>
      <c r="I3311" s="0">
        <v>34.99</v>
      </c>
      <c r="J3311" s="0">
        <v>13</v>
      </c>
    </row>
    <row r="3312" spans="1:10" customHeight="0">
      <c r="A3312" s="0">
        <f>HYPERLINK("https://dl.dropboxusercontent.com/scl/fi/zxim41cs1ie6ssfey6sg7/121680-f.jpg?rlkey=pvc9y8a5kji4l59elhzf65lei&amp;dl=0","Click to download Image")</f>
      </c>
      <c r="B3312" s="0">
        <f>HYPERLINK("https://dl.dropboxusercontent.com/scl/fi/o9wpj9who358oojlmi7f1/womens-short-sleeve-size-chartstilly.jpg?rlkey=vy4gzpf1wy8kj5bj1k8gx3ifz&amp;dl=0","Click to download SizeChart")</f>
      </c>
      <c r="C3312" s="0" t="inlineStr">
        <is>
          <t>Tilly Women's Button Up Blouse</t>
        </is>
      </c>
      <c r="D3312" s="0" t="inlineStr">
        <is>
          <t>121680</t>
        </is>
      </c>
      <c r="E3312" s="0" t="inlineStr">
        <is>
          <t>BLANK TILLY W BK:121680B-M</t>
        </is>
      </c>
      <c r="F3312" s="0" t="inlineStr">
        <is>
          <t>899121680051</t>
        </is>
      </c>
      <c r="G3312" s="0" t="inlineStr">
        <is>
          <t>WOMENS</t>
        </is>
      </c>
      <c r="H3312" s="0" t="inlineStr">
        <is>
          <t>M</t>
        </is>
      </c>
      <c r="I3312" s="0">
        <v>34.99</v>
      </c>
      <c r="J3312" s="0">
        <v>23</v>
      </c>
    </row>
    <row r="3313" spans="1:10" customHeight="0">
      <c r="A3313" s="0">
        <f>HYPERLINK("https://dl.dropboxusercontent.com/scl/fi/zxim41cs1ie6ssfey6sg7/121680-f.jpg?rlkey=pvc9y8a5kji4l59elhzf65lei&amp;dl=0","Click to download Image")</f>
      </c>
      <c r="B3313" s="0">
        <f>HYPERLINK("https://dl.dropboxusercontent.com/scl/fi/o9wpj9who358oojlmi7f1/womens-short-sleeve-size-chartstilly.jpg?rlkey=vy4gzpf1wy8kj5bj1k8gx3ifz&amp;dl=0","Click to download SizeChart")</f>
      </c>
      <c r="C3313" s="0" t="inlineStr">
        <is>
          <t>Tilly Women's Button Up Blouse</t>
        </is>
      </c>
      <c r="D3313" s="0" t="inlineStr">
        <is>
          <t>121680</t>
        </is>
      </c>
      <c r="E3313" s="0" t="inlineStr">
        <is>
          <t>BLANK TILLY W BK:121680C-L</t>
        </is>
      </c>
      <c r="F3313" s="0" t="inlineStr">
        <is>
          <t>899121680068</t>
        </is>
      </c>
      <c r="G3313" s="0" t="inlineStr">
        <is>
          <t>WOMENS</t>
        </is>
      </c>
      <c r="H3313" s="0" t="inlineStr">
        <is>
          <t>L</t>
        </is>
      </c>
      <c r="I3313" s="0">
        <v>34.99</v>
      </c>
      <c r="J3313" s="0">
        <v>23</v>
      </c>
    </row>
    <row r="3314" spans="1:10" customHeight="0">
      <c r="A3314" s="0">
        <f>HYPERLINK("https://dl.dropboxusercontent.com/scl/fi/zxim41cs1ie6ssfey6sg7/121680-f.jpg?rlkey=pvc9y8a5kji4l59elhzf65lei&amp;dl=0","Click to download Image")</f>
      </c>
      <c r="B3314" s="0">
        <f>HYPERLINK("https://dl.dropboxusercontent.com/scl/fi/o9wpj9who358oojlmi7f1/womens-short-sleeve-size-chartstilly.jpg?rlkey=vy4gzpf1wy8kj5bj1k8gx3ifz&amp;dl=0","Click to download SizeChart")</f>
      </c>
      <c r="C3314" s="0" t="inlineStr">
        <is>
          <t>Tilly Women's Button Up Blouse</t>
        </is>
      </c>
      <c r="D3314" s="0" t="inlineStr">
        <is>
          <t>121680</t>
        </is>
      </c>
      <c r="E3314" s="0" t="inlineStr">
        <is>
          <t>BLANK TILLY W BK:121680D-XL</t>
        </is>
      </c>
      <c r="F3314" s="0" t="inlineStr">
        <is>
          <t>899121680075</t>
        </is>
      </c>
      <c r="G3314" s="0" t="inlineStr">
        <is>
          <t>WOMENS</t>
        </is>
      </c>
      <c r="H3314" s="0" t="inlineStr">
        <is>
          <t>XL</t>
        </is>
      </c>
      <c r="I3314" s="0">
        <v>34.99</v>
      </c>
      <c r="J3314" s="0">
        <v>12</v>
      </c>
    </row>
    <row r="3315" spans="1:10" customHeight="0">
      <c r="A3315" s="0">
        <f>HYPERLINK("https://dl.dropboxusercontent.com/scl/fi/zxim41cs1ie6ssfey6sg7/121680-f.jpg?rlkey=pvc9y8a5kji4l59elhzf65lei&amp;dl=0","Click to download Image")</f>
      </c>
      <c r="B3315" s="0">
        <f>HYPERLINK("https://dl.dropboxusercontent.com/scl/fi/o9wpj9who358oojlmi7f1/womens-short-sleeve-size-chartstilly.jpg?rlkey=vy4gzpf1wy8kj5bj1k8gx3ifz&amp;dl=0","Click to download SizeChart")</f>
      </c>
      <c r="C3315" s="0" t="inlineStr">
        <is>
          <t>Tilly Women's Button Up Blouse</t>
        </is>
      </c>
      <c r="D3315" s="0" t="inlineStr">
        <is>
          <t>121680</t>
        </is>
      </c>
      <c r="E3315" s="0" t="inlineStr">
        <is>
          <t>BLANK TILLY W BK:121680E-2XL</t>
        </is>
      </c>
      <c r="F3315" s="0" t="inlineStr">
        <is>
          <t>899121680082</t>
        </is>
      </c>
      <c r="G3315" s="0" t="inlineStr">
        <is>
          <t>WOMENS</t>
        </is>
      </c>
      <c r="H3315" s="0" t="inlineStr">
        <is>
          <t>2XL</t>
        </is>
      </c>
      <c r="I3315" s="0">
        <v>34.99</v>
      </c>
      <c r="J3315" s="0">
        <v>6</v>
      </c>
    </row>
    <row r="3316" spans="1:10" customHeight="0">
      <c r="A3316" s="0">
        <f>HYPERLINK("https://dl.dropboxusercontent.com/scl/fi/zxim41cs1ie6ssfey6sg7/121680-f.jpg?rlkey=pvc9y8a5kji4l59elhzf65lei&amp;dl=0","Click to download Image")</f>
      </c>
      <c r="B3316" s="0">
        <f>HYPERLINK("https://dl.dropboxusercontent.com/scl/fi/o9wpj9who358oojlmi7f1/womens-short-sleeve-size-chartstilly.jpg?rlkey=vy4gzpf1wy8kj5bj1k8gx3ifz&amp;dl=0","Click to download SizeChart")</f>
      </c>
      <c r="C3316" s="0" t="inlineStr">
        <is>
          <t>Tilly Women's Button Up Blouse</t>
        </is>
      </c>
      <c r="D3316" s="0" t="inlineStr">
        <is>
          <t>121680</t>
        </is>
      </c>
      <c r="E3316" s="0" t="inlineStr">
        <is>
          <t>BLANK TILLY W BK:121680F-3XL</t>
        </is>
      </c>
      <c r="F3316" s="0" t="inlineStr">
        <is>
          <t>899121680099</t>
        </is>
      </c>
      <c r="G3316" s="0" t="inlineStr">
        <is>
          <t>WOMENS</t>
        </is>
      </c>
      <c r="H3316" s="0" t="inlineStr">
        <is>
          <t>3XL</t>
        </is>
      </c>
      <c r="I3316" s="0">
        <v>34.99</v>
      </c>
      <c r="J3316" s="0">
        <v>3</v>
      </c>
    </row>
    <row r="3317" spans="1:10" customHeight="0">
      <c r="A3317" s="0">
        <f>HYPERLINK("https://dl.dropboxusercontent.com/scl/fi/j7vapl52a1dbtb4qvwa6r/121681-f.jpg?rlkey=oeteusxinezsf59rjz49lw5o9&amp;dl=0","Click to download Image")</f>
      </c>
      <c r="B3317" s="0">
        <f>HYPERLINK("https://dl.dropboxusercontent.com/scl/fi/o9wpj9who358oojlmi7f1/womens-short-sleeve-size-chartstilly.jpg?rlkey=vy4gzpf1wy8kj5bj1k8gx3ifz&amp;dl=0","Click to download SizeChart")</f>
      </c>
      <c r="C3317" s="0" t="inlineStr">
        <is>
          <t>Tilly Women's Button Up Blouse</t>
        </is>
      </c>
      <c r="D3317" s="0" t="inlineStr">
        <is>
          <t>121681</t>
        </is>
      </c>
      <c r="E3317" s="0" t="inlineStr">
        <is>
          <t>BLANK TILLY W CL:121681A-S</t>
        </is>
      </c>
      <c r="F3317" s="0" t="inlineStr">
        <is>
          <t>899121681041</t>
        </is>
      </c>
      <c r="G3317" s="0" t="inlineStr">
        <is>
          <t>WOMENS</t>
        </is>
      </c>
      <c r="H3317" s="0" t="inlineStr">
        <is>
          <t>S</t>
        </is>
      </c>
      <c r="I3317" s="0">
        <v>34.99</v>
      </c>
      <c r="J3317" s="0">
        <v>13</v>
      </c>
    </row>
    <row r="3318" spans="1:10" customHeight="0">
      <c r="A3318" s="0">
        <f>HYPERLINK("https://dl.dropboxusercontent.com/scl/fi/j7vapl52a1dbtb4qvwa6r/121681-f.jpg?rlkey=oeteusxinezsf59rjz49lw5o9&amp;dl=0","Click to download Image")</f>
      </c>
      <c r="B3318" s="0">
        <f>HYPERLINK("https://dl.dropboxusercontent.com/scl/fi/o9wpj9who358oojlmi7f1/womens-short-sleeve-size-chartstilly.jpg?rlkey=vy4gzpf1wy8kj5bj1k8gx3ifz&amp;dl=0","Click to download SizeChart")</f>
      </c>
      <c r="C3318" s="0" t="inlineStr">
        <is>
          <t>Tilly Women's Button Up Blouse</t>
        </is>
      </c>
      <c r="D3318" s="0" t="inlineStr">
        <is>
          <t>121681</t>
        </is>
      </c>
      <c r="E3318" s="0" t="inlineStr">
        <is>
          <t>BLANK TILLY W CL:121681B-M</t>
        </is>
      </c>
      <c r="F3318" s="0" t="inlineStr">
        <is>
          <t>899121681058</t>
        </is>
      </c>
      <c r="G3318" s="0" t="inlineStr">
        <is>
          <t>WOMENS</t>
        </is>
      </c>
      <c r="H3318" s="0" t="inlineStr">
        <is>
          <t>M</t>
        </is>
      </c>
      <c r="I3318" s="0">
        <v>34.99</v>
      </c>
      <c r="J3318" s="0">
        <v>24</v>
      </c>
    </row>
    <row r="3319" spans="1:10" customHeight="0">
      <c r="A3319" s="0">
        <f>HYPERLINK("https://dl.dropboxusercontent.com/scl/fi/j7vapl52a1dbtb4qvwa6r/121681-f.jpg?rlkey=oeteusxinezsf59rjz49lw5o9&amp;dl=0","Click to download Image")</f>
      </c>
      <c r="B3319" s="0">
        <f>HYPERLINK("https://dl.dropboxusercontent.com/scl/fi/o9wpj9who358oojlmi7f1/womens-short-sleeve-size-chartstilly.jpg?rlkey=vy4gzpf1wy8kj5bj1k8gx3ifz&amp;dl=0","Click to download SizeChart")</f>
      </c>
      <c r="C3319" s="0" t="inlineStr">
        <is>
          <t>Tilly Women's Button Up Blouse</t>
        </is>
      </c>
      <c r="D3319" s="0" t="inlineStr">
        <is>
          <t>121681</t>
        </is>
      </c>
      <c r="E3319" s="0" t="inlineStr">
        <is>
          <t>BLANK TILLY W CL:121681C-L</t>
        </is>
      </c>
      <c r="F3319" s="0" t="inlineStr">
        <is>
          <t>899121681065</t>
        </is>
      </c>
      <c r="G3319" s="0" t="inlineStr">
        <is>
          <t>WOMENS</t>
        </is>
      </c>
      <c r="H3319" s="0" t="inlineStr">
        <is>
          <t>L</t>
        </is>
      </c>
      <c r="I3319" s="0">
        <v>34.99</v>
      </c>
      <c r="J3319" s="0">
        <v>23</v>
      </c>
    </row>
    <row r="3320" spans="1:10" customHeight="0">
      <c r="A3320" s="0">
        <f>HYPERLINK("https://dl.dropboxusercontent.com/scl/fi/j7vapl52a1dbtb4qvwa6r/121681-f.jpg?rlkey=oeteusxinezsf59rjz49lw5o9&amp;dl=0","Click to download Image")</f>
      </c>
      <c r="B3320" s="0">
        <f>HYPERLINK("https://dl.dropboxusercontent.com/scl/fi/o9wpj9who358oojlmi7f1/womens-short-sleeve-size-chartstilly.jpg?rlkey=vy4gzpf1wy8kj5bj1k8gx3ifz&amp;dl=0","Click to download SizeChart")</f>
      </c>
      <c r="C3320" s="0" t="inlineStr">
        <is>
          <t>Tilly Women's Button Up Blouse</t>
        </is>
      </c>
      <c r="D3320" s="0" t="inlineStr">
        <is>
          <t>121681</t>
        </is>
      </c>
      <c r="E3320" s="0" t="inlineStr">
        <is>
          <t>BLANK TILLY W CL:121681D-XL</t>
        </is>
      </c>
      <c r="F3320" s="0" t="inlineStr">
        <is>
          <t>899121681072</t>
        </is>
      </c>
      <c r="G3320" s="0" t="inlineStr">
        <is>
          <t>WOMENS</t>
        </is>
      </c>
      <c r="H3320" s="0" t="inlineStr">
        <is>
          <t>XL</t>
        </is>
      </c>
      <c r="I3320" s="0">
        <v>34.99</v>
      </c>
      <c r="J3320" s="0">
        <v>12</v>
      </c>
    </row>
    <row r="3321" spans="1:10" customHeight="0">
      <c r="A3321" s="0">
        <f>HYPERLINK("https://dl.dropboxusercontent.com/scl/fi/j7vapl52a1dbtb4qvwa6r/121681-f.jpg?rlkey=oeteusxinezsf59rjz49lw5o9&amp;dl=0","Click to download Image")</f>
      </c>
      <c r="B3321" s="0">
        <f>HYPERLINK("https://dl.dropboxusercontent.com/scl/fi/o9wpj9who358oojlmi7f1/womens-short-sleeve-size-chartstilly.jpg?rlkey=vy4gzpf1wy8kj5bj1k8gx3ifz&amp;dl=0","Click to download SizeChart")</f>
      </c>
      <c r="C3321" s="0" t="inlineStr">
        <is>
          <t>Tilly Women's Button Up Blouse</t>
        </is>
      </c>
      <c r="D3321" s="0" t="inlineStr">
        <is>
          <t>121681</t>
        </is>
      </c>
      <c r="E3321" s="0" t="inlineStr">
        <is>
          <t>BLANK TILLY W CL:121681E-2XL</t>
        </is>
      </c>
      <c r="F3321" s="0" t="inlineStr">
        <is>
          <t>899121681089</t>
        </is>
      </c>
      <c r="G3321" s="0" t="inlineStr">
        <is>
          <t>WOMENS</t>
        </is>
      </c>
      <c r="H3321" s="0" t="inlineStr">
        <is>
          <t>2XL</t>
        </is>
      </c>
      <c r="I3321" s="0">
        <v>34.99</v>
      </c>
      <c r="J3321" s="0">
        <v>6</v>
      </c>
    </row>
    <row r="3322" spans="1:10" customHeight="0">
      <c r="A3322" s="0">
        <f>HYPERLINK("https://dl.dropboxusercontent.com/scl/fi/j7vapl52a1dbtb4qvwa6r/121681-f.jpg?rlkey=oeteusxinezsf59rjz49lw5o9&amp;dl=0","Click to download Image")</f>
      </c>
      <c r="B3322" s="0">
        <f>HYPERLINK("https://dl.dropboxusercontent.com/scl/fi/o9wpj9who358oojlmi7f1/womens-short-sleeve-size-chartstilly.jpg?rlkey=vy4gzpf1wy8kj5bj1k8gx3ifz&amp;dl=0","Click to download SizeChart")</f>
      </c>
      <c r="C3322" s="0" t="inlineStr">
        <is>
          <t>Tilly Women's Button Up Blouse</t>
        </is>
      </c>
      <c r="D3322" s="0" t="inlineStr">
        <is>
          <t>121681</t>
        </is>
      </c>
      <c r="E3322" s="0" t="inlineStr">
        <is>
          <t>BLANK TILLY W CL:121681F-3XL</t>
        </is>
      </c>
      <c r="F3322" s="0" t="inlineStr">
        <is>
          <t>899121681096</t>
        </is>
      </c>
      <c r="G3322" s="0" t="inlineStr">
        <is>
          <t>WOMENS</t>
        </is>
      </c>
      <c r="H3322" s="0" t="inlineStr">
        <is>
          <t>3XL</t>
        </is>
      </c>
      <c r="I3322" s="0">
        <v>34.99</v>
      </c>
      <c r="J3322" s="0">
        <v>3</v>
      </c>
    </row>
    <row r="3323" spans="1:10" customHeight="0">
      <c r="A3323" s="0">
        <f>HYPERLINK("https://dl.dropboxusercontent.com/scl/fi/vhzcb8wyrjb0gc0xkthnl/121679-f.jpg?rlkey=mnjmt9s5psgztsaqnufb0zjfw&amp;dl=0","Click to download Image")</f>
      </c>
      <c r="B3323" s="0">
        <f>HYPERLINK("https://dl.dropboxusercontent.com/scl/fi/o9wpj9who358oojlmi7f1/womens-short-sleeve-size-chartstilly.jpg?rlkey=vy4gzpf1wy8kj5bj1k8gx3ifz&amp;dl=0","Click to download SizeChart")</f>
      </c>
      <c r="C3323" s="0" t="inlineStr">
        <is>
          <t>Tilly Women's Button Up Blouse</t>
        </is>
      </c>
      <c r="D3323" s="0" t="inlineStr">
        <is>
          <t>121679</t>
        </is>
      </c>
      <c r="E3323" s="0" t="inlineStr">
        <is>
          <t>BLANK TILLY W RL:121679A-S</t>
        </is>
      </c>
      <c r="F3323" s="0" t="inlineStr">
        <is>
          <t>899121679048</t>
        </is>
      </c>
      <c r="G3323" s="0" t="inlineStr">
        <is>
          <t>WOMENS</t>
        </is>
      </c>
      <c r="H3323" s="0" t="inlineStr">
        <is>
          <t>S</t>
        </is>
      </c>
      <c r="I3323" s="0">
        <v>34.99</v>
      </c>
      <c r="J3323" s="0">
        <v>10</v>
      </c>
    </row>
    <row r="3324" spans="1:10" customHeight="0">
      <c r="A3324" s="0">
        <f>HYPERLINK("https://dl.dropboxusercontent.com/scl/fi/vhzcb8wyrjb0gc0xkthnl/121679-f.jpg?rlkey=mnjmt9s5psgztsaqnufb0zjfw&amp;dl=0","Click to download Image")</f>
      </c>
      <c r="B3324" s="0">
        <f>HYPERLINK("https://dl.dropboxusercontent.com/scl/fi/o9wpj9who358oojlmi7f1/womens-short-sleeve-size-chartstilly.jpg?rlkey=vy4gzpf1wy8kj5bj1k8gx3ifz&amp;dl=0","Click to download SizeChart")</f>
      </c>
      <c r="C3324" s="0" t="inlineStr">
        <is>
          <t>Tilly Women's Button Up Blouse</t>
        </is>
      </c>
      <c r="D3324" s="0" t="inlineStr">
        <is>
          <t>121679</t>
        </is>
      </c>
      <c r="E3324" s="0" t="inlineStr">
        <is>
          <t>BLANK TILLY W RL:121679B-M</t>
        </is>
      </c>
      <c r="F3324" s="0" t="inlineStr">
        <is>
          <t>899121679055</t>
        </is>
      </c>
      <c r="G3324" s="0" t="inlineStr">
        <is>
          <t>WOMENS</t>
        </is>
      </c>
      <c r="H3324" s="0" t="inlineStr">
        <is>
          <t>M</t>
        </is>
      </c>
      <c r="I3324" s="0">
        <v>34.99</v>
      </c>
      <c r="J3324" s="0">
        <v>20</v>
      </c>
    </row>
    <row r="3325" spans="1:10" customHeight="0">
      <c r="A3325" s="0">
        <f>HYPERLINK("https://dl.dropboxusercontent.com/scl/fi/vhzcb8wyrjb0gc0xkthnl/121679-f.jpg?rlkey=mnjmt9s5psgztsaqnufb0zjfw&amp;dl=0","Click to download Image")</f>
      </c>
      <c r="B3325" s="0">
        <f>HYPERLINK("https://dl.dropboxusercontent.com/scl/fi/o9wpj9who358oojlmi7f1/womens-short-sleeve-size-chartstilly.jpg?rlkey=vy4gzpf1wy8kj5bj1k8gx3ifz&amp;dl=0","Click to download SizeChart")</f>
      </c>
      <c r="C3325" s="0" t="inlineStr">
        <is>
          <t>Tilly Women's Button Up Blouse</t>
        </is>
      </c>
      <c r="D3325" s="0" t="inlineStr">
        <is>
          <t>121679</t>
        </is>
      </c>
      <c r="E3325" s="0" t="inlineStr">
        <is>
          <t>BLANK TILLY W RL:121679C-L</t>
        </is>
      </c>
      <c r="F3325" s="0" t="inlineStr">
        <is>
          <t>899121679062</t>
        </is>
      </c>
      <c r="G3325" s="0" t="inlineStr">
        <is>
          <t>WOMENS</t>
        </is>
      </c>
      <c r="H3325" s="0" t="inlineStr">
        <is>
          <t>L</t>
        </is>
      </c>
      <c r="I3325" s="0">
        <v>34.99</v>
      </c>
      <c r="J3325" s="0">
        <v>18</v>
      </c>
    </row>
    <row r="3326" spans="1:10" customHeight="0">
      <c r="A3326" s="0">
        <f>HYPERLINK("https://dl.dropboxusercontent.com/scl/fi/vhzcb8wyrjb0gc0xkthnl/121679-f.jpg?rlkey=mnjmt9s5psgztsaqnufb0zjfw&amp;dl=0","Click to download Image")</f>
      </c>
      <c r="B3326" s="0">
        <f>HYPERLINK("https://dl.dropboxusercontent.com/scl/fi/o9wpj9who358oojlmi7f1/womens-short-sleeve-size-chartstilly.jpg?rlkey=vy4gzpf1wy8kj5bj1k8gx3ifz&amp;dl=0","Click to download SizeChart")</f>
      </c>
      <c r="C3326" s="0" t="inlineStr">
        <is>
          <t>Tilly Women's Button Up Blouse</t>
        </is>
      </c>
      <c r="D3326" s="0" t="inlineStr">
        <is>
          <t>121679</t>
        </is>
      </c>
      <c r="E3326" s="0" t="inlineStr">
        <is>
          <t>BLANK TILLY W RL:121679D-XL</t>
        </is>
      </c>
      <c r="F3326" s="0" t="inlineStr">
        <is>
          <t>899121679079</t>
        </is>
      </c>
      <c r="G3326" s="0" t="inlineStr">
        <is>
          <t>WOMENS</t>
        </is>
      </c>
      <c r="H3326" s="0" t="inlineStr">
        <is>
          <t>XL</t>
        </is>
      </c>
      <c r="I3326" s="0">
        <v>34.99</v>
      </c>
      <c r="J3326" s="0">
        <v>6</v>
      </c>
    </row>
    <row r="3327" spans="1:10" customHeight="0">
      <c r="A3327" s="0">
        <f>HYPERLINK("https://dl.dropboxusercontent.com/scl/fi/vhzcb8wyrjb0gc0xkthnl/121679-f.jpg?rlkey=mnjmt9s5psgztsaqnufb0zjfw&amp;dl=0","Click to download Image")</f>
      </c>
      <c r="B3327" s="0">
        <f>HYPERLINK("https://dl.dropboxusercontent.com/scl/fi/o9wpj9who358oojlmi7f1/womens-short-sleeve-size-chartstilly.jpg?rlkey=vy4gzpf1wy8kj5bj1k8gx3ifz&amp;dl=0","Click to download SizeChart")</f>
      </c>
      <c r="C3327" s="0" t="inlineStr">
        <is>
          <t>Tilly Women's Button Up Blouse</t>
        </is>
      </c>
      <c r="D3327" s="0" t="inlineStr">
        <is>
          <t>121679</t>
        </is>
      </c>
      <c r="E3327" s="0" t="inlineStr">
        <is>
          <t>BLANK TILLY W RL:121679E-2XL</t>
        </is>
      </c>
      <c r="F3327" s="0" t="inlineStr">
        <is>
          <t>899121679086</t>
        </is>
      </c>
      <c r="G3327" s="0" t="inlineStr">
        <is>
          <t>WOMENS</t>
        </is>
      </c>
      <c r="H3327" s="0" t="inlineStr">
        <is>
          <t>2XL</t>
        </is>
      </c>
      <c r="I3327" s="0">
        <v>34.99</v>
      </c>
      <c r="J3327" s="0">
        <v>2</v>
      </c>
    </row>
    <row r="3328" spans="1:10" customHeight="0">
      <c r="A3328" s="0">
        <f>HYPERLINK("https://dl.dropboxusercontent.com/scl/fi/vhzcb8wyrjb0gc0xkthnl/121679-f.jpg?rlkey=mnjmt9s5psgztsaqnufb0zjfw&amp;dl=0","Click to download Image")</f>
      </c>
      <c r="B3328" s="0">
        <f>HYPERLINK("https://dl.dropboxusercontent.com/scl/fi/o9wpj9who358oojlmi7f1/womens-short-sleeve-size-chartstilly.jpg?rlkey=vy4gzpf1wy8kj5bj1k8gx3ifz&amp;dl=0","Click to download SizeChart")</f>
      </c>
      <c r="C3328" s="0" t="inlineStr">
        <is>
          <t>Tilly Women's Button Up Blouse</t>
        </is>
      </c>
      <c r="D3328" s="0" t="inlineStr">
        <is>
          <t>121679</t>
        </is>
      </c>
      <c r="E3328" s="0" t="inlineStr">
        <is>
          <t>BLANK TILLY W RL:121679F-3XL</t>
        </is>
      </c>
      <c r="F3328" s="0" t="inlineStr">
        <is>
          <t>899121679093</t>
        </is>
      </c>
      <c r="G3328" s="0" t="inlineStr">
        <is>
          <t>WOMENS</t>
        </is>
      </c>
      <c r="H3328" s="0" t="inlineStr">
        <is>
          <t>3XL</t>
        </is>
      </c>
      <c r="I3328" s="0">
        <v>34.99</v>
      </c>
      <c r="J3328" s="0">
        <v>1</v>
      </c>
    </row>
    <row r="3329" spans="1:10" customHeight="0">
      <c r="A3329" s="0">
        <f>HYPERLINK("https://dl.dropboxusercontent.com/scl/fi/k94iiatr1yvrpsr0g7e6l/121682-f.jpg?rlkey=qptjek847jzjwwomik5nb61d8&amp;dl=0","Click to download Image")</f>
      </c>
      <c r="B3329" s="0">
        <f>HYPERLINK("https://dl.dropboxusercontent.com/scl/fi/o9wpj9who358oojlmi7f1/womens-short-sleeve-size-chartstilly.jpg?rlkey=vy4gzpf1wy8kj5bj1k8gx3ifz&amp;dl=0","Click to download SizeChart")</f>
      </c>
      <c r="C3329" s="0" t="inlineStr">
        <is>
          <t>Tilly Women's Button Up Blouse</t>
        </is>
      </c>
      <c r="D3329" s="0" t="inlineStr">
        <is>
          <t>121682</t>
        </is>
      </c>
      <c r="E3329" s="0" t="inlineStr">
        <is>
          <t>BLANK TILLY W PE:121682A-S</t>
        </is>
      </c>
      <c r="F3329" s="0" t="inlineStr">
        <is>
          <t>899121682048</t>
        </is>
      </c>
      <c r="G3329" s="0" t="inlineStr">
        <is>
          <t>WOMENS</t>
        </is>
      </c>
      <c r="H3329" s="0" t="inlineStr">
        <is>
          <t>S</t>
        </is>
      </c>
      <c r="I3329" s="0">
        <v>34.99</v>
      </c>
      <c r="J3329" s="0">
        <v>13</v>
      </c>
    </row>
    <row r="3330" spans="1:10" customHeight="0">
      <c r="A3330" s="0">
        <f>HYPERLINK("https://dl.dropboxusercontent.com/scl/fi/k94iiatr1yvrpsr0g7e6l/121682-f.jpg?rlkey=qptjek847jzjwwomik5nb61d8&amp;dl=0","Click to download Image")</f>
      </c>
      <c r="B3330" s="0">
        <f>HYPERLINK("https://dl.dropboxusercontent.com/scl/fi/o9wpj9who358oojlmi7f1/womens-short-sleeve-size-chartstilly.jpg?rlkey=vy4gzpf1wy8kj5bj1k8gx3ifz&amp;dl=0","Click to download SizeChart")</f>
      </c>
      <c r="C3330" s="0" t="inlineStr">
        <is>
          <t>Tilly Women's Button Up Blouse</t>
        </is>
      </c>
      <c r="D3330" s="0" t="inlineStr">
        <is>
          <t>121682</t>
        </is>
      </c>
      <c r="E3330" s="0" t="inlineStr">
        <is>
          <t>BLANK TILLY W PE:121682B-M</t>
        </is>
      </c>
      <c r="F3330" s="0" t="inlineStr">
        <is>
          <t>899121682055</t>
        </is>
      </c>
      <c r="G3330" s="0" t="inlineStr">
        <is>
          <t>WOMENS</t>
        </is>
      </c>
      <c r="H3330" s="0" t="inlineStr">
        <is>
          <t>M</t>
        </is>
      </c>
      <c r="I3330" s="0">
        <v>34.99</v>
      </c>
      <c r="J3330" s="0">
        <v>24</v>
      </c>
    </row>
    <row r="3331" spans="1:10" customHeight="0">
      <c r="A3331" s="0">
        <f>HYPERLINK("https://dl.dropboxusercontent.com/scl/fi/k94iiatr1yvrpsr0g7e6l/121682-f.jpg?rlkey=qptjek847jzjwwomik5nb61d8&amp;dl=0","Click to download Image")</f>
      </c>
      <c r="B3331" s="0">
        <f>HYPERLINK("https://dl.dropboxusercontent.com/scl/fi/o9wpj9who358oojlmi7f1/womens-short-sleeve-size-chartstilly.jpg?rlkey=vy4gzpf1wy8kj5bj1k8gx3ifz&amp;dl=0","Click to download SizeChart")</f>
      </c>
      <c r="C3331" s="0" t="inlineStr">
        <is>
          <t>Tilly Women's Button Up Blouse</t>
        </is>
      </c>
      <c r="D3331" s="0" t="inlineStr">
        <is>
          <t>121682</t>
        </is>
      </c>
      <c r="E3331" s="0" t="inlineStr">
        <is>
          <t>BLANK TILLY W PE:121682C-L</t>
        </is>
      </c>
      <c r="F3331" s="0" t="inlineStr">
        <is>
          <t>899121682062</t>
        </is>
      </c>
      <c r="G3331" s="0" t="inlineStr">
        <is>
          <t>WOMENS</t>
        </is>
      </c>
      <c r="H3331" s="0" t="inlineStr">
        <is>
          <t>L</t>
        </is>
      </c>
      <c r="I3331" s="0">
        <v>34.99</v>
      </c>
      <c r="J3331" s="0">
        <v>24</v>
      </c>
    </row>
    <row r="3332" spans="1:10" customHeight="0">
      <c r="A3332" s="0">
        <f>HYPERLINK("https://dl.dropboxusercontent.com/scl/fi/k94iiatr1yvrpsr0g7e6l/121682-f.jpg?rlkey=qptjek847jzjwwomik5nb61d8&amp;dl=0","Click to download Image")</f>
      </c>
      <c r="B3332" s="0">
        <f>HYPERLINK("https://dl.dropboxusercontent.com/scl/fi/o9wpj9who358oojlmi7f1/womens-short-sleeve-size-chartstilly.jpg?rlkey=vy4gzpf1wy8kj5bj1k8gx3ifz&amp;dl=0","Click to download SizeChart")</f>
      </c>
      <c r="C3332" s="0" t="inlineStr">
        <is>
          <t>Tilly Women's Button Up Blouse</t>
        </is>
      </c>
      <c r="D3332" s="0" t="inlineStr">
        <is>
          <t>121682</t>
        </is>
      </c>
      <c r="E3332" s="0" t="inlineStr">
        <is>
          <t>BLANK TILLY W PE:121682D-XL</t>
        </is>
      </c>
      <c r="F3332" s="0" t="inlineStr">
        <is>
          <t>899121682079</t>
        </is>
      </c>
      <c r="G3332" s="0" t="inlineStr">
        <is>
          <t>WOMENS</t>
        </is>
      </c>
      <c r="H3332" s="0" t="inlineStr">
        <is>
          <t>XL</t>
        </is>
      </c>
      <c r="I3332" s="0">
        <v>34.99</v>
      </c>
      <c r="J3332" s="0">
        <v>12</v>
      </c>
    </row>
    <row r="3333" spans="1:10" customHeight="0">
      <c r="A3333" s="0">
        <f>HYPERLINK("https://dl.dropboxusercontent.com/scl/fi/k94iiatr1yvrpsr0g7e6l/121682-f.jpg?rlkey=qptjek847jzjwwomik5nb61d8&amp;dl=0","Click to download Image")</f>
      </c>
      <c r="B3333" s="0">
        <f>HYPERLINK("https://dl.dropboxusercontent.com/scl/fi/o9wpj9who358oojlmi7f1/womens-short-sleeve-size-chartstilly.jpg?rlkey=vy4gzpf1wy8kj5bj1k8gx3ifz&amp;dl=0","Click to download SizeChart")</f>
      </c>
      <c r="C3333" s="0" t="inlineStr">
        <is>
          <t>Tilly Women's Button Up Blouse</t>
        </is>
      </c>
      <c r="D3333" s="0" t="inlineStr">
        <is>
          <t>121682</t>
        </is>
      </c>
      <c r="E3333" s="0" t="inlineStr">
        <is>
          <t>BLANK TILLY W PE:121682E-2XL</t>
        </is>
      </c>
      <c r="F3333" s="0" t="inlineStr">
        <is>
          <t>899121682086</t>
        </is>
      </c>
      <c r="G3333" s="0" t="inlineStr">
        <is>
          <t>WOMENS</t>
        </is>
      </c>
      <c r="H3333" s="0" t="inlineStr">
        <is>
          <t>2XL</t>
        </is>
      </c>
      <c r="I3333" s="0">
        <v>34.99</v>
      </c>
      <c r="J3333" s="0">
        <v>6</v>
      </c>
    </row>
    <row r="3334" spans="1:10" customHeight="0">
      <c r="A3334" s="0">
        <f>HYPERLINK("https://dl.dropboxusercontent.com/scl/fi/k94iiatr1yvrpsr0g7e6l/121682-f.jpg?rlkey=qptjek847jzjwwomik5nb61d8&amp;dl=0","Click to download Image")</f>
      </c>
      <c r="B3334" s="0">
        <f>HYPERLINK("https://dl.dropboxusercontent.com/scl/fi/o9wpj9who358oojlmi7f1/womens-short-sleeve-size-chartstilly.jpg?rlkey=vy4gzpf1wy8kj5bj1k8gx3ifz&amp;dl=0","Click to download SizeChart")</f>
      </c>
      <c r="C3334" s="0" t="inlineStr">
        <is>
          <t>Tilly Women's Button Up Blouse</t>
        </is>
      </c>
      <c r="D3334" s="0" t="inlineStr">
        <is>
          <t>121682</t>
        </is>
      </c>
      <c r="E3334" s="0" t="inlineStr">
        <is>
          <t>BLANK TILLY W PE:121682F-3XL</t>
        </is>
      </c>
      <c r="F3334" s="0" t="inlineStr">
        <is>
          <t>899121682093</t>
        </is>
      </c>
      <c r="G3334" s="0" t="inlineStr">
        <is>
          <t>WOMENS</t>
        </is>
      </c>
      <c r="H3334" s="0" t="inlineStr">
        <is>
          <t>3XL</t>
        </is>
      </c>
      <c r="I3334" s="0">
        <v>34.99</v>
      </c>
      <c r="J3334" s="0">
        <v>3</v>
      </c>
    </row>
    <row r="3335" spans="1:10" customHeight="0">
      <c r="A3335" s="0">
        <f>HYPERLINK("https://dl.dropboxusercontent.com/scl/fi/t0m6n10e0tyyjyd2vq9o6/jupiter-m.jpg?rlkey=tjiyjtd50uij60k8lg2ih55cn&amp;dl=0","Click to download Image")</f>
      </c>
      <c r="B3335" s="0">
        <f>HYPERLINK("https://dl.dropboxusercontent.com/scl/fi/5wf2jashj46jiailrzfvw/infant-size-charts-2023jupiter.jpg?rlkey=umjlgeushq356d1wu6xlabv7e&amp;dl=0","Click to download SizeChart")</f>
      </c>
      <c r="C3335" s="0" t="inlineStr">
        <is>
          <t>Jupiter Infant Striped Bodysuit</t>
        </is>
      </c>
      <c r="D3335" s="0" t="inlineStr">
        <is>
          <t>121544</t>
        </is>
      </c>
      <c r="E3335" s="0" t="inlineStr">
        <is>
          <t>BLANK JUPITE I BK:121544A-0-3M</t>
        </is>
      </c>
      <c r="F3335" s="0" t="inlineStr">
        <is>
          <t>899121544001</t>
        </is>
      </c>
      <c r="G3335" s="0" t="inlineStr">
        <is>
          <t>INFANT</t>
        </is>
      </c>
      <c r="H3335" s="0" t="inlineStr">
        <is>
          <t>0-3M</t>
        </is>
      </c>
      <c r="I3335" s="0">
        <v>21.99</v>
      </c>
      <c r="J3335" s="0">
        <v>36</v>
      </c>
    </row>
    <row r="3336" spans="1:10" customHeight="0">
      <c r="A3336" s="0">
        <f>HYPERLINK("https://dl.dropboxusercontent.com/scl/fi/t0m6n10e0tyyjyd2vq9o6/jupiter-m.jpg?rlkey=tjiyjtd50uij60k8lg2ih55cn&amp;dl=0","Click to download Image")</f>
      </c>
      <c r="B3336" s="0">
        <f>HYPERLINK("https://dl.dropboxusercontent.com/scl/fi/5wf2jashj46jiailrzfvw/infant-size-charts-2023jupiter.jpg?rlkey=umjlgeushq356d1wu6xlabv7e&amp;dl=0","Click to download SizeChart")</f>
      </c>
      <c r="C3336" s="0" t="inlineStr">
        <is>
          <t>Jupiter Infant Striped Bodysuit</t>
        </is>
      </c>
      <c r="D3336" s="0" t="inlineStr">
        <is>
          <t>121544</t>
        </is>
      </c>
      <c r="E3336" s="0" t="inlineStr">
        <is>
          <t>BLANK JUPITE I BK:121544B-3-6M</t>
        </is>
      </c>
      <c r="F3336" s="0" t="inlineStr">
        <is>
          <t>899121544018</t>
        </is>
      </c>
      <c r="G3336" s="0" t="inlineStr">
        <is>
          <t>INFANT</t>
        </is>
      </c>
      <c r="H3336" s="0" t="inlineStr">
        <is>
          <t>3-6M</t>
        </is>
      </c>
      <c r="I3336" s="0">
        <v>21.99</v>
      </c>
      <c r="J3336" s="0">
        <v>24</v>
      </c>
    </row>
    <row r="3337" spans="1:10" customHeight="0">
      <c r="A3337" s="0">
        <f>HYPERLINK("https://dl.dropboxusercontent.com/scl/fi/t0m6n10e0tyyjyd2vq9o6/jupiter-m.jpg?rlkey=tjiyjtd50uij60k8lg2ih55cn&amp;dl=0","Click to download Image")</f>
      </c>
      <c r="B3337" s="0">
        <f>HYPERLINK("https://dl.dropboxusercontent.com/scl/fi/5wf2jashj46jiailrzfvw/infant-size-charts-2023jupiter.jpg?rlkey=umjlgeushq356d1wu6xlabv7e&amp;dl=0","Click to download SizeChart")</f>
      </c>
      <c r="C3337" s="0" t="inlineStr">
        <is>
          <t>Jupiter Infant Striped Bodysuit</t>
        </is>
      </c>
      <c r="D3337" s="0" t="inlineStr">
        <is>
          <t>121544</t>
        </is>
      </c>
      <c r="E3337" s="0" t="inlineStr">
        <is>
          <t>BLANK JUPITE I BK:121544C-6-9M</t>
        </is>
      </c>
      <c r="F3337" s="0" t="inlineStr">
        <is>
          <t>899121544025</t>
        </is>
      </c>
      <c r="G3337" s="0" t="inlineStr">
        <is>
          <t>INFANT</t>
        </is>
      </c>
      <c r="H3337" s="0" t="inlineStr">
        <is>
          <t>6-9M</t>
        </is>
      </c>
      <c r="I3337" s="0">
        <v>21.99</v>
      </c>
      <c r="J3337" s="0">
        <v>24</v>
      </c>
    </row>
    <row r="3338" spans="1:10" customHeight="0">
      <c r="A3338" s="0">
        <f>HYPERLINK("https://dl.dropboxusercontent.com/scl/fi/t0m6n10e0tyyjyd2vq9o6/jupiter-m.jpg?rlkey=tjiyjtd50uij60k8lg2ih55cn&amp;dl=0","Click to download Image")</f>
      </c>
      <c r="B3338" s="0">
        <f>HYPERLINK("https://dl.dropboxusercontent.com/scl/fi/5wf2jashj46jiailrzfvw/infant-size-charts-2023jupiter.jpg?rlkey=umjlgeushq356d1wu6xlabv7e&amp;dl=0","Click to download SizeChart")</f>
      </c>
      <c r="C3338" s="0" t="inlineStr">
        <is>
          <t>Jupiter Infant Striped Bodysuit</t>
        </is>
      </c>
      <c r="D3338" s="0" t="inlineStr">
        <is>
          <t>121544</t>
        </is>
      </c>
      <c r="E3338" s="0" t="inlineStr">
        <is>
          <t>BLANK JUPITE I BK:121544F-12M</t>
        </is>
      </c>
      <c r="F3338" s="0" t="inlineStr">
        <is>
          <t>899121544032</t>
        </is>
      </c>
      <c r="G3338" s="0" t="inlineStr">
        <is>
          <t>INFANT</t>
        </is>
      </c>
      <c r="H3338" s="0" t="inlineStr">
        <is>
          <t>9-12M</t>
        </is>
      </c>
      <c r="I3338" s="0">
        <v>21.99</v>
      </c>
      <c r="J3338" s="0">
        <v>36</v>
      </c>
    </row>
    <row r="3339" spans="1:10" customHeight="0">
      <c r="A3339" s="0">
        <f>HYPERLINK("https://dl.dropboxusercontent.com/scl/fi/yilweklawar8b5cf1944t/121545-f.jpg?rlkey=co5zyutmwp2dcvuryv2sie5ut&amp;dl=0","Click to download Image")</f>
      </c>
      <c r="B3339" s="0">
        <f>HYPERLINK("https://dl.dropboxusercontent.com/scl/fi/5wf2jashj46jiailrzfvw/infant-size-charts-2023jupiter.jpg?rlkey=umjlgeushq356d1wu6xlabv7e&amp;dl=0","Click to download SizeChart")</f>
      </c>
      <c r="C3339" s="0" t="inlineStr">
        <is>
          <t>Jupiter Infant Striped Bodysuit</t>
        </is>
      </c>
      <c r="D3339" s="0" t="inlineStr">
        <is>
          <t>121545</t>
        </is>
      </c>
      <c r="E3339" s="0" t="inlineStr">
        <is>
          <t>BLANK JUPITE I CD:121545A-0-3M</t>
        </is>
      </c>
      <c r="F3339" s="0" t="inlineStr">
        <is>
          <t>899121545008</t>
        </is>
      </c>
      <c r="G3339" s="0" t="inlineStr">
        <is>
          <t>INFANT</t>
        </is>
      </c>
      <c r="H3339" s="0" t="inlineStr">
        <is>
          <t>0-3M</t>
        </is>
      </c>
      <c r="I3339" s="0">
        <v>21.99</v>
      </c>
      <c r="J3339" s="0">
        <v>37</v>
      </c>
    </row>
    <row r="3340" spans="1:10" customHeight="0">
      <c r="A3340" s="0">
        <f>HYPERLINK("https://dl.dropboxusercontent.com/scl/fi/yilweklawar8b5cf1944t/121545-f.jpg?rlkey=co5zyutmwp2dcvuryv2sie5ut&amp;dl=0","Click to download Image")</f>
      </c>
      <c r="B3340" s="0">
        <f>HYPERLINK("https://dl.dropboxusercontent.com/scl/fi/5wf2jashj46jiailrzfvw/infant-size-charts-2023jupiter.jpg?rlkey=umjlgeushq356d1wu6xlabv7e&amp;dl=0","Click to download SizeChart")</f>
      </c>
      <c r="C3340" s="0" t="inlineStr">
        <is>
          <t>Jupiter Infant Striped Bodysuit</t>
        </is>
      </c>
      <c r="D3340" s="0" t="inlineStr">
        <is>
          <t>121545</t>
        </is>
      </c>
      <c r="E3340" s="0" t="inlineStr">
        <is>
          <t>BLANK JUPITE I CD:121545B-3-6M</t>
        </is>
      </c>
      <c r="F3340" s="0" t="inlineStr">
        <is>
          <t>899121545015</t>
        </is>
      </c>
      <c r="G3340" s="0" t="inlineStr">
        <is>
          <t>INFANT</t>
        </is>
      </c>
      <c r="H3340" s="0" t="inlineStr">
        <is>
          <t>3-6M</t>
        </is>
      </c>
      <c r="I3340" s="0">
        <v>21.99</v>
      </c>
      <c r="J3340" s="0">
        <v>36</v>
      </c>
    </row>
    <row r="3341" spans="1:10" customHeight="0">
      <c r="A3341" s="0">
        <f>HYPERLINK("https://dl.dropboxusercontent.com/scl/fi/yilweklawar8b5cf1944t/121545-f.jpg?rlkey=co5zyutmwp2dcvuryv2sie5ut&amp;dl=0","Click to download Image")</f>
      </c>
      <c r="B3341" s="0">
        <f>HYPERLINK("https://dl.dropboxusercontent.com/scl/fi/5wf2jashj46jiailrzfvw/infant-size-charts-2023jupiter.jpg?rlkey=umjlgeushq356d1wu6xlabv7e&amp;dl=0","Click to download SizeChart")</f>
      </c>
      <c r="C3341" s="0" t="inlineStr">
        <is>
          <t>Jupiter Infant Striped Bodysuit</t>
        </is>
      </c>
      <c r="D3341" s="0" t="inlineStr">
        <is>
          <t>121545</t>
        </is>
      </c>
      <c r="E3341" s="0" t="inlineStr">
        <is>
          <t>BLANK JUPITE I CD:121545C-6-9M</t>
        </is>
      </c>
      <c r="F3341" s="0" t="inlineStr">
        <is>
          <t>899121545022</t>
        </is>
      </c>
      <c r="G3341" s="0" t="inlineStr">
        <is>
          <t>INFANT</t>
        </is>
      </c>
      <c r="H3341" s="0" t="inlineStr">
        <is>
          <t>6-9M</t>
        </is>
      </c>
      <c r="I3341" s="0">
        <v>21.99</v>
      </c>
      <c r="J3341" s="0">
        <v>35</v>
      </c>
    </row>
    <row r="3342" spans="1:10" customHeight="0">
      <c r="A3342" s="0">
        <f>HYPERLINK("https://dl.dropboxusercontent.com/scl/fi/yilweklawar8b5cf1944t/121545-f.jpg?rlkey=co5zyutmwp2dcvuryv2sie5ut&amp;dl=0","Click to download Image")</f>
      </c>
      <c r="B3342" s="0">
        <f>HYPERLINK("https://dl.dropboxusercontent.com/scl/fi/5wf2jashj46jiailrzfvw/infant-size-charts-2023jupiter.jpg?rlkey=umjlgeushq356d1wu6xlabv7e&amp;dl=0","Click to download SizeChart")</f>
      </c>
      <c r="C3342" s="0" t="inlineStr">
        <is>
          <t>Jupiter Infant Striped Bodysuit</t>
        </is>
      </c>
      <c r="D3342" s="0" t="inlineStr">
        <is>
          <t>121545</t>
        </is>
      </c>
      <c r="E3342" s="0" t="inlineStr">
        <is>
          <t>BLANK JUPITE I CD:121545F-12M</t>
        </is>
      </c>
      <c r="F3342" s="0" t="inlineStr">
        <is>
          <t>899121545039</t>
        </is>
      </c>
      <c r="G3342" s="0" t="inlineStr">
        <is>
          <t>INFANT</t>
        </is>
      </c>
      <c r="H3342" s="0" t="inlineStr">
        <is>
          <t>9-12M</t>
        </is>
      </c>
      <c r="I3342" s="0">
        <v>21.99</v>
      </c>
      <c r="J3342" s="0">
        <v>36</v>
      </c>
    </row>
    <row r="3343" spans="1:10" customHeight="0">
      <c r="A3343" s="0">
        <f>HYPERLINK("https://dl.dropboxusercontent.com/scl/fi/cx3ydh3d01mtz3e62mkxu/121710-f.jpg?rlkey=333fkdjfwmods3cc4rp7ax1lu&amp;dl=0","Click to download Image")</f>
      </c>
      <c r="B3343" s="0">
        <f>HYPERLINK("https://dl.dropboxusercontent.com/scl/fi/5wf2jashj46jiailrzfvw/infant-size-charts-2023jupiter.jpg?rlkey=umjlgeushq356d1wu6xlabv7e&amp;dl=0","Click to download SizeChart")</f>
      </c>
      <c r="C3343" s="0" t="inlineStr">
        <is>
          <t>Jupiter Infant Striped Bodysuit</t>
        </is>
      </c>
      <c r="D3343" s="0" t="inlineStr">
        <is>
          <t>121543</t>
        </is>
      </c>
      <c r="E3343" s="0" t="inlineStr">
        <is>
          <t>BLANK JUPITE I PE:121543A-0-3M</t>
        </is>
      </c>
      <c r="F3343" s="0" t="inlineStr">
        <is>
          <t>899121543004</t>
        </is>
      </c>
      <c r="G3343" s="0" t="inlineStr">
        <is>
          <t>INFANT</t>
        </is>
      </c>
      <c r="H3343" s="0" t="inlineStr">
        <is>
          <t>0-3M</t>
        </is>
      </c>
      <c r="I3343" s="0">
        <v>21.99</v>
      </c>
      <c r="J3343" s="0">
        <v>33</v>
      </c>
    </row>
    <row r="3344" spans="1:10" customHeight="0">
      <c r="A3344" s="0">
        <f>HYPERLINK("https://dl.dropboxusercontent.com/scl/fi/cx3ydh3d01mtz3e62mkxu/121710-f.jpg?rlkey=333fkdjfwmods3cc4rp7ax1lu&amp;dl=0","Click to download Image")</f>
      </c>
      <c r="B3344" s="0">
        <f>HYPERLINK("https://dl.dropboxusercontent.com/scl/fi/5wf2jashj46jiailrzfvw/infant-size-charts-2023jupiter.jpg?rlkey=umjlgeushq356d1wu6xlabv7e&amp;dl=0","Click to download SizeChart")</f>
      </c>
      <c r="C3344" s="0" t="inlineStr">
        <is>
          <t>Jupiter Infant Striped Bodysuit</t>
        </is>
      </c>
      <c r="D3344" s="0" t="inlineStr">
        <is>
          <t>121543</t>
        </is>
      </c>
      <c r="E3344" s="0" t="inlineStr">
        <is>
          <t>BLANK JUPITE I PE:121543B-3-6M</t>
        </is>
      </c>
      <c r="F3344" s="0" t="inlineStr">
        <is>
          <t>899121543011</t>
        </is>
      </c>
      <c r="G3344" s="0" t="inlineStr">
        <is>
          <t>INFANT</t>
        </is>
      </c>
      <c r="H3344" s="0" t="inlineStr">
        <is>
          <t>3-6M</t>
        </is>
      </c>
      <c r="I3344" s="0">
        <v>21.99</v>
      </c>
      <c r="J3344" s="0">
        <v>31</v>
      </c>
    </row>
    <row r="3345" spans="1:10" customHeight="0">
      <c r="A3345" s="0">
        <f>HYPERLINK("https://dl.dropboxusercontent.com/scl/fi/cx3ydh3d01mtz3e62mkxu/121710-f.jpg?rlkey=333fkdjfwmods3cc4rp7ax1lu&amp;dl=0","Click to download Image")</f>
      </c>
      <c r="B3345" s="0">
        <f>HYPERLINK("https://dl.dropboxusercontent.com/scl/fi/5wf2jashj46jiailrzfvw/infant-size-charts-2023jupiter.jpg?rlkey=umjlgeushq356d1wu6xlabv7e&amp;dl=0","Click to download SizeChart")</f>
      </c>
      <c r="C3345" s="0" t="inlineStr">
        <is>
          <t>Jupiter Infant Striped Bodysuit</t>
        </is>
      </c>
      <c r="D3345" s="0" t="inlineStr">
        <is>
          <t>121543</t>
        </is>
      </c>
      <c r="E3345" s="0" t="inlineStr">
        <is>
          <t>BLANK JUPITE I PE:121543C-6-9M</t>
        </is>
      </c>
      <c r="F3345" s="0" t="inlineStr">
        <is>
          <t>899121543028</t>
        </is>
      </c>
      <c r="G3345" s="0" t="inlineStr">
        <is>
          <t>INFANT</t>
        </is>
      </c>
      <c r="H3345" s="0" t="inlineStr">
        <is>
          <t>6-9M</t>
        </is>
      </c>
      <c r="I3345" s="0">
        <v>21.99</v>
      </c>
      <c r="J3345" s="0">
        <v>32</v>
      </c>
    </row>
    <row r="3346" spans="1:10" customHeight="0">
      <c r="A3346" s="0">
        <f>HYPERLINK("https://dl.dropboxusercontent.com/scl/fi/cx3ydh3d01mtz3e62mkxu/121710-f.jpg?rlkey=333fkdjfwmods3cc4rp7ax1lu&amp;dl=0","Click to download Image")</f>
      </c>
      <c r="B3346" s="0">
        <f>HYPERLINK("https://dl.dropboxusercontent.com/scl/fi/5wf2jashj46jiailrzfvw/infant-size-charts-2023jupiter.jpg?rlkey=umjlgeushq356d1wu6xlabv7e&amp;dl=0","Click to download SizeChart")</f>
      </c>
      <c r="C3346" s="0" t="inlineStr">
        <is>
          <t>Jupiter Infant Striped Bodysuit</t>
        </is>
      </c>
      <c r="D3346" s="0" t="inlineStr">
        <is>
          <t>121543</t>
        </is>
      </c>
      <c r="E3346" s="0" t="inlineStr">
        <is>
          <t>BLANK JUPITE I PE:121543F-12M</t>
        </is>
      </c>
      <c r="F3346" s="0" t="inlineStr">
        <is>
          <t>899121543035</t>
        </is>
      </c>
      <c r="G3346" s="0" t="inlineStr">
        <is>
          <t>INFANT</t>
        </is>
      </c>
      <c r="H3346" s="0" t="inlineStr">
        <is>
          <t>9-12M</t>
        </is>
      </c>
      <c r="I3346" s="0">
        <v>21.99</v>
      </c>
      <c r="J3346" s="0">
        <v>32</v>
      </c>
    </row>
    <row r="3347" spans="1:10" customHeight="0">
      <c r="A3347" s="0">
        <f>HYPERLINK("https://dl.dropboxusercontent.com/scl/fi/dkgfn7kkbqwpb7y06re0s/m1.jpg?rlkey=eyoz9n7ozlo0u5lzuxg45hife&amp;dl=0","Click to download Image")</f>
      </c>
      <c r="C3347" s="0" t="inlineStr">
        <is>
          <t>Marcy Infant Waffle Knit Bodysuit</t>
        </is>
      </c>
      <c r="D3347" s="0" t="inlineStr">
        <is>
          <t>121557</t>
        </is>
      </c>
      <c r="E3347" s="0" t="inlineStr">
        <is>
          <t>BLANK MARCY I GD:121557A-0-3M</t>
        </is>
      </c>
      <c r="F3347" s="0" t="inlineStr">
        <is>
          <t>899121557001</t>
        </is>
      </c>
      <c r="G3347" s="0" t="inlineStr">
        <is>
          <t>INFANT</t>
        </is>
      </c>
      <c r="H3347" s="0" t="inlineStr">
        <is>
          <t>0-3M</t>
        </is>
      </c>
      <c r="I3347" s="0">
        <v>25.99</v>
      </c>
      <c r="J3347" s="0">
        <v>23</v>
      </c>
    </row>
    <row r="3348" spans="1:10" customHeight="0">
      <c r="A3348" s="0">
        <f>HYPERLINK("https://dl.dropboxusercontent.com/scl/fi/dkgfn7kkbqwpb7y06re0s/m1.jpg?rlkey=eyoz9n7ozlo0u5lzuxg45hife&amp;dl=0","Click to download Image")</f>
      </c>
      <c r="C3348" s="0" t="inlineStr">
        <is>
          <t>Marcy Infant Waffle Knit Bodysuit</t>
        </is>
      </c>
      <c r="D3348" s="0" t="inlineStr">
        <is>
          <t>121557</t>
        </is>
      </c>
      <c r="E3348" s="0" t="inlineStr">
        <is>
          <t>BLANK MARCY I GD:121557B-3-6M</t>
        </is>
      </c>
      <c r="F3348" s="0" t="inlineStr">
        <is>
          <t>899121557018</t>
        </is>
      </c>
      <c r="G3348" s="0" t="inlineStr">
        <is>
          <t>INFANT</t>
        </is>
      </c>
      <c r="H3348" s="0" t="inlineStr">
        <is>
          <t>3-6M</t>
        </is>
      </c>
      <c r="I3348" s="0">
        <v>25.99</v>
      </c>
      <c r="J3348" s="0">
        <v>22</v>
      </c>
    </row>
    <row r="3349" spans="1:10" customHeight="0">
      <c r="A3349" s="0">
        <f>HYPERLINK("https://dl.dropboxusercontent.com/scl/fi/dkgfn7kkbqwpb7y06re0s/m1.jpg?rlkey=eyoz9n7ozlo0u5lzuxg45hife&amp;dl=0","Click to download Image")</f>
      </c>
      <c r="C3349" s="0" t="inlineStr">
        <is>
          <t>Marcy Infant Waffle Knit Bodysuit</t>
        </is>
      </c>
      <c r="D3349" s="0" t="inlineStr">
        <is>
          <t>121557</t>
        </is>
      </c>
      <c r="E3349" s="0" t="inlineStr">
        <is>
          <t>BLANK MARCY I GD:121557C-6-9M</t>
        </is>
      </c>
      <c r="F3349" s="0" t="inlineStr">
        <is>
          <t>899121557025</t>
        </is>
      </c>
      <c r="G3349" s="0" t="inlineStr">
        <is>
          <t>INFANT</t>
        </is>
      </c>
      <c r="H3349" s="0" t="inlineStr">
        <is>
          <t>6-9M</t>
        </is>
      </c>
      <c r="I3349" s="0">
        <v>25.99</v>
      </c>
      <c r="J3349" s="0">
        <v>22</v>
      </c>
    </row>
    <row r="3350" spans="1:10" customHeight="0">
      <c r="A3350" s="0">
        <f>HYPERLINK("https://dl.dropboxusercontent.com/scl/fi/dkgfn7kkbqwpb7y06re0s/m1.jpg?rlkey=eyoz9n7ozlo0u5lzuxg45hife&amp;dl=0","Click to download Image")</f>
      </c>
      <c r="C3350" s="0" t="inlineStr">
        <is>
          <t>Marcy Infant Waffle Knit Bodysuit</t>
        </is>
      </c>
      <c r="D3350" s="0" t="inlineStr">
        <is>
          <t>121557</t>
        </is>
      </c>
      <c r="E3350" s="0" t="inlineStr">
        <is>
          <t>BLANK MARCY I GD:121557F-12M</t>
        </is>
      </c>
      <c r="F3350" s="0" t="inlineStr">
        <is>
          <t>899121557032</t>
        </is>
      </c>
      <c r="G3350" s="0" t="inlineStr">
        <is>
          <t>INFANT</t>
        </is>
      </c>
      <c r="H3350" s="0" t="inlineStr">
        <is>
          <t>9-12M</t>
        </is>
      </c>
      <c r="I3350" s="0">
        <v>25.99</v>
      </c>
      <c r="J3350" s="0">
        <v>22</v>
      </c>
    </row>
    <row r="3351" spans="1:10" customHeight="0">
      <c r="A3351" s="0">
        <f>HYPERLINK("https://dl.dropboxusercontent.com/scl/fi/qsy2k6u3h2j7x86yti7oh/121551-f.jpg?rlkey=e5ctkfme1r557nrrusbtenhbc&amp;dl=0","Click to download Image")</f>
      </c>
      <c r="C3351" s="0" t="inlineStr">
        <is>
          <t>Kinzie Bow Back Romper</t>
        </is>
      </c>
      <c r="D3351" s="0" t="inlineStr">
        <is>
          <t>121551</t>
        </is>
      </c>
      <c r="E3351" s="0" t="inlineStr">
        <is>
          <t>BLANK KINZIE I BK:121551A-0-3M</t>
        </is>
      </c>
      <c r="F3351" s="0" t="inlineStr">
        <is>
          <t>899121551009</t>
        </is>
      </c>
      <c r="G3351" s="0" t="inlineStr">
        <is>
          <t>INFANT</t>
        </is>
      </c>
      <c r="H3351" s="0" t="inlineStr">
        <is>
          <t>0-3M</t>
        </is>
      </c>
      <c r="I3351" s="0">
        <v>25.99</v>
      </c>
      <c r="J3351" s="0">
        <v>1</v>
      </c>
    </row>
    <row r="3352" spans="1:10" customHeight="0">
      <c r="A3352" s="0">
        <f>HYPERLINK("https://dl.dropboxusercontent.com/scl/fi/qsy2k6u3h2j7x86yti7oh/121551-f.jpg?rlkey=e5ctkfme1r557nrrusbtenhbc&amp;dl=0","Click to download Image")</f>
      </c>
      <c r="C3352" s="0" t="inlineStr">
        <is>
          <t>Kinzie Bow Back Romper</t>
        </is>
      </c>
      <c r="D3352" s="0" t="inlineStr">
        <is>
          <t>121551</t>
        </is>
      </c>
      <c r="E3352" s="0" t="inlineStr">
        <is>
          <t>BLANK KINZIE I BK:121551B-3-6M</t>
        </is>
      </c>
      <c r="F3352" s="0" t="inlineStr">
        <is>
          <t>899121551016</t>
        </is>
      </c>
      <c r="G3352" s="0" t="inlineStr">
        <is>
          <t>INFANT</t>
        </is>
      </c>
      <c r="H3352" s="0" t="inlineStr">
        <is>
          <t>3-6M</t>
        </is>
      </c>
      <c r="I3352" s="0">
        <v>25.99</v>
      </c>
      <c r="J3352" s="0">
        <v>1</v>
      </c>
    </row>
    <row r="3353" spans="1:10" customHeight="0">
      <c r="A3353" s="0">
        <f>HYPERLINK("https://dl.dropboxusercontent.com/scl/fi/qsy2k6u3h2j7x86yti7oh/121551-f.jpg?rlkey=e5ctkfme1r557nrrusbtenhbc&amp;dl=0","Click to download Image")</f>
      </c>
      <c r="C3353" s="0" t="inlineStr">
        <is>
          <t>Kinzie Bow Back Romper</t>
        </is>
      </c>
      <c r="D3353" s="0" t="inlineStr">
        <is>
          <t>121551</t>
        </is>
      </c>
      <c r="E3353" s="0" t="inlineStr">
        <is>
          <t>BLANK KINZIE I BK:121551C-6-9M</t>
        </is>
      </c>
      <c r="F3353" s="0" t="inlineStr">
        <is>
          <t>899121551023</t>
        </is>
      </c>
      <c r="G3353" s="0" t="inlineStr">
        <is>
          <t>INFANT</t>
        </is>
      </c>
      <c r="H3353" s="0" t="inlineStr">
        <is>
          <t>6-9M</t>
        </is>
      </c>
      <c r="I3353" s="0">
        <v>25.99</v>
      </c>
      <c r="J3353" s="0">
        <v>2</v>
      </c>
    </row>
    <row r="3354" spans="1:10" customHeight="0">
      <c r="A3354" s="0">
        <f>HYPERLINK("https://dl.dropboxusercontent.com/scl/fi/qsy2k6u3h2j7x86yti7oh/121551-f.jpg?rlkey=e5ctkfme1r557nrrusbtenhbc&amp;dl=0","Click to download Image")</f>
      </c>
      <c r="C3354" s="0" t="inlineStr">
        <is>
          <t>Kinzie Bow Back Romper</t>
        </is>
      </c>
      <c r="D3354" s="0" t="inlineStr">
        <is>
          <t>121551</t>
        </is>
      </c>
      <c r="E3354" s="0" t="inlineStr">
        <is>
          <t>BLANK KINZIE I BK:121551F-12M</t>
        </is>
      </c>
      <c r="F3354" s="0" t="inlineStr">
        <is>
          <t>899121551030</t>
        </is>
      </c>
      <c r="G3354" s="0" t="inlineStr">
        <is>
          <t>INFANT</t>
        </is>
      </c>
      <c r="H3354" s="0" t="inlineStr">
        <is>
          <t>9-12M</t>
        </is>
      </c>
      <c r="I3354" s="0">
        <v>25.99</v>
      </c>
      <c r="J3354" s="0">
        <v>1</v>
      </c>
    </row>
    <row r="3355" spans="1:10" customHeight="0">
      <c r="A3355" s="0">
        <f>HYPERLINK("https://dl.dropboxusercontent.com/scl/fi/cstk0wd9tw0uwol0hi681/121552f.jpg?rlkey=06o05dm8xcys3ms9tcckolqdp&amp;dl=0","Click to download Image")</f>
      </c>
      <c r="C3355" s="0" t="inlineStr">
        <is>
          <t>Kinzie Bow Back Romper</t>
        </is>
      </c>
      <c r="D3355" s="0" t="inlineStr">
        <is>
          <t>121552</t>
        </is>
      </c>
      <c r="E3355" s="0" t="inlineStr">
        <is>
          <t>BLANK KINZIE I CL:121552A - 0-3M</t>
        </is>
      </c>
      <c r="F3355" s="0" t="inlineStr">
        <is>
          <t>899121552006</t>
        </is>
      </c>
      <c r="G3355" s="0" t="inlineStr">
        <is>
          <t>INFANT</t>
        </is>
      </c>
      <c r="H3355" s="0" t="inlineStr">
        <is>
          <t>0-3M</t>
        </is>
      </c>
      <c r="I3355" s="0">
        <v>25.99</v>
      </c>
      <c r="J3355" s="0">
        <v>37</v>
      </c>
    </row>
    <row r="3356" spans="1:10" customHeight="0">
      <c r="A3356" s="0">
        <f>HYPERLINK("https://dl.dropboxusercontent.com/scl/fi/cstk0wd9tw0uwol0hi681/121552f.jpg?rlkey=06o05dm8xcys3ms9tcckolqdp&amp;dl=0","Click to download Image")</f>
      </c>
      <c r="C3356" s="0" t="inlineStr">
        <is>
          <t>Kinzie Bow Back Romper</t>
        </is>
      </c>
      <c r="D3356" s="0" t="inlineStr">
        <is>
          <t>121552</t>
        </is>
      </c>
      <c r="E3356" s="0" t="inlineStr">
        <is>
          <t>BLANK KINZIE I CL:121552B-3-6M</t>
        </is>
      </c>
      <c r="F3356" s="0" t="inlineStr">
        <is>
          <t>899121552013</t>
        </is>
      </c>
      <c r="G3356" s="0" t="inlineStr">
        <is>
          <t>INFANT</t>
        </is>
      </c>
      <c r="H3356" s="0" t="inlineStr">
        <is>
          <t>3-6M</t>
        </is>
      </c>
      <c r="I3356" s="0">
        <v>25.99</v>
      </c>
      <c r="J3356" s="0">
        <v>35</v>
      </c>
    </row>
    <row r="3357" spans="1:10" customHeight="0">
      <c r="A3357" s="0">
        <f>HYPERLINK("https://dl.dropboxusercontent.com/scl/fi/cstk0wd9tw0uwol0hi681/121552f.jpg?rlkey=06o05dm8xcys3ms9tcckolqdp&amp;dl=0","Click to download Image")</f>
      </c>
      <c r="C3357" s="0" t="inlineStr">
        <is>
          <t>Kinzie Bow Back Romper</t>
        </is>
      </c>
      <c r="D3357" s="0" t="inlineStr">
        <is>
          <t>121552</t>
        </is>
      </c>
      <c r="E3357" s="0" t="inlineStr">
        <is>
          <t>BLANK KINZIE I CL:121552C-6-9M</t>
        </is>
      </c>
      <c r="F3357" s="0" t="inlineStr">
        <is>
          <t>899121552020</t>
        </is>
      </c>
      <c r="G3357" s="0" t="inlineStr">
        <is>
          <t>INFANT</t>
        </is>
      </c>
      <c r="H3357" s="0" t="inlineStr">
        <is>
          <t>6-9M</t>
        </is>
      </c>
      <c r="I3357" s="0">
        <v>25.99</v>
      </c>
      <c r="J3357" s="0">
        <v>32</v>
      </c>
    </row>
    <row r="3358" spans="1:10" customHeight="0">
      <c r="A3358" s="0">
        <f>HYPERLINK("https://dl.dropboxusercontent.com/scl/fi/cstk0wd9tw0uwol0hi681/121552f.jpg?rlkey=06o05dm8xcys3ms9tcckolqdp&amp;dl=0","Click to download Image")</f>
      </c>
      <c r="C3358" s="0" t="inlineStr">
        <is>
          <t>Kinzie Bow Back Romper</t>
        </is>
      </c>
      <c r="D3358" s="0" t="inlineStr">
        <is>
          <t>121552</t>
        </is>
      </c>
      <c r="E3358" s="0" t="inlineStr">
        <is>
          <t>BLANK KINZIE I CL:121552F-12M</t>
        </is>
      </c>
      <c r="F3358" s="0" t="inlineStr">
        <is>
          <t>899121552037</t>
        </is>
      </c>
      <c r="G3358" s="0" t="inlineStr">
        <is>
          <t>INFANT</t>
        </is>
      </c>
      <c r="H3358" s="0" t="inlineStr">
        <is>
          <t>9-12M</t>
        </is>
      </c>
      <c r="I3358" s="0">
        <v>25.99</v>
      </c>
      <c r="J3358" s="0">
        <v>33</v>
      </c>
    </row>
    <row r="3359" spans="1:10" customHeight="0">
      <c r="A3359" s="0">
        <f>HYPERLINK("https://dl.dropboxusercontent.com/scl/fi/yd3ycpzd21won4vm0hz3w/121553.jpg?rlkey=juqjn270idpbreave3dol9ij0&amp;dl=0","Click to download Image")</f>
      </c>
      <c r="C3359" s="0" t="inlineStr">
        <is>
          <t>Kinzie Bow Back Romper</t>
        </is>
      </c>
      <c r="D3359" s="0" t="inlineStr">
        <is>
          <t>121553</t>
        </is>
      </c>
      <c r="E3359" s="0" t="inlineStr">
        <is>
          <t>BLANK KINZIE I PE:121553A-0-3M</t>
        </is>
      </c>
      <c r="F3359" s="0" t="inlineStr">
        <is>
          <t>899121553003</t>
        </is>
      </c>
      <c r="G3359" s="0" t="inlineStr">
        <is>
          <t>INFANT</t>
        </is>
      </c>
      <c r="H3359" s="0" t="inlineStr">
        <is>
          <t>0-3M</t>
        </is>
      </c>
      <c r="I3359" s="0">
        <v>25.99</v>
      </c>
      <c r="J3359" s="0">
        <v>29</v>
      </c>
    </row>
    <row r="3360" spans="1:10" customHeight="0">
      <c r="A3360" s="0">
        <f>HYPERLINK("https://dl.dropboxusercontent.com/scl/fi/yd3ycpzd21won4vm0hz3w/121553.jpg?rlkey=juqjn270idpbreave3dol9ij0&amp;dl=0","Click to download Image")</f>
      </c>
      <c r="C3360" s="0" t="inlineStr">
        <is>
          <t>Kinzie Bow Back Romper</t>
        </is>
      </c>
      <c r="D3360" s="0" t="inlineStr">
        <is>
          <t>121553</t>
        </is>
      </c>
      <c r="E3360" s="0" t="inlineStr">
        <is>
          <t>BLANK KINZIE I PE:121553B-3-6M</t>
        </is>
      </c>
      <c r="F3360" s="0" t="inlineStr">
        <is>
          <t>899121553010</t>
        </is>
      </c>
      <c r="G3360" s="0" t="inlineStr">
        <is>
          <t>INFANT</t>
        </is>
      </c>
      <c r="H3360" s="0" t="inlineStr">
        <is>
          <t>3-6M</t>
        </is>
      </c>
      <c r="I3360" s="0">
        <v>25.99</v>
      </c>
      <c r="J3360" s="0">
        <v>29</v>
      </c>
    </row>
    <row r="3361" spans="1:10" customHeight="0">
      <c r="A3361" s="0">
        <f>HYPERLINK("https://dl.dropboxusercontent.com/scl/fi/yd3ycpzd21won4vm0hz3w/121553.jpg?rlkey=juqjn270idpbreave3dol9ij0&amp;dl=0","Click to download Image")</f>
      </c>
      <c r="C3361" s="0" t="inlineStr">
        <is>
          <t>Kinzie Bow Back Romper</t>
        </is>
      </c>
      <c r="D3361" s="0" t="inlineStr">
        <is>
          <t>121553</t>
        </is>
      </c>
      <c r="E3361" s="0" t="inlineStr">
        <is>
          <t>BLANK KINZIE I PE:121553C-6-9M</t>
        </is>
      </c>
      <c r="F3361" s="0" t="inlineStr">
        <is>
          <t>899121553027</t>
        </is>
      </c>
      <c r="G3361" s="0" t="inlineStr">
        <is>
          <t>INFANT</t>
        </is>
      </c>
      <c r="H3361" s="0" t="inlineStr">
        <is>
          <t>6-9M</t>
        </is>
      </c>
      <c r="I3361" s="0">
        <v>25.99</v>
      </c>
      <c r="J3361" s="0">
        <v>29</v>
      </c>
    </row>
    <row r="3362" spans="1:10" customHeight="0">
      <c r="A3362" s="0">
        <f>HYPERLINK("https://dl.dropboxusercontent.com/scl/fi/yd3ycpzd21won4vm0hz3w/121553.jpg?rlkey=juqjn270idpbreave3dol9ij0&amp;dl=0","Click to download Image")</f>
      </c>
      <c r="C3362" s="0" t="inlineStr">
        <is>
          <t>Kinzie Bow Back Romper</t>
        </is>
      </c>
      <c r="D3362" s="0" t="inlineStr">
        <is>
          <t>121553</t>
        </is>
      </c>
      <c r="E3362" s="0" t="inlineStr">
        <is>
          <t>BLANK KINZIE I PE:121553F-12M</t>
        </is>
      </c>
      <c r="F3362" s="0" t="inlineStr">
        <is>
          <t>899121553034</t>
        </is>
      </c>
      <c r="G3362" s="0" t="inlineStr">
        <is>
          <t>INFANT</t>
        </is>
      </c>
      <c r="H3362" s="0" t="inlineStr">
        <is>
          <t>9-12M</t>
        </is>
      </c>
      <c r="I3362" s="0">
        <v>25.99</v>
      </c>
      <c r="J3362" s="0">
        <v>27</v>
      </c>
    </row>
    <row r="3363" spans="1:10" customHeight="0">
      <c r="A3363" s="0">
        <f>HYPERLINK("https://dl.dropboxusercontent.com/scl/fi/mu2enck0w55k3b5cr5y69/gloria.jpg?rlkey=91ocuiwzlbi45t1fzxd5i6uor&amp;dl=0","Click to download Image")</f>
      </c>
      <c r="B3363" s="0">
        <f>HYPERLINK("https://dl.dropboxusercontent.com/scl/fi/2uutdq0pt2l0f1q253474/womens-polo-size-chartsgloria.jpg?rlkey=24bfhcvbf42mfh2m690lcswn7&amp;dl=0","Click to download SizeChart")</f>
      </c>
      <c r="C3363" s="0" t="inlineStr">
        <is>
          <t>Gloria Women's Pique Polo</t>
        </is>
      </c>
      <c r="D3363" s="0" t="inlineStr">
        <is>
          <t>121645</t>
        </is>
      </c>
      <c r="E3363" s="0" t="inlineStr">
        <is>
          <t>BLANK GLORI W GY:121645A-S</t>
        </is>
      </c>
      <c r="F3363" s="0" t="inlineStr">
        <is>
          <t>899121645043</t>
        </is>
      </c>
      <c r="G3363" s="0" t="inlineStr">
        <is>
          <t>WOMENS</t>
        </is>
      </c>
      <c r="H3363" s="0" t="inlineStr">
        <is>
          <t>S</t>
        </is>
      </c>
      <c r="I3363" s="0">
        <v>36.99</v>
      </c>
      <c r="J3363" s="0">
        <v>23</v>
      </c>
    </row>
    <row r="3364" spans="1:10" customHeight="0">
      <c r="A3364" s="0">
        <f>HYPERLINK("https://dl.dropboxusercontent.com/scl/fi/mu2enck0w55k3b5cr5y69/gloria.jpg?rlkey=91ocuiwzlbi45t1fzxd5i6uor&amp;dl=0","Click to download Image")</f>
      </c>
      <c r="B3364" s="0">
        <f>HYPERLINK("https://dl.dropboxusercontent.com/scl/fi/2uutdq0pt2l0f1q253474/womens-polo-size-chartsgloria.jpg?rlkey=24bfhcvbf42mfh2m690lcswn7&amp;dl=0","Click to download SizeChart")</f>
      </c>
      <c r="C3364" s="0" t="inlineStr">
        <is>
          <t>Gloria Women's Pique Polo</t>
        </is>
      </c>
      <c r="D3364" s="0" t="inlineStr">
        <is>
          <t>121645</t>
        </is>
      </c>
      <c r="E3364" s="0" t="inlineStr">
        <is>
          <t>BLANK GLORI W GY:121645B-M</t>
        </is>
      </c>
      <c r="F3364" s="0" t="inlineStr">
        <is>
          <t>899121645050</t>
        </is>
      </c>
      <c r="G3364" s="0" t="inlineStr">
        <is>
          <t>WOMENS</t>
        </is>
      </c>
      <c r="H3364" s="0" t="inlineStr">
        <is>
          <t>M</t>
        </is>
      </c>
      <c r="I3364" s="0">
        <v>36.99</v>
      </c>
      <c r="J3364" s="0">
        <v>46</v>
      </c>
    </row>
    <row r="3365" spans="1:10" customHeight="0">
      <c r="A3365" s="0">
        <f>HYPERLINK("https://dl.dropboxusercontent.com/scl/fi/mu2enck0w55k3b5cr5y69/gloria.jpg?rlkey=91ocuiwzlbi45t1fzxd5i6uor&amp;dl=0","Click to download Image")</f>
      </c>
      <c r="B3365" s="0">
        <f>HYPERLINK("https://dl.dropboxusercontent.com/scl/fi/2uutdq0pt2l0f1q253474/womens-polo-size-chartsgloria.jpg?rlkey=24bfhcvbf42mfh2m690lcswn7&amp;dl=0","Click to download SizeChart")</f>
      </c>
      <c r="C3365" s="0" t="inlineStr">
        <is>
          <t>Gloria Women's Pique Polo</t>
        </is>
      </c>
      <c r="D3365" s="0" t="inlineStr">
        <is>
          <t>121645</t>
        </is>
      </c>
      <c r="E3365" s="0" t="inlineStr">
        <is>
          <t>BLANK GLORI W GY:121645C-L</t>
        </is>
      </c>
      <c r="F3365" s="0" t="inlineStr">
        <is>
          <t>899121645067</t>
        </is>
      </c>
      <c r="G3365" s="0" t="inlineStr">
        <is>
          <t>WOMENS</t>
        </is>
      </c>
      <c r="H3365" s="0" t="inlineStr">
        <is>
          <t>L</t>
        </is>
      </c>
      <c r="I3365" s="0">
        <v>36.99</v>
      </c>
      <c r="J3365" s="0">
        <v>46</v>
      </c>
    </row>
    <row r="3366" spans="1:10" customHeight="0">
      <c r="A3366" s="0">
        <f>HYPERLINK("https://dl.dropboxusercontent.com/scl/fi/mu2enck0w55k3b5cr5y69/gloria.jpg?rlkey=91ocuiwzlbi45t1fzxd5i6uor&amp;dl=0","Click to download Image")</f>
      </c>
      <c r="B3366" s="0">
        <f>HYPERLINK("https://dl.dropboxusercontent.com/scl/fi/2uutdq0pt2l0f1q253474/womens-polo-size-chartsgloria.jpg?rlkey=24bfhcvbf42mfh2m690lcswn7&amp;dl=0","Click to download SizeChart")</f>
      </c>
      <c r="C3366" s="0" t="inlineStr">
        <is>
          <t>Gloria Women's Pique Polo</t>
        </is>
      </c>
      <c r="D3366" s="0" t="inlineStr">
        <is>
          <t>121645</t>
        </is>
      </c>
      <c r="E3366" s="0" t="inlineStr">
        <is>
          <t>BLANK GLORI W GY:121645D-XL</t>
        </is>
      </c>
      <c r="F3366" s="0" t="inlineStr">
        <is>
          <t>899121645074</t>
        </is>
      </c>
      <c r="G3366" s="0" t="inlineStr">
        <is>
          <t>WOMENS</t>
        </is>
      </c>
      <c r="H3366" s="0" t="inlineStr">
        <is>
          <t>XL</t>
        </is>
      </c>
      <c r="I3366" s="0">
        <v>36.99</v>
      </c>
      <c r="J3366" s="0">
        <v>21</v>
      </c>
    </row>
    <row r="3367" spans="1:10" customHeight="0">
      <c r="A3367" s="0">
        <f>HYPERLINK("https://dl.dropboxusercontent.com/scl/fi/mu2enck0w55k3b5cr5y69/gloria.jpg?rlkey=91ocuiwzlbi45t1fzxd5i6uor&amp;dl=0","Click to download Image")</f>
      </c>
      <c r="B3367" s="0">
        <f>HYPERLINK("https://dl.dropboxusercontent.com/scl/fi/2uutdq0pt2l0f1q253474/womens-polo-size-chartsgloria.jpg?rlkey=24bfhcvbf42mfh2m690lcswn7&amp;dl=0","Click to download SizeChart")</f>
      </c>
      <c r="C3367" s="0" t="inlineStr">
        <is>
          <t>Gloria Women's Pique Polo</t>
        </is>
      </c>
      <c r="D3367" s="0" t="inlineStr">
        <is>
          <t>121645</t>
        </is>
      </c>
      <c r="E3367" s="0" t="inlineStr">
        <is>
          <t>BLANK GLORI W GY:121645E-2XL</t>
        </is>
      </c>
      <c r="F3367" s="0" t="inlineStr">
        <is>
          <t>899121645081</t>
        </is>
      </c>
      <c r="G3367" s="0" t="inlineStr">
        <is>
          <t>WOMENS</t>
        </is>
      </c>
      <c r="H3367" s="0" t="inlineStr">
        <is>
          <t>2XL</t>
        </is>
      </c>
      <c r="I3367" s="0">
        <v>36.99</v>
      </c>
      <c r="J3367" s="0">
        <v>11</v>
      </c>
    </row>
    <row r="3368" spans="1:10" customHeight="0">
      <c r="A3368" s="0">
        <f>HYPERLINK("https://dl.dropboxusercontent.com/scl/fi/mu2enck0w55k3b5cr5y69/gloria.jpg?rlkey=91ocuiwzlbi45t1fzxd5i6uor&amp;dl=0","Click to download Image")</f>
      </c>
      <c r="B3368" s="0">
        <f>HYPERLINK("https://dl.dropboxusercontent.com/scl/fi/2uutdq0pt2l0f1q253474/womens-polo-size-chartsgloria.jpg?rlkey=24bfhcvbf42mfh2m690lcswn7&amp;dl=0","Click to download SizeChart")</f>
      </c>
      <c r="C3368" s="0" t="inlineStr">
        <is>
          <t>Gloria Women's Pique Polo</t>
        </is>
      </c>
      <c r="D3368" s="0" t="inlineStr">
        <is>
          <t>121645</t>
        </is>
      </c>
      <c r="E3368" s="0" t="inlineStr">
        <is>
          <t>BLANK GLORI W GY:121645F-3XL</t>
        </is>
      </c>
      <c r="F3368" s="0" t="inlineStr">
        <is>
          <t>899121645098</t>
        </is>
      </c>
      <c r="G3368" s="0" t="inlineStr">
        <is>
          <t>WOMENS</t>
        </is>
      </c>
      <c r="H3368" s="0" t="inlineStr">
        <is>
          <t>3XL</t>
        </is>
      </c>
      <c r="I3368" s="0">
        <v>36.99</v>
      </c>
      <c r="J3368" s="0">
        <v>5</v>
      </c>
    </row>
    <row r="3369" spans="1:10" customHeight="0">
      <c r="A3369" s="0">
        <f>HYPERLINK("https://dl.dropboxusercontent.com/scl/fi/sjtietq2avn42a1bioq45/123658-f.jpg?rlkey=10vl0tce3ek6pg02smxx9sa1g&amp;dl=0","Click to download Image")</f>
      </c>
      <c r="C3369" s="0" t="inlineStr">
        <is>
          <t>Lian Infant PE Bodysuit</t>
        </is>
      </c>
      <c r="D3369" s="0" t="inlineStr">
        <is>
          <t>123658</t>
        </is>
      </c>
      <c r="E3369" s="0" t="inlineStr">
        <is>
          <t>BLANK LIAN I BK:123658A-0-3M</t>
        </is>
      </c>
      <c r="F3369" s="0" t="inlineStr">
        <is>
          <t>899123658003</t>
        </is>
      </c>
      <c r="G3369" s="0" t="inlineStr">
        <is>
          <t>INFANT</t>
        </is>
      </c>
      <c r="H3369" s="0" t="inlineStr">
        <is>
          <t>0-3M</t>
        </is>
      </c>
      <c r="I3369" s="0">
        <v>21.99</v>
      </c>
      <c r="J3369" s="0">
        <v>36</v>
      </c>
    </row>
    <row r="3370" spans="1:10" customHeight="0">
      <c r="A3370" s="0">
        <f>HYPERLINK("https://dl.dropboxusercontent.com/scl/fi/sjtietq2avn42a1bioq45/123658-f.jpg?rlkey=10vl0tce3ek6pg02smxx9sa1g&amp;dl=0","Click to download Image")</f>
      </c>
      <c r="C3370" s="0" t="inlineStr">
        <is>
          <t>Lian Infant PE Bodysuit</t>
        </is>
      </c>
      <c r="D3370" s="0" t="inlineStr">
        <is>
          <t>123658</t>
        </is>
      </c>
      <c r="E3370" s="0" t="inlineStr">
        <is>
          <t>BLANK LIAN I BK:123658B-3-6M</t>
        </is>
      </c>
      <c r="F3370" s="0" t="inlineStr">
        <is>
          <t>899123658010</t>
        </is>
      </c>
      <c r="G3370" s="0" t="inlineStr">
        <is>
          <t>INFANT</t>
        </is>
      </c>
      <c r="H3370" s="0" t="inlineStr">
        <is>
          <t>3-6M</t>
        </is>
      </c>
      <c r="I3370" s="0">
        <v>21.99</v>
      </c>
      <c r="J3370" s="0">
        <v>36</v>
      </c>
    </row>
    <row r="3371" spans="1:10" customHeight="0">
      <c r="A3371" s="0">
        <f>HYPERLINK("https://dl.dropboxusercontent.com/scl/fi/sjtietq2avn42a1bioq45/123658-f.jpg?rlkey=10vl0tce3ek6pg02smxx9sa1g&amp;dl=0","Click to download Image")</f>
      </c>
      <c r="C3371" s="0" t="inlineStr">
        <is>
          <t>Lian Infant PE Bodysuit</t>
        </is>
      </c>
      <c r="D3371" s="0" t="inlineStr">
        <is>
          <t>123658</t>
        </is>
      </c>
      <c r="E3371" s="0" t="inlineStr">
        <is>
          <t>BLANK LIAN I BK:123658C-6-9M</t>
        </is>
      </c>
      <c r="F3371" s="0" t="inlineStr">
        <is>
          <t>899123658027</t>
        </is>
      </c>
      <c r="G3371" s="0" t="inlineStr">
        <is>
          <t>INFANT</t>
        </is>
      </c>
      <c r="H3371" s="0" t="inlineStr">
        <is>
          <t>6-9M</t>
        </is>
      </c>
      <c r="I3371" s="0">
        <v>21.99</v>
      </c>
      <c r="J3371" s="0">
        <v>36</v>
      </c>
    </row>
    <row r="3372" spans="1:10" customHeight="0">
      <c r="A3372" s="0">
        <f>HYPERLINK("https://dl.dropboxusercontent.com/scl/fi/sjtietq2avn42a1bioq45/123658-f.jpg?rlkey=10vl0tce3ek6pg02smxx9sa1g&amp;dl=0","Click to download Image")</f>
      </c>
      <c r="C3372" s="0" t="inlineStr">
        <is>
          <t>Lian Infant PE Bodysuit</t>
        </is>
      </c>
      <c r="D3372" s="0" t="inlineStr">
        <is>
          <t>123658</t>
        </is>
      </c>
      <c r="E3372" s="0" t="inlineStr">
        <is>
          <t>BLANK LIAN I BK:123658F-12M</t>
        </is>
      </c>
      <c r="F3372" s="0" t="inlineStr">
        <is>
          <t>899123658034</t>
        </is>
      </c>
      <c r="G3372" s="0" t="inlineStr">
        <is>
          <t>INFANT</t>
        </is>
      </c>
      <c r="H3372" s="0" t="inlineStr">
        <is>
          <t>9-12M</t>
        </is>
      </c>
      <c r="I3372" s="0">
        <v>21.99</v>
      </c>
      <c r="J3372" s="0">
        <v>35</v>
      </c>
    </row>
    <row r="3373" spans="1:10" customHeight="0">
      <c r="A3373" s="0">
        <f>HYPERLINK("https://dl.dropboxusercontent.com/scl/fi/qtnz8bh7uf2t6qtj9jp8k/123659-f.jpg?rlkey=r0rfzzlzzmnxzrhcrfcqfn0ql&amp;dl=0","Click to download Image")</f>
      </c>
      <c r="C3373" s="0" t="inlineStr">
        <is>
          <t>Lian Infant PE Bodysuit</t>
        </is>
      </c>
      <c r="D3373" s="0" t="inlineStr">
        <is>
          <t>123659</t>
        </is>
      </c>
      <c r="E3373" s="0" t="inlineStr">
        <is>
          <t>BLANK LIAN I CL:123659A-0-3M</t>
        </is>
      </c>
      <c r="F3373" s="0" t="inlineStr">
        <is>
          <t>899123659000</t>
        </is>
      </c>
      <c r="G3373" s="0" t="inlineStr">
        <is>
          <t>INFANT</t>
        </is>
      </c>
      <c r="H3373" s="0" t="inlineStr">
        <is>
          <t>0-3M</t>
        </is>
      </c>
      <c r="I3373" s="0">
        <v>21.99</v>
      </c>
      <c r="J3373" s="0">
        <v>37</v>
      </c>
    </row>
    <row r="3374" spans="1:10" customHeight="0">
      <c r="A3374" s="0">
        <f>HYPERLINK("https://dl.dropboxusercontent.com/scl/fi/qtnz8bh7uf2t6qtj9jp8k/123659-f.jpg?rlkey=r0rfzzlzzmnxzrhcrfcqfn0ql&amp;dl=0","Click to download Image")</f>
      </c>
      <c r="C3374" s="0" t="inlineStr">
        <is>
          <t>Lian Infant PE Bodysuit</t>
        </is>
      </c>
      <c r="D3374" s="0" t="inlineStr">
        <is>
          <t>123659</t>
        </is>
      </c>
      <c r="E3374" s="0" t="inlineStr">
        <is>
          <t>BLANK LIAN I CL:123659B-3-6M</t>
        </is>
      </c>
      <c r="F3374" s="0" t="inlineStr">
        <is>
          <t>899123659017</t>
        </is>
      </c>
      <c r="G3374" s="0" t="inlineStr">
        <is>
          <t>INFANT</t>
        </is>
      </c>
      <c r="H3374" s="0" t="inlineStr">
        <is>
          <t>3-6M</t>
        </is>
      </c>
      <c r="I3374" s="0">
        <v>21.99</v>
      </c>
      <c r="J3374" s="0">
        <v>36</v>
      </c>
    </row>
    <row r="3375" spans="1:10" customHeight="0">
      <c r="A3375" s="0">
        <f>HYPERLINK("https://dl.dropboxusercontent.com/scl/fi/qtnz8bh7uf2t6qtj9jp8k/123659-f.jpg?rlkey=r0rfzzlzzmnxzrhcrfcqfn0ql&amp;dl=0","Click to download Image")</f>
      </c>
      <c r="C3375" s="0" t="inlineStr">
        <is>
          <t>Lian Infant PE Bodysuit</t>
        </is>
      </c>
      <c r="D3375" s="0" t="inlineStr">
        <is>
          <t>123659</t>
        </is>
      </c>
      <c r="E3375" s="0" t="inlineStr">
        <is>
          <t>BLANK LIAN I CL:123659C-6-9M</t>
        </is>
      </c>
      <c r="F3375" s="0" t="inlineStr">
        <is>
          <t>899123659024</t>
        </is>
      </c>
      <c r="G3375" s="0" t="inlineStr">
        <is>
          <t>INFANT</t>
        </is>
      </c>
      <c r="H3375" s="0" t="inlineStr">
        <is>
          <t>6-9M</t>
        </is>
      </c>
      <c r="I3375" s="0">
        <v>21.99</v>
      </c>
      <c r="J3375" s="0">
        <v>36</v>
      </c>
    </row>
    <row r="3376" spans="1:10" customHeight="0">
      <c r="A3376" s="0">
        <f>HYPERLINK("https://dl.dropboxusercontent.com/scl/fi/qtnz8bh7uf2t6qtj9jp8k/123659-f.jpg?rlkey=r0rfzzlzzmnxzrhcrfcqfn0ql&amp;dl=0","Click to download Image")</f>
      </c>
      <c r="C3376" s="0" t="inlineStr">
        <is>
          <t>Lian Infant PE Bodysuit</t>
        </is>
      </c>
      <c r="D3376" s="0" t="inlineStr">
        <is>
          <t>123659</t>
        </is>
      </c>
      <c r="E3376" s="0" t="inlineStr">
        <is>
          <t>BLANK LIAN I CL:123659F-12M</t>
        </is>
      </c>
      <c r="F3376" s="0" t="inlineStr">
        <is>
          <t>899123659031</t>
        </is>
      </c>
      <c r="G3376" s="0" t="inlineStr">
        <is>
          <t>INFANT</t>
        </is>
      </c>
      <c r="H3376" s="0" t="inlineStr">
        <is>
          <t>9-12M</t>
        </is>
      </c>
      <c r="I3376" s="0">
        <v>21.99</v>
      </c>
      <c r="J3376" s="0">
        <v>36</v>
      </c>
    </row>
    <row r="3377" spans="1:10" customHeight="0">
      <c r="A3377" s="0">
        <f>HYPERLINK("https://dl.dropboxusercontent.com/scl/fi/f71vf0irjlv2z46selnwt/123660-f.jpg?rlkey=hzcew7ougdlqq55kjlmz23xt9&amp;dl=0","Click to download Image")</f>
      </c>
      <c r="C3377" s="0" t="inlineStr">
        <is>
          <t>Lian Infant PE Bodysuit</t>
        </is>
      </c>
      <c r="D3377" s="0" t="inlineStr">
        <is>
          <t>123660</t>
        </is>
      </c>
      <c r="E3377" s="0" t="inlineStr">
        <is>
          <t>BLANK LIAN I PE:123660A-0-3M</t>
        </is>
      </c>
      <c r="F3377" s="0" t="inlineStr">
        <is>
          <t>899123660006</t>
        </is>
      </c>
      <c r="G3377" s="0" t="inlineStr">
        <is>
          <t>INFANT</t>
        </is>
      </c>
      <c r="H3377" s="0" t="inlineStr">
        <is>
          <t>0-3M</t>
        </is>
      </c>
      <c r="I3377" s="0">
        <v>21.99</v>
      </c>
      <c r="J3377" s="0">
        <v>36</v>
      </c>
    </row>
    <row r="3378" spans="1:10" customHeight="0">
      <c r="A3378" s="0">
        <f>HYPERLINK("https://dl.dropboxusercontent.com/scl/fi/f71vf0irjlv2z46selnwt/123660-f.jpg?rlkey=hzcew7ougdlqq55kjlmz23xt9&amp;dl=0","Click to download Image")</f>
      </c>
      <c r="C3378" s="0" t="inlineStr">
        <is>
          <t>Lian Infant PE Bodysuit</t>
        </is>
      </c>
      <c r="D3378" s="0" t="inlineStr">
        <is>
          <t>123660</t>
        </is>
      </c>
      <c r="E3378" s="0" t="inlineStr">
        <is>
          <t>BLANK LIAN I PE:123660B-3-6M</t>
        </is>
      </c>
      <c r="F3378" s="0" t="inlineStr">
        <is>
          <t>899123660013</t>
        </is>
      </c>
      <c r="G3378" s="0" t="inlineStr">
        <is>
          <t>INFANT</t>
        </is>
      </c>
      <c r="H3378" s="0" t="inlineStr">
        <is>
          <t>3-6M</t>
        </is>
      </c>
      <c r="I3378" s="0">
        <v>21.99</v>
      </c>
      <c r="J3378" s="0">
        <v>36</v>
      </c>
    </row>
    <row r="3379" spans="1:10" customHeight="0">
      <c r="A3379" s="0">
        <f>HYPERLINK("https://dl.dropboxusercontent.com/scl/fi/f71vf0irjlv2z46selnwt/123660-f.jpg?rlkey=hzcew7ougdlqq55kjlmz23xt9&amp;dl=0","Click to download Image")</f>
      </c>
      <c r="C3379" s="0" t="inlineStr">
        <is>
          <t>Lian Infant PE Bodysuit</t>
        </is>
      </c>
      <c r="D3379" s="0" t="inlineStr">
        <is>
          <t>123660</t>
        </is>
      </c>
      <c r="E3379" s="0" t="inlineStr">
        <is>
          <t>BLANK LIAN I PE:123660C-6-9M</t>
        </is>
      </c>
      <c r="F3379" s="0" t="inlineStr">
        <is>
          <t>899123660020</t>
        </is>
      </c>
      <c r="G3379" s="0" t="inlineStr">
        <is>
          <t>INFANT</t>
        </is>
      </c>
      <c r="H3379" s="0" t="inlineStr">
        <is>
          <t>6-9M</t>
        </is>
      </c>
      <c r="I3379" s="0">
        <v>21.99</v>
      </c>
      <c r="J3379" s="0">
        <v>36</v>
      </c>
    </row>
    <row r="3380" spans="1:10" customHeight="0">
      <c r="A3380" s="0">
        <f>HYPERLINK("https://dl.dropboxusercontent.com/scl/fi/f71vf0irjlv2z46selnwt/123660-f.jpg?rlkey=hzcew7ougdlqq55kjlmz23xt9&amp;dl=0","Click to download Image")</f>
      </c>
      <c r="C3380" s="0" t="inlineStr">
        <is>
          <t>Lian Infant PE Bodysuit</t>
        </is>
      </c>
      <c r="D3380" s="0" t="inlineStr">
        <is>
          <t>123660</t>
        </is>
      </c>
      <c r="E3380" s="0" t="inlineStr">
        <is>
          <t>BLANK LIAN I PE:123660F-12M</t>
        </is>
      </c>
      <c r="F3380" s="0" t="inlineStr">
        <is>
          <t>899123660037</t>
        </is>
      </c>
      <c r="G3380" s="0" t="inlineStr">
        <is>
          <t>INFANT</t>
        </is>
      </c>
      <c r="H3380" s="0" t="inlineStr">
        <is>
          <t>9-12M</t>
        </is>
      </c>
      <c r="I3380" s="0">
        <v>21.99</v>
      </c>
      <c r="J3380" s="0">
        <v>36</v>
      </c>
    </row>
    <row r="3381" spans="1:10" customHeight="0">
      <c r="A3381" s="0">
        <f>HYPERLINK("https://dl.dropboxusercontent.com/scl/fi/pk8hy4mjzqxvz1mjc44vo/123657-f.jpg?rlkey=og36jv84y94xxwab78i731ne3&amp;dl=0","Click to download Image")</f>
      </c>
      <c r="C3381" s="0" t="inlineStr">
        <is>
          <t>Lian Infant PE Bodysuit</t>
        </is>
      </c>
      <c r="D3381" s="0" t="inlineStr">
        <is>
          <t>123657</t>
        </is>
      </c>
      <c r="E3381" s="0" t="inlineStr">
        <is>
          <t>BLANK LIAN I GN:123657A-0-3M</t>
        </is>
      </c>
      <c r="F3381" s="0" t="inlineStr">
        <is>
          <t>899123657006</t>
        </is>
      </c>
      <c r="G3381" s="0" t="inlineStr">
        <is>
          <t>INFANT</t>
        </is>
      </c>
      <c r="H3381" s="0" t="inlineStr">
        <is>
          <t>0-3M</t>
        </is>
      </c>
      <c r="I3381" s="0">
        <v>21.99</v>
      </c>
      <c r="J3381" s="0">
        <v>18</v>
      </c>
    </row>
    <row r="3382" spans="1:10" customHeight="0">
      <c r="A3382" s="0">
        <f>HYPERLINK("https://dl.dropboxusercontent.com/scl/fi/pk8hy4mjzqxvz1mjc44vo/123657-f.jpg?rlkey=og36jv84y94xxwab78i731ne3&amp;dl=0","Click to download Image")</f>
      </c>
      <c r="C3382" s="0" t="inlineStr">
        <is>
          <t>Lian Infant PE Bodysuit</t>
        </is>
      </c>
      <c r="D3382" s="0" t="inlineStr">
        <is>
          <t>123657</t>
        </is>
      </c>
      <c r="E3382" s="0" t="inlineStr">
        <is>
          <t>BLANK LIAN I GN:123657B-3-6M</t>
        </is>
      </c>
      <c r="F3382" s="0" t="inlineStr">
        <is>
          <t>899123657013</t>
        </is>
      </c>
      <c r="G3382" s="0" t="inlineStr">
        <is>
          <t>INFANT</t>
        </is>
      </c>
      <c r="H3382" s="0" t="inlineStr">
        <is>
          <t>3-6M</t>
        </is>
      </c>
      <c r="I3382" s="0">
        <v>21.99</v>
      </c>
      <c r="J3382" s="0">
        <v>17</v>
      </c>
    </row>
    <row r="3383" spans="1:10" customHeight="0">
      <c r="A3383" s="0">
        <f>HYPERLINK("https://dl.dropboxusercontent.com/scl/fi/pk8hy4mjzqxvz1mjc44vo/123657-f.jpg?rlkey=og36jv84y94xxwab78i731ne3&amp;dl=0","Click to download Image")</f>
      </c>
      <c r="C3383" s="0" t="inlineStr">
        <is>
          <t>Lian Infant PE Bodysuit</t>
        </is>
      </c>
      <c r="D3383" s="0" t="inlineStr">
        <is>
          <t>123657</t>
        </is>
      </c>
      <c r="E3383" s="0" t="inlineStr">
        <is>
          <t>BLANK LIAN I GN:123657C-6-9M</t>
        </is>
      </c>
      <c r="F3383" s="0" t="inlineStr">
        <is>
          <t>899123657020</t>
        </is>
      </c>
      <c r="G3383" s="0" t="inlineStr">
        <is>
          <t>INFANT</t>
        </is>
      </c>
      <c r="H3383" s="0" t="inlineStr">
        <is>
          <t>6-9M</t>
        </is>
      </c>
      <c r="I3383" s="0">
        <v>21.99</v>
      </c>
      <c r="J3383" s="0">
        <v>18</v>
      </c>
    </row>
    <row r="3384" spans="1:10" customHeight="0">
      <c r="A3384" s="0">
        <f>HYPERLINK("https://dl.dropboxusercontent.com/scl/fi/pk8hy4mjzqxvz1mjc44vo/123657-f.jpg?rlkey=og36jv84y94xxwab78i731ne3&amp;dl=0","Click to download Image")</f>
      </c>
      <c r="C3384" s="0" t="inlineStr">
        <is>
          <t>Lian Infant PE Bodysuit</t>
        </is>
      </c>
      <c r="D3384" s="0" t="inlineStr">
        <is>
          <t>123657</t>
        </is>
      </c>
      <c r="E3384" s="0" t="inlineStr">
        <is>
          <t>BLANK LIAN I GN:123657F-12M</t>
        </is>
      </c>
      <c r="F3384" s="0" t="inlineStr">
        <is>
          <t>899123657037</t>
        </is>
      </c>
      <c r="G3384" s="0" t="inlineStr">
        <is>
          <t>INFANT</t>
        </is>
      </c>
      <c r="H3384" s="0" t="inlineStr">
        <is>
          <t>9-12M</t>
        </is>
      </c>
      <c r="I3384" s="0">
        <v>21.99</v>
      </c>
      <c r="J3384" s="0">
        <v>18</v>
      </c>
    </row>
    <row r="3385" spans="1:10" customHeight="0">
      <c r="A3385" s="0">
        <f>HYPERLINK("https://dl.dropboxusercontent.com/scl/fi/79v9bc3covg1gqoh5kysv/123656-f.jpg?rlkey=cpfqdn2kwwhsya1ysug7f5unq&amp;dl=0","Click to download Image")</f>
      </c>
      <c r="C3385" s="0" t="inlineStr">
        <is>
          <t>Lian Infant PE Bodysuit</t>
        </is>
      </c>
      <c r="D3385" s="0" t="inlineStr">
        <is>
          <t>123656</t>
        </is>
      </c>
      <c r="E3385" s="0" t="inlineStr">
        <is>
          <t>BLANK LIAN I RD:123656A-0-3M</t>
        </is>
      </c>
      <c r="F3385" s="0" t="inlineStr">
        <is>
          <t>899123656009</t>
        </is>
      </c>
      <c r="G3385" s="0" t="inlineStr">
        <is>
          <t>INFANT</t>
        </is>
      </c>
      <c r="H3385" s="0" t="inlineStr">
        <is>
          <t>0-3M</t>
        </is>
      </c>
      <c r="I3385" s="0">
        <v>21.99</v>
      </c>
      <c r="J3385" s="0">
        <v>19</v>
      </c>
    </row>
    <row r="3386" spans="1:10" customHeight="0">
      <c r="A3386" s="0">
        <f>HYPERLINK("https://dl.dropboxusercontent.com/scl/fi/79v9bc3covg1gqoh5kysv/123656-f.jpg?rlkey=cpfqdn2kwwhsya1ysug7f5unq&amp;dl=0","Click to download Image")</f>
      </c>
      <c r="C3386" s="0" t="inlineStr">
        <is>
          <t>Lian Infant PE Bodysuit</t>
        </is>
      </c>
      <c r="D3386" s="0" t="inlineStr">
        <is>
          <t>123656</t>
        </is>
      </c>
      <c r="E3386" s="0" t="inlineStr">
        <is>
          <t>BLANK LIAN I RD:123656B-3-6M</t>
        </is>
      </c>
      <c r="F3386" s="0" t="inlineStr">
        <is>
          <t>899123656016</t>
        </is>
      </c>
      <c r="G3386" s="0" t="inlineStr">
        <is>
          <t>INFANT</t>
        </is>
      </c>
      <c r="H3386" s="0" t="inlineStr">
        <is>
          <t>3-6M</t>
        </is>
      </c>
      <c r="I3386" s="0">
        <v>21.99</v>
      </c>
      <c r="J3386" s="0">
        <v>17</v>
      </c>
    </row>
    <row r="3387" spans="1:10" customHeight="0">
      <c r="A3387" s="0">
        <f>HYPERLINK("https://dl.dropboxusercontent.com/scl/fi/79v9bc3covg1gqoh5kysv/123656-f.jpg?rlkey=cpfqdn2kwwhsya1ysug7f5unq&amp;dl=0","Click to download Image")</f>
      </c>
      <c r="C3387" s="0" t="inlineStr">
        <is>
          <t>Lian Infant PE Bodysuit</t>
        </is>
      </c>
      <c r="D3387" s="0" t="inlineStr">
        <is>
          <t>123656</t>
        </is>
      </c>
      <c r="E3387" s="0" t="inlineStr">
        <is>
          <t>BLANK LIAN I RD:123656C-6-9M</t>
        </is>
      </c>
      <c r="F3387" s="0" t="inlineStr">
        <is>
          <t>899123656023</t>
        </is>
      </c>
      <c r="G3387" s="0" t="inlineStr">
        <is>
          <t>INFANT</t>
        </is>
      </c>
      <c r="H3387" s="0" t="inlineStr">
        <is>
          <t>6-9M</t>
        </is>
      </c>
      <c r="I3387" s="0">
        <v>21.99</v>
      </c>
      <c r="J3387" s="0">
        <v>18</v>
      </c>
    </row>
    <row r="3388" spans="1:10" customHeight="0">
      <c r="A3388" s="0">
        <f>HYPERLINK("https://dl.dropboxusercontent.com/scl/fi/79v9bc3covg1gqoh5kysv/123656-f.jpg?rlkey=cpfqdn2kwwhsya1ysug7f5unq&amp;dl=0","Click to download Image")</f>
      </c>
      <c r="C3388" s="0" t="inlineStr">
        <is>
          <t>Lian Infant PE Bodysuit</t>
        </is>
      </c>
      <c r="D3388" s="0" t="inlineStr">
        <is>
          <t>123656</t>
        </is>
      </c>
      <c r="E3388" s="0" t="inlineStr">
        <is>
          <t>BLANK LIAN I RD:123656F-12M</t>
        </is>
      </c>
      <c r="F3388" s="0" t="inlineStr">
        <is>
          <t>899123656030</t>
        </is>
      </c>
      <c r="G3388" s="0" t="inlineStr">
        <is>
          <t>INFANT</t>
        </is>
      </c>
      <c r="H3388" s="0" t="inlineStr">
        <is>
          <t>9-12M</t>
        </is>
      </c>
      <c r="I3388" s="0">
        <v>21.99</v>
      </c>
      <c r="J3388" s="0">
        <v>18</v>
      </c>
    </row>
    <row r="3389" spans="1:10" customHeight="0">
      <c r="A3389" s="0">
        <f>HYPERLINK("https://dl.dropboxusercontent.com/scl/fi/j5issfnoiuoqchax4shzt/123655-f.jpg?rlkey=5f316bxo362qu44yzfbgxyuhl&amp;dl=0","Click to download Image")</f>
      </c>
      <c r="C3389" s="0" t="inlineStr">
        <is>
          <t>Lian Infant PE Bodysuit</t>
        </is>
      </c>
      <c r="D3389" s="0" t="inlineStr">
        <is>
          <t>123655</t>
        </is>
      </c>
      <c r="E3389" s="0" t="inlineStr">
        <is>
          <t>BLANK LIAN I RL:123655A-0-3M</t>
        </is>
      </c>
      <c r="F3389" s="0" t="inlineStr">
        <is>
          <t>899123655002</t>
        </is>
      </c>
      <c r="G3389" s="0" t="inlineStr">
        <is>
          <t>INFANT</t>
        </is>
      </c>
      <c r="H3389" s="0" t="inlineStr">
        <is>
          <t>0-3M</t>
        </is>
      </c>
      <c r="I3389" s="0">
        <v>21.99</v>
      </c>
      <c r="J3389" s="0">
        <v>12</v>
      </c>
    </row>
    <row r="3390" spans="1:10" customHeight="0">
      <c r="A3390" s="0">
        <f>HYPERLINK("https://dl.dropboxusercontent.com/scl/fi/j5issfnoiuoqchax4shzt/123655-f.jpg?rlkey=5f316bxo362qu44yzfbgxyuhl&amp;dl=0","Click to download Image")</f>
      </c>
      <c r="C3390" s="0" t="inlineStr">
        <is>
          <t>Lian Infant PE Bodysuit</t>
        </is>
      </c>
      <c r="D3390" s="0" t="inlineStr">
        <is>
          <t>123655</t>
        </is>
      </c>
      <c r="E3390" s="0" t="inlineStr">
        <is>
          <t>BLANK LIAN I RL:123655B-3-6M</t>
        </is>
      </c>
      <c r="F3390" s="0" t="inlineStr">
        <is>
          <t>899123655019</t>
        </is>
      </c>
      <c r="G3390" s="0" t="inlineStr">
        <is>
          <t>INFANT</t>
        </is>
      </c>
      <c r="H3390" s="0" t="inlineStr">
        <is>
          <t>3-6M</t>
        </is>
      </c>
      <c r="I3390" s="0">
        <v>21.99</v>
      </c>
      <c r="J3390" s="0">
        <v>6</v>
      </c>
    </row>
    <row r="3391" spans="1:10" customHeight="0">
      <c r="A3391" s="0">
        <f>HYPERLINK("https://dl.dropboxusercontent.com/scl/fi/j5issfnoiuoqchax4shzt/123655-f.jpg?rlkey=5f316bxo362qu44yzfbgxyuhl&amp;dl=0","Click to download Image")</f>
      </c>
      <c r="C3391" s="0" t="inlineStr">
        <is>
          <t>Lian Infant PE Bodysuit</t>
        </is>
      </c>
      <c r="D3391" s="0" t="inlineStr">
        <is>
          <t>123655</t>
        </is>
      </c>
      <c r="E3391" s="0" t="inlineStr">
        <is>
          <t>BLANK LIAN I RL:123655C-6-9M</t>
        </is>
      </c>
      <c r="F3391" s="0" t="inlineStr">
        <is>
          <t>899123655026</t>
        </is>
      </c>
      <c r="G3391" s="0" t="inlineStr">
        <is>
          <t>INFANT</t>
        </is>
      </c>
      <c r="H3391" s="0" t="inlineStr">
        <is>
          <t>6-9M</t>
        </is>
      </c>
      <c r="I3391" s="0">
        <v>21.99</v>
      </c>
      <c r="J3391" s="0">
        <v>6</v>
      </c>
    </row>
    <row r="3392" spans="1:10" customHeight="0">
      <c r="A3392" s="0">
        <f>HYPERLINK("https://dl.dropboxusercontent.com/scl/fi/j5issfnoiuoqchax4shzt/123655-f.jpg?rlkey=5f316bxo362qu44yzfbgxyuhl&amp;dl=0","Click to download Image")</f>
      </c>
      <c r="C3392" s="0" t="inlineStr">
        <is>
          <t>Lian Infant PE Bodysuit</t>
        </is>
      </c>
      <c r="D3392" s="0" t="inlineStr">
        <is>
          <t>123655</t>
        </is>
      </c>
      <c r="E3392" s="0" t="inlineStr">
        <is>
          <t>BLANK LIAN I RL:123655F-12M</t>
        </is>
      </c>
      <c r="F3392" s="0" t="inlineStr">
        <is>
          <t>899123655033</t>
        </is>
      </c>
      <c r="G3392" s="0" t="inlineStr">
        <is>
          <t>INFANT</t>
        </is>
      </c>
      <c r="H3392" s="0" t="inlineStr">
        <is>
          <t>9-12M</t>
        </is>
      </c>
      <c r="I3392" s="0">
        <v>21.99</v>
      </c>
      <c r="J3392" s="0">
        <v>11</v>
      </c>
    </row>
    <row r="3393" spans="1:10" customHeight="0">
      <c r="A3393" s="0">
        <f>HYPERLINK("https://dl.dropboxusercontent.com/scl/fi/pkeveis08weffrr0wrrd3/115428-af.jpg?rlkey=29qi7pb1bev64feuhehjn6fhn&amp;dl=0","Click to download Image")</f>
      </c>
      <c r="B3393" s="0">
        <f>HYPERLINK("https://dl.dropboxusercontent.com/scl/fi/kcwbzbb12ypd5h2vhfx8x/womens-polo-size-chartsmarta.jpg?rlkey=0l3m63dshpgfxn4os0sq2mx19&amp;dl=0","Click to download SizeChart")</f>
      </c>
      <c r="C3393" s="0" t="inlineStr">
        <is>
          <t>Marta Women's Space Dye Polo</t>
        </is>
      </c>
      <c r="D3393" s="0" t="inlineStr">
        <is>
          <t>115428</t>
        </is>
      </c>
      <c r="E3393" s="0" t="inlineStr">
        <is>
          <t>BLANK W MARTA CARDINAL:115428A - S</t>
        </is>
      </c>
      <c r="G3393" s="0" t="inlineStr">
        <is>
          <t>WOMENS</t>
        </is>
      </c>
      <c r="H3393" s="0" t="inlineStr">
        <is>
          <t>S</t>
        </is>
      </c>
      <c r="I3393" s="0">
        <v>29.99</v>
      </c>
      <c r="J3393" s="0">
        <v>24</v>
      </c>
    </row>
    <row r="3394" spans="1:10" customHeight="0">
      <c r="A3394" s="0">
        <f>HYPERLINK("https://dl.dropboxusercontent.com/scl/fi/pkeveis08weffrr0wrrd3/115428-af.jpg?rlkey=29qi7pb1bev64feuhehjn6fhn&amp;dl=0","Click to download Image")</f>
      </c>
      <c r="B3394" s="0">
        <f>HYPERLINK("https://dl.dropboxusercontent.com/scl/fi/kcwbzbb12ypd5h2vhfx8x/womens-polo-size-chartsmarta.jpg?rlkey=0l3m63dshpgfxn4os0sq2mx19&amp;dl=0","Click to download SizeChart")</f>
      </c>
      <c r="C3394" s="0" t="inlineStr">
        <is>
          <t>Marta Women's Space Dye Polo</t>
        </is>
      </c>
      <c r="D3394" s="0" t="inlineStr">
        <is>
          <t>115428</t>
        </is>
      </c>
      <c r="E3394" s="0" t="inlineStr">
        <is>
          <t>BLANK W MARTA CARDINAL:115428B - M</t>
        </is>
      </c>
      <c r="G3394" s="0" t="inlineStr">
        <is>
          <t>WOMENS</t>
        </is>
      </c>
      <c r="H3394" s="0" t="inlineStr">
        <is>
          <t>M</t>
        </is>
      </c>
      <c r="I3394" s="0">
        <v>29.99</v>
      </c>
      <c r="J3394" s="0">
        <v>48</v>
      </c>
    </row>
    <row r="3395" spans="1:10" customHeight="0">
      <c r="A3395" s="0">
        <f>HYPERLINK("https://dl.dropboxusercontent.com/scl/fi/pkeveis08weffrr0wrrd3/115428-af.jpg?rlkey=29qi7pb1bev64feuhehjn6fhn&amp;dl=0","Click to download Image")</f>
      </c>
      <c r="B3395" s="0">
        <f>HYPERLINK("https://dl.dropboxusercontent.com/scl/fi/kcwbzbb12ypd5h2vhfx8x/womens-polo-size-chartsmarta.jpg?rlkey=0l3m63dshpgfxn4os0sq2mx19&amp;dl=0","Click to download SizeChart")</f>
      </c>
      <c r="C3395" s="0" t="inlineStr">
        <is>
          <t>Marta Women's Space Dye Polo</t>
        </is>
      </c>
      <c r="D3395" s="0" t="inlineStr">
        <is>
          <t>115428</t>
        </is>
      </c>
      <c r="E3395" s="0" t="inlineStr">
        <is>
          <t>BLANK W MARTA CARDINAL:115428C - L</t>
        </is>
      </c>
      <c r="G3395" s="0" t="inlineStr">
        <is>
          <t>WOMENS</t>
        </is>
      </c>
      <c r="H3395" s="0" t="inlineStr">
        <is>
          <t>L</t>
        </is>
      </c>
      <c r="I3395" s="0">
        <v>29.99</v>
      </c>
      <c r="J3395" s="0">
        <v>48</v>
      </c>
    </row>
    <row r="3396" spans="1:10" customHeight="0">
      <c r="A3396" s="0">
        <f>HYPERLINK("https://dl.dropboxusercontent.com/scl/fi/pkeveis08weffrr0wrrd3/115428-af.jpg?rlkey=29qi7pb1bev64feuhehjn6fhn&amp;dl=0","Click to download Image")</f>
      </c>
      <c r="B3396" s="0">
        <f>HYPERLINK("https://dl.dropboxusercontent.com/scl/fi/kcwbzbb12ypd5h2vhfx8x/womens-polo-size-chartsmarta.jpg?rlkey=0l3m63dshpgfxn4os0sq2mx19&amp;dl=0","Click to download SizeChart")</f>
      </c>
      <c r="C3396" s="0" t="inlineStr">
        <is>
          <t>Marta Women's Space Dye Polo</t>
        </is>
      </c>
      <c r="D3396" s="0" t="inlineStr">
        <is>
          <t>115428</t>
        </is>
      </c>
      <c r="E3396" s="0" t="inlineStr">
        <is>
          <t>BLANK W MARTA CARDINAL:115428D - XL</t>
        </is>
      </c>
      <c r="G3396" s="0" t="inlineStr">
        <is>
          <t>WOMENS</t>
        </is>
      </c>
      <c r="H3396" s="0" t="inlineStr">
        <is>
          <t>XL</t>
        </is>
      </c>
      <c r="I3396" s="0">
        <v>29.99</v>
      </c>
      <c r="J3396" s="0">
        <v>24</v>
      </c>
    </row>
    <row r="3397" spans="1:10" customHeight="0">
      <c r="A3397" s="0">
        <f>HYPERLINK("https://dl.dropboxusercontent.com/scl/fi/pkeveis08weffrr0wrrd3/115428-af.jpg?rlkey=29qi7pb1bev64feuhehjn6fhn&amp;dl=0","Click to download Image")</f>
      </c>
      <c r="B3397" s="0">
        <f>HYPERLINK("https://dl.dropboxusercontent.com/scl/fi/kcwbzbb12ypd5h2vhfx8x/womens-polo-size-chartsmarta.jpg?rlkey=0l3m63dshpgfxn4os0sq2mx19&amp;dl=0","Click to download SizeChart")</f>
      </c>
      <c r="C3397" s="0" t="inlineStr">
        <is>
          <t>Marta Women's Space Dye Polo</t>
        </is>
      </c>
      <c r="D3397" s="0" t="inlineStr">
        <is>
          <t>115428</t>
        </is>
      </c>
      <c r="E3397" s="0" t="inlineStr">
        <is>
          <t>BLANK W MARTA CARDINAL:115428E - 2XL</t>
        </is>
      </c>
      <c r="G3397" s="0" t="inlineStr">
        <is>
          <t>WOMENS</t>
        </is>
      </c>
      <c r="H3397" s="0" t="inlineStr">
        <is>
          <t>2XL</t>
        </is>
      </c>
      <c r="I3397" s="0">
        <v>29.99</v>
      </c>
      <c r="J3397" s="0">
        <v>6</v>
      </c>
    </row>
    <row r="3398" spans="1:10" customHeight="0">
      <c r="A3398" s="0">
        <f>HYPERLINK("https://dl.dropboxusercontent.com/scl/fi/pkeveis08weffrr0wrrd3/115428-af.jpg?rlkey=29qi7pb1bev64feuhehjn6fhn&amp;dl=0","Click to download Image")</f>
      </c>
      <c r="B3398" s="0">
        <f>HYPERLINK("https://dl.dropboxusercontent.com/scl/fi/kcwbzbb12ypd5h2vhfx8x/womens-polo-size-chartsmarta.jpg?rlkey=0l3m63dshpgfxn4os0sq2mx19&amp;dl=0","Click to download SizeChart")</f>
      </c>
      <c r="C3398" s="0" t="inlineStr">
        <is>
          <t>Marta Women's Space Dye Polo</t>
        </is>
      </c>
      <c r="D3398" s="0" t="inlineStr">
        <is>
          <t>115428</t>
        </is>
      </c>
      <c r="E3398" s="0" t="inlineStr">
        <is>
          <t>BLANK W MARTA CARDINAL:115428F - 3XL</t>
        </is>
      </c>
      <c r="G3398" s="0" t="inlineStr">
        <is>
          <t>WOMENS</t>
        </is>
      </c>
      <c r="H3398" s="0" t="inlineStr">
        <is>
          <t>3XL</t>
        </is>
      </c>
      <c r="I3398" s="0">
        <v>29.99</v>
      </c>
      <c r="J3398" s="0">
        <v>4</v>
      </c>
    </row>
    <row r="3399" spans="1:10" customHeight="0">
      <c r="A3399" s="0">
        <f>HYPERLINK("https://dl.dropboxusercontent.com/scl/fi/70bpip6g8z51g5kqkyivw/marta.jpg?rlkey=hsz468sgaq4y1pxueyma754ym&amp;dl=0","Click to download Image")</f>
      </c>
      <c r="B3399" s="0">
        <f>HYPERLINK("https://dl.dropboxusercontent.com/scl/fi/kcwbzbb12ypd5h2vhfx8x/womens-polo-size-chartsmarta.jpg?rlkey=0l3m63dshpgfxn4os0sq2mx19&amp;dl=0","Click to download SizeChart")</f>
      </c>
      <c r="C3399" s="0" t="inlineStr">
        <is>
          <t>Marta Women's Space Dye Polo</t>
        </is>
      </c>
      <c r="D3399" s="0" t="inlineStr">
        <is>
          <t>115430</t>
        </is>
      </c>
      <c r="E3399" s="0" t="inlineStr">
        <is>
          <t>BLANK W MARTA CRIMSON:115430A - S</t>
        </is>
      </c>
      <c r="G3399" s="0" t="inlineStr">
        <is>
          <t>WOMENS</t>
        </is>
      </c>
      <c r="H3399" s="0" t="inlineStr">
        <is>
          <t>S</t>
        </is>
      </c>
      <c r="I3399" s="0">
        <v>29.99</v>
      </c>
      <c r="J3399" s="0">
        <v>23</v>
      </c>
    </row>
    <row r="3400" spans="1:10" customHeight="0">
      <c r="A3400" s="0">
        <f>HYPERLINK("https://dl.dropboxusercontent.com/scl/fi/70bpip6g8z51g5kqkyivw/marta.jpg?rlkey=hsz468sgaq4y1pxueyma754ym&amp;dl=0","Click to download Image")</f>
      </c>
      <c r="B3400" s="0">
        <f>HYPERLINK("https://dl.dropboxusercontent.com/scl/fi/kcwbzbb12ypd5h2vhfx8x/womens-polo-size-chartsmarta.jpg?rlkey=0l3m63dshpgfxn4os0sq2mx19&amp;dl=0","Click to download SizeChart")</f>
      </c>
      <c r="C3400" s="0" t="inlineStr">
        <is>
          <t>Marta Women's Space Dye Polo</t>
        </is>
      </c>
      <c r="D3400" s="0" t="inlineStr">
        <is>
          <t>115430</t>
        </is>
      </c>
      <c r="E3400" s="0" t="inlineStr">
        <is>
          <t>BLANK W MARTA CRIMSON:115430B - M</t>
        </is>
      </c>
      <c r="G3400" s="0" t="inlineStr">
        <is>
          <t>WOMENS</t>
        </is>
      </c>
      <c r="H3400" s="0" t="inlineStr">
        <is>
          <t>M</t>
        </is>
      </c>
      <c r="I3400" s="0">
        <v>29.99</v>
      </c>
      <c r="J3400" s="0">
        <v>47</v>
      </c>
    </row>
    <row r="3401" spans="1:10" customHeight="0">
      <c r="A3401" s="0">
        <f>HYPERLINK("https://dl.dropboxusercontent.com/scl/fi/70bpip6g8z51g5kqkyivw/marta.jpg?rlkey=hsz468sgaq4y1pxueyma754ym&amp;dl=0","Click to download Image")</f>
      </c>
      <c r="B3401" s="0">
        <f>HYPERLINK("https://dl.dropboxusercontent.com/scl/fi/kcwbzbb12ypd5h2vhfx8x/womens-polo-size-chartsmarta.jpg?rlkey=0l3m63dshpgfxn4os0sq2mx19&amp;dl=0","Click to download SizeChart")</f>
      </c>
      <c r="C3401" s="0" t="inlineStr">
        <is>
          <t>Marta Women's Space Dye Polo</t>
        </is>
      </c>
      <c r="D3401" s="0" t="inlineStr">
        <is>
          <t>115430</t>
        </is>
      </c>
      <c r="E3401" s="0" t="inlineStr">
        <is>
          <t>BLANK W MARTA CRIMSON:115430C - L</t>
        </is>
      </c>
      <c r="G3401" s="0" t="inlineStr">
        <is>
          <t>WOMENS</t>
        </is>
      </c>
      <c r="H3401" s="0" t="inlineStr">
        <is>
          <t>L</t>
        </is>
      </c>
      <c r="I3401" s="0">
        <v>29.99</v>
      </c>
      <c r="J3401" s="0">
        <v>47</v>
      </c>
    </row>
    <row r="3402" spans="1:10" customHeight="0">
      <c r="A3402" s="0">
        <f>HYPERLINK("https://dl.dropboxusercontent.com/scl/fi/70bpip6g8z51g5kqkyivw/marta.jpg?rlkey=hsz468sgaq4y1pxueyma754ym&amp;dl=0","Click to download Image")</f>
      </c>
      <c r="B3402" s="0">
        <f>HYPERLINK("https://dl.dropboxusercontent.com/scl/fi/kcwbzbb12ypd5h2vhfx8x/womens-polo-size-chartsmarta.jpg?rlkey=0l3m63dshpgfxn4os0sq2mx19&amp;dl=0","Click to download SizeChart")</f>
      </c>
      <c r="C3402" s="0" t="inlineStr">
        <is>
          <t>Marta Women's Space Dye Polo</t>
        </is>
      </c>
      <c r="D3402" s="0" t="inlineStr">
        <is>
          <t>115430</t>
        </is>
      </c>
      <c r="E3402" s="0" t="inlineStr">
        <is>
          <t>BLANK W MARTA CRIMSON:115430D - XL</t>
        </is>
      </c>
      <c r="G3402" s="0" t="inlineStr">
        <is>
          <t>WOMENS</t>
        </is>
      </c>
      <c r="H3402" s="0" t="inlineStr">
        <is>
          <t>XL</t>
        </is>
      </c>
      <c r="I3402" s="0">
        <v>29.99</v>
      </c>
      <c r="J3402" s="0">
        <v>24</v>
      </c>
    </row>
    <row r="3403" spans="1:10" customHeight="0">
      <c r="A3403" s="0">
        <f>HYPERLINK("https://dl.dropboxusercontent.com/scl/fi/70bpip6g8z51g5kqkyivw/marta.jpg?rlkey=hsz468sgaq4y1pxueyma754ym&amp;dl=0","Click to download Image")</f>
      </c>
      <c r="B3403" s="0">
        <f>HYPERLINK("https://dl.dropboxusercontent.com/scl/fi/kcwbzbb12ypd5h2vhfx8x/womens-polo-size-chartsmarta.jpg?rlkey=0l3m63dshpgfxn4os0sq2mx19&amp;dl=0","Click to download SizeChart")</f>
      </c>
      <c r="C3403" s="0" t="inlineStr">
        <is>
          <t>Marta Women's Space Dye Polo</t>
        </is>
      </c>
      <c r="D3403" s="0" t="inlineStr">
        <is>
          <t>115430</t>
        </is>
      </c>
      <c r="E3403" s="0" t="inlineStr">
        <is>
          <t>BLANK W MARTA CRIMSON:115430E - 2XL</t>
        </is>
      </c>
      <c r="G3403" s="0" t="inlineStr">
        <is>
          <t>WOMENS</t>
        </is>
      </c>
      <c r="H3403" s="0" t="inlineStr">
        <is>
          <t>2XL</t>
        </is>
      </c>
      <c r="I3403" s="0">
        <v>29.99</v>
      </c>
      <c r="J3403" s="0">
        <v>6</v>
      </c>
    </row>
    <row r="3404" spans="1:10" customHeight="0">
      <c r="A3404" s="0">
        <f>HYPERLINK("https://dl.dropboxusercontent.com/scl/fi/70bpip6g8z51g5kqkyivw/marta.jpg?rlkey=hsz468sgaq4y1pxueyma754ym&amp;dl=0","Click to download Image")</f>
      </c>
      <c r="B3404" s="0">
        <f>HYPERLINK("https://dl.dropboxusercontent.com/scl/fi/kcwbzbb12ypd5h2vhfx8x/womens-polo-size-chartsmarta.jpg?rlkey=0l3m63dshpgfxn4os0sq2mx19&amp;dl=0","Click to download SizeChart")</f>
      </c>
      <c r="C3404" s="0" t="inlineStr">
        <is>
          <t>Marta Women's Space Dye Polo</t>
        </is>
      </c>
      <c r="D3404" s="0" t="inlineStr">
        <is>
          <t>115430</t>
        </is>
      </c>
      <c r="E3404" s="0" t="inlineStr">
        <is>
          <t>BLANK W MARTA CRIMSON:115430F - 3XL</t>
        </is>
      </c>
      <c r="G3404" s="0" t="inlineStr">
        <is>
          <t>WOMENS</t>
        </is>
      </c>
      <c r="H3404" s="0" t="inlineStr">
        <is>
          <t>3XL</t>
        </is>
      </c>
      <c r="I3404" s="0">
        <v>29.99</v>
      </c>
      <c r="J3404" s="0">
        <v>4</v>
      </c>
    </row>
    <row r="3405" spans="1:10" customHeight="0">
      <c r="A3405" s="0">
        <f>HYPERLINK("https://dl.dropboxusercontent.com/scl/fi/hkk6537gmyh7su6gca49p/115429-af.jpg?rlkey=ogygq607iuc6p92krdv5p5brx&amp;dl=0","Click to download Image")</f>
      </c>
      <c r="B3405" s="0">
        <f>HYPERLINK("https://dl.dropboxusercontent.com/scl/fi/kcwbzbb12ypd5h2vhfx8x/womens-polo-size-chartsmarta.jpg?rlkey=0l3m63dshpgfxn4os0sq2mx19&amp;dl=0","Click to download SizeChart")</f>
      </c>
      <c r="C3405" s="0" t="inlineStr">
        <is>
          <t>Marta Women's Space Dye Polo</t>
        </is>
      </c>
      <c r="D3405" s="0" t="inlineStr">
        <is>
          <t>115429</t>
        </is>
      </c>
      <c r="E3405" s="0" t="inlineStr">
        <is>
          <t>BLANK W MARTA PURPLE:115429A - S</t>
        </is>
      </c>
      <c r="G3405" s="0" t="inlineStr">
        <is>
          <t>WOMENS</t>
        </is>
      </c>
      <c r="H3405" s="0" t="inlineStr">
        <is>
          <t>S</t>
        </is>
      </c>
      <c r="I3405" s="0">
        <v>29.99</v>
      </c>
      <c r="J3405" s="0">
        <v>48</v>
      </c>
    </row>
    <row r="3406" spans="1:10" customHeight="0">
      <c r="A3406" s="0">
        <f>HYPERLINK("https://dl.dropboxusercontent.com/scl/fi/hkk6537gmyh7su6gca49p/115429-af.jpg?rlkey=ogygq607iuc6p92krdv5p5brx&amp;dl=0","Click to download Image")</f>
      </c>
      <c r="B3406" s="0">
        <f>HYPERLINK("https://dl.dropboxusercontent.com/scl/fi/kcwbzbb12ypd5h2vhfx8x/womens-polo-size-chartsmarta.jpg?rlkey=0l3m63dshpgfxn4os0sq2mx19&amp;dl=0","Click to download SizeChart")</f>
      </c>
      <c r="C3406" s="0" t="inlineStr">
        <is>
          <t>Marta Women's Space Dye Polo</t>
        </is>
      </c>
      <c r="D3406" s="0" t="inlineStr">
        <is>
          <t>115429</t>
        </is>
      </c>
      <c r="E3406" s="0" t="inlineStr">
        <is>
          <t>BLANK W MARTA PURPLE:115429B - M</t>
        </is>
      </c>
      <c r="G3406" s="0" t="inlineStr">
        <is>
          <t>WOMENS</t>
        </is>
      </c>
      <c r="H3406" s="0" t="inlineStr">
        <is>
          <t>M</t>
        </is>
      </c>
      <c r="I3406" s="0">
        <v>29.99</v>
      </c>
      <c r="J3406" s="0">
        <v>96</v>
      </c>
    </row>
    <row r="3407" spans="1:10" customHeight="0">
      <c r="A3407" s="0">
        <f>HYPERLINK("https://dl.dropboxusercontent.com/scl/fi/hkk6537gmyh7su6gca49p/115429-af.jpg?rlkey=ogygq607iuc6p92krdv5p5brx&amp;dl=0","Click to download Image")</f>
      </c>
      <c r="B3407" s="0">
        <f>HYPERLINK("https://dl.dropboxusercontent.com/scl/fi/kcwbzbb12ypd5h2vhfx8x/womens-polo-size-chartsmarta.jpg?rlkey=0l3m63dshpgfxn4os0sq2mx19&amp;dl=0","Click to download SizeChart")</f>
      </c>
      <c r="C3407" s="0" t="inlineStr">
        <is>
          <t>Marta Women's Space Dye Polo</t>
        </is>
      </c>
      <c r="D3407" s="0" t="inlineStr">
        <is>
          <t>115429</t>
        </is>
      </c>
      <c r="E3407" s="0" t="inlineStr">
        <is>
          <t>BLANK W MARTA PURPLE:115429C - L</t>
        </is>
      </c>
      <c r="G3407" s="0" t="inlineStr">
        <is>
          <t>WOMENS</t>
        </is>
      </c>
      <c r="H3407" s="0" t="inlineStr">
        <is>
          <t>L</t>
        </is>
      </c>
      <c r="I3407" s="0">
        <v>29.99</v>
      </c>
      <c r="J3407" s="0">
        <v>96</v>
      </c>
    </row>
    <row r="3408" spans="1:10" customHeight="0">
      <c r="A3408" s="0">
        <f>HYPERLINK("https://dl.dropboxusercontent.com/scl/fi/hkk6537gmyh7su6gca49p/115429-af.jpg?rlkey=ogygq607iuc6p92krdv5p5brx&amp;dl=0","Click to download Image")</f>
      </c>
      <c r="B3408" s="0">
        <f>HYPERLINK("https://dl.dropboxusercontent.com/scl/fi/kcwbzbb12ypd5h2vhfx8x/womens-polo-size-chartsmarta.jpg?rlkey=0l3m63dshpgfxn4os0sq2mx19&amp;dl=0","Click to download SizeChart")</f>
      </c>
      <c r="C3408" s="0" t="inlineStr">
        <is>
          <t>Marta Women's Space Dye Polo</t>
        </is>
      </c>
      <c r="D3408" s="0" t="inlineStr">
        <is>
          <t>115429</t>
        </is>
      </c>
      <c r="E3408" s="0" t="inlineStr">
        <is>
          <t>BLANK W MARTA PURPLE:115429D - XL</t>
        </is>
      </c>
      <c r="G3408" s="0" t="inlineStr">
        <is>
          <t>WOMENS</t>
        </is>
      </c>
      <c r="H3408" s="0" t="inlineStr">
        <is>
          <t>XL</t>
        </is>
      </c>
      <c r="I3408" s="0">
        <v>29.99</v>
      </c>
      <c r="J3408" s="0">
        <v>48</v>
      </c>
    </row>
    <row r="3409" spans="1:10" customHeight="0">
      <c r="A3409" s="0">
        <f>HYPERLINK("https://dl.dropboxusercontent.com/scl/fi/hkk6537gmyh7su6gca49p/115429-af.jpg?rlkey=ogygq607iuc6p92krdv5p5brx&amp;dl=0","Click to download Image")</f>
      </c>
      <c r="B3409" s="0">
        <f>HYPERLINK("https://dl.dropboxusercontent.com/scl/fi/kcwbzbb12ypd5h2vhfx8x/womens-polo-size-chartsmarta.jpg?rlkey=0l3m63dshpgfxn4os0sq2mx19&amp;dl=0","Click to download SizeChart")</f>
      </c>
      <c r="C3409" s="0" t="inlineStr">
        <is>
          <t>Marta Women's Space Dye Polo</t>
        </is>
      </c>
      <c r="D3409" s="0" t="inlineStr">
        <is>
          <t>115429</t>
        </is>
      </c>
      <c r="E3409" s="0" t="inlineStr">
        <is>
          <t>BLANK W MARTA PURPLE:115429E - 2XL</t>
        </is>
      </c>
      <c r="G3409" s="0" t="inlineStr">
        <is>
          <t>WOMENS</t>
        </is>
      </c>
      <c r="H3409" s="0" t="inlineStr">
        <is>
          <t>2XL</t>
        </is>
      </c>
      <c r="I3409" s="0">
        <v>29.99</v>
      </c>
      <c r="J3409" s="0">
        <v>12</v>
      </c>
    </row>
    <row r="3410" spans="1:10" customHeight="0">
      <c r="A3410" s="0">
        <f>HYPERLINK("https://dl.dropboxusercontent.com/scl/fi/hkk6537gmyh7su6gca49p/115429-af.jpg?rlkey=ogygq607iuc6p92krdv5p5brx&amp;dl=0","Click to download Image")</f>
      </c>
      <c r="B3410" s="0">
        <f>HYPERLINK("https://dl.dropboxusercontent.com/scl/fi/kcwbzbb12ypd5h2vhfx8x/womens-polo-size-chartsmarta.jpg?rlkey=0l3m63dshpgfxn4os0sq2mx19&amp;dl=0","Click to download SizeChart")</f>
      </c>
      <c r="C3410" s="0" t="inlineStr">
        <is>
          <t>Marta Women's Space Dye Polo</t>
        </is>
      </c>
      <c r="D3410" s="0" t="inlineStr">
        <is>
          <t>115429</t>
        </is>
      </c>
      <c r="E3410" s="0" t="inlineStr">
        <is>
          <t>BLANK W MARTA PURPLE:115429F - 3XL</t>
        </is>
      </c>
      <c r="G3410" s="0" t="inlineStr">
        <is>
          <t>WOMENS</t>
        </is>
      </c>
      <c r="H3410" s="0" t="inlineStr">
        <is>
          <t>3XL</t>
        </is>
      </c>
      <c r="I3410" s="0">
        <v>29.99</v>
      </c>
      <c r="J3410" s="0">
        <v>8</v>
      </c>
    </row>
    <row r="3411" spans="1:10" customHeight="0">
      <c r="A3411" s="0">
        <f>HYPERLINK("https://dl.dropboxusercontent.com/scl/fi/8bzub8woezejw2awp9l34/prima-152908-f.jpg?rlkey=flkf5ab4zg055h1xpkosh9d00&amp;dl=0","Click to download Image")</f>
      </c>
      <c r="B3411" s="0">
        <f>HYPERLINK("https://dl.dropboxusercontent.com/scl/fi/ln3l9tqzeuxs9updjwg1c/mens-jackets-size-chartsprima.jpg?rlkey=8owkzo7gkevghc6l8orzg3izt&amp;dl=0","Click to download SizeChart")</f>
      </c>
      <c r="C3411" s="0" t="inlineStr">
        <is>
          <t>Prima Men's Performance Jacket</t>
        </is>
      </c>
      <c r="D3411" s="0" t="inlineStr">
        <is>
          <t>152908</t>
        </is>
      </c>
      <c r="E3411" s="0" t="inlineStr">
        <is>
          <t>BLANK PRIMA M BK:152908A-S</t>
        </is>
      </c>
      <c r="F3411" s="0" t="inlineStr">
        <is>
          <t>899152908049</t>
        </is>
      </c>
      <c r="G3411" s="0" t="inlineStr">
        <is>
          <t>MENS</t>
        </is>
      </c>
      <c r="H3411" s="0" t="inlineStr">
        <is>
          <t>S</t>
        </is>
      </c>
      <c r="I3411" s="0">
        <v>109.99</v>
      </c>
      <c r="J3411" s="0">
        <v>12</v>
      </c>
    </row>
    <row r="3412" spans="1:10" customHeight="0">
      <c r="A3412" s="0">
        <f>HYPERLINK("https://dl.dropboxusercontent.com/scl/fi/8bzub8woezejw2awp9l34/prima-152908-f.jpg?rlkey=flkf5ab4zg055h1xpkosh9d00&amp;dl=0","Click to download Image")</f>
      </c>
      <c r="B3412" s="0">
        <f>HYPERLINK("https://dl.dropboxusercontent.com/scl/fi/ln3l9tqzeuxs9updjwg1c/mens-jackets-size-chartsprima.jpg?rlkey=8owkzo7gkevghc6l8orzg3izt&amp;dl=0","Click to download SizeChart")</f>
      </c>
      <c r="C3412" s="0" t="inlineStr">
        <is>
          <t>Prima Men's Performance Jacket</t>
        </is>
      </c>
      <c r="D3412" s="0" t="inlineStr">
        <is>
          <t>152908</t>
        </is>
      </c>
      <c r="E3412" s="0" t="inlineStr">
        <is>
          <t>BLANK PRIMA M BK:152908B-M</t>
        </is>
      </c>
      <c r="F3412" s="0" t="inlineStr">
        <is>
          <t>899152908056</t>
        </is>
      </c>
      <c r="G3412" s="0" t="inlineStr">
        <is>
          <t>MENS</t>
        </is>
      </c>
      <c r="H3412" s="0" t="inlineStr">
        <is>
          <t>M</t>
        </is>
      </c>
      <c r="I3412" s="0">
        <v>109.99</v>
      </c>
      <c r="J3412" s="0">
        <v>24</v>
      </c>
    </row>
    <row r="3413" spans="1:10" customHeight="0">
      <c r="A3413" s="0">
        <f>HYPERLINK("https://dl.dropboxusercontent.com/scl/fi/8bzub8woezejw2awp9l34/prima-152908-f.jpg?rlkey=flkf5ab4zg055h1xpkosh9d00&amp;dl=0","Click to download Image")</f>
      </c>
      <c r="B3413" s="0">
        <f>HYPERLINK("https://dl.dropboxusercontent.com/scl/fi/ln3l9tqzeuxs9updjwg1c/mens-jackets-size-chartsprima.jpg?rlkey=8owkzo7gkevghc6l8orzg3izt&amp;dl=0","Click to download SizeChart")</f>
      </c>
      <c r="C3413" s="0" t="inlineStr">
        <is>
          <t>Prima Men's Performance Jacket</t>
        </is>
      </c>
      <c r="D3413" s="0" t="inlineStr">
        <is>
          <t>152908</t>
        </is>
      </c>
      <c r="E3413" s="0" t="inlineStr">
        <is>
          <t>BLANK PRIMA M BK:152908C-L</t>
        </is>
      </c>
      <c r="F3413" s="0" t="inlineStr">
        <is>
          <t>899152908063</t>
        </is>
      </c>
      <c r="G3413" s="0" t="inlineStr">
        <is>
          <t>MENS</t>
        </is>
      </c>
      <c r="H3413" s="0" t="inlineStr">
        <is>
          <t>L</t>
        </is>
      </c>
      <c r="I3413" s="0">
        <v>109.99</v>
      </c>
      <c r="J3413" s="0">
        <v>35</v>
      </c>
    </row>
    <row r="3414" spans="1:10" customHeight="0">
      <c r="A3414" s="0">
        <f>HYPERLINK("https://dl.dropboxusercontent.com/scl/fi/8bzub8woezejw2awp9l34/prima-152908-f.jpg?rlkey=flkf5ab4zg055h1xpkosh9d00&amp;dl=0","Click to download Image")</f>
      </c>
      <c r="B3414" s="0">
        <f>HYPERLINK("https://dl.dropboxusercontent.com/scl/fi/ln3l9tqzeuxs9updjwg1c/mens-jackets-size-chartsprima.jpg?rlkey=8owkzo7gkevghc6l8orzg3izt&amp;dl=0","Click to download SizeChart")</f>
      </c>
      <c r="C3414" s="0" t="inlineStr">
        <is>
          <t>Prima Men's Performance Jacket</t>
        </is>
      </c>
      <c r="D3414" s="0" t="inlineStr">
        <is>
          <t>152908</t>
        </is>
      </c>
      <c r="E3414" s="0" t="inlineStr">
        <is>
          <t>BLANK PRIMA M BK:152908D-XL</t>
        </is>
      </c>
      <c r="F3414" s="0" t="inlineStr">
        <is>
          <t>899152908070</t>
        </is>
      </c>
      <c r="G3414" s="0" t="inlineStr">
        <is>
          <t>MENS</t>
        </is>
      </c>
      <c r="H3414" s="0" t="inlineStr">
        <is>
          <t>XL</t>
        </is>
      </c>
      <c r="I3414" s="0">
        <v>109.99</v>
      </c>
      <c r="J3414" s="0">
        <v>34</v>
      </c>
    </row>
    <row r="3415" spans="1:10" customHeight="0">
      <c r="A3415" s="0">
        <f>HYPERLINK("https://dl.dropboxusercontent.com/scl/fi/8bzub8woezejw2awp9l34/prima-152908-f.jpg?rlkey=flkf5ab4zg055h1xpkosh9d00&amp;dl=0","Click to download Image")</f>
      </c>
      <c r="B3415" s="0">
        <f>HYPERLINK("https://dl.dropboxusercontent.com/scl/fi/ln3l9tqzeuxs9updjwg1c/mens-jackets-size-chartsprima.jpg?rlkey=8owkzo7gkevghc6l8orzg3izt&amp;dl=0","Click to download SizeChart")</f>
      </c>
      <c r="C3415" s="0" t="inlineStr">
        <is>
          <t>Prima Men's Performance Jacket</t>
        </is>
      </c>
      <c r="D3415" s="0" t="inlineStr">
        <is>
          <t>152908</t>
        </is>
      </c>
      <c r="E3415" s="0" t="inlineStr">
        <is>
          <t>BLANK PRIMA M BK:152908E-2XL</t>
        </is>
      </c>
      <c r="F3415" s="0" t="inlineStr">
        <is>
          <t>899152908087</t>
        </is>
      </c>
      <c r="G3415" s="0" t="inlineStr">
        <is>
          <t>MENS</t>
        </is>
      </c>
      <c r="H3415" s="0" t="inlineStr">
        <is>
          <t>2XL</t>
        </is>
      </c>
      <c r="I3415" s="0">
        <v>109.99</v>
      </c>
      <c r="J3415" s="0">
        <v>24</v>
      </c>
    </row>
    <row r="3416" spans="1:10" customHeight="0">
      <c r="A3416" s="0">
        <f>HYPERLINK("https://dl.dropboxusercontent.com/scl/fi/8bzub8woezejw2awp9l34/prima-152908-f.jpg?rlkey=flkf5ab4zg055h1xpkosh9d00&amp;dl=0","Click to download Image")</f>
      </c>
      <c r="B3416" s="0">
        <f>HYPERLINK("https://dl.dropboxusercontent.com/scl/fi/ln3l9tqzeuxs9updjwg1c/mens-jackets-size-chartsprima.jpg?rlkey=8owkzo7gkevghc6l8orzg3izt&amp;dl=0","Click to download SizeChart")</f>
      </c>
      <c r="C3416" s="0" t="inlineStr">
        <is>
          <t>Prima Men's Performance Jacket</t>
        </is>
      </c>
      <c r="D3416" s="0" t="inlineStr">
        <is>
          <t>152908</t>
        </is>
      </c>
      <c r="E3416" s="0" t="inlineStr">
        <is>
          <t>BLANK PRIMA M BK:152908F-3XL</t>
        </is>
      </c>
      <c r="F3416" s="0" t="inlineStr">
        <is>
          <t>899152908094</t>
        </is>
      </c>
      <c r="G3416" s="0" t="inlineStr">
        <is>
          <t>MENS</t>
        </is>
      </c>
      <c r="H3416" s="0" t="inlineStr">
        <is>
          <t>3XL</t>
        </is>
      </c>
      <c r="I3416" s="0">
        <v>109.99</v>
      </c>
      <c r="J3416" s="0">
        <v>12</v>
      </c>
    </row>
    <row r="3417" spans="1:10" customHeight="0">
      <c r="A3417" s="0">
        <f>HYPERLINK("https://dl.dropboxusercontent.com/scl/fi/lb3mrcn0dr9h69u3yl5a9/prima-152909-f.jpg?rlkey=8l5xx2njd4ao953h1fjafwgq5&amp;dl=0","Click to download Image")</f>
      </c>
      <c r="B3417" s="0">
        <f>HYPERLINK("https://dl.dropboxusercontent.com/scl/fi/ln3l9tqzeuxs9updjwg1c/mens-jackets-size-chartsprima.jpg?rlkey=8owkzo7gkevghc6l8orzg3izt&amp;dl=0","Click to download SizeChart")</f>
      </c>
      <c r="C3417" s="0" t="inlineStr">
        <is>
          <t>Prima Men's Performance Jacket</t>
        </is>
      </c>
      <c r="D3417" s="0" t="inlineStr">
        <is>
          <t>152909</t>
        </is>
      </c>
      <c r="E3417" s="0" t="inlineStr">
        <is>
          <t>BLANK PRIMA M CL:152909A-S</t>
        </is>
      </c>
      <c r="F3417" s="0" t="inlineStr">
        <is>
          <t>899152909046</t>
        </is>
      </c>
      <c r="G3417" s="0" t="inlineStr">
        <is>
          <t>MENS</t>
        </is>
      </c>
      <c r="H3417" s="0" t="inlineStr">
        <is>
          <t>S</t>
        </is>
      </c>
      <c r="I3417" s="0">
        <v>109.99</v>
      </c>
      <c r="J3417" s="0">
        <v>6</v>
      </c>
    </row>
    <row r="3418" spans="1:10" customHeight="0">
      <c r="A3418" s="0">
        <f>HYPERLINK("https://dl.dropboxusercontent.com/scl/fi/lb3mrcn0dr9h69u3yl5a9/prima-152909-f.jpg?rlkey=8l5xx2njd4ao953h1fjafwgq5&amp;dl=0","Click to download Image")</f>
      </c>
      <c r="B3418" s="0">
        <f>HYPERLINK("https://dl.dropboxusercontent.com/scl/fi/ln3l9tqzeuxs9updjwg1c/mens-jackets-size-chartsprima.jpg?rlkey=8owkzo7gkevghc6l8orzg3izt&amp;dl=0","Click to download SizeChart")</f>
      </c>
      <c r="C3418" s="0" t="inlineStr">
        <is>
          <t>Prima Men's Performance Jacket</t>
        </is>
      </c>
      <c r="D3418" s="0" t="inlineStr">
        <is>
          <t>152909</t>
        </is>
      </c>
      <c r="E3418" s="0" t="inlineStr">
        <is>
          <t>BLANK PRIMA M CL:152909B-M</t>
        </is>
      </c>
      <c r="F3418" s="0" t="inlineStr">
        <is>
          <t>899152909053</t>
        </is>
      </c>
      <c r="G3418" s="0" t="inlineStr">
        <is>
          <t>MENS</t>
        </is>
      </c>
      <c r="H3418" s="0" t="inlineStr">
        <is>
          <t>M</t>
        </is>
      </c>
      <c r="I3418" s="0">
        <v>109.99</v>
      </c>
      <c r="J3418" s="0">
        <v>12</v>
      </c>
    </row>
    <row r="3419" spans="1:10" customHeight="0">
      <c r="A3419" s="0">
        <f>HYPERLINK("https://dl.dropboxusercontent.com/scl/fi/lb3mrcn0dr9h69u3yl5a9/prima-152909-f.jpg?rlkey=8l5xx2njd4ao953h1fjafwgq5&amp;dl=0","Click to download Image")</f>
      </c>
      <c r="B3419" s="0">
        <f>HYPERLINK("https://dl.dropboxusercontent.com/scl/fi/ln3l9tqzeuxs9updjwg1c/mens-jackets-size-chartsprima.jpg?rlkey=8owkzo7gkevghc6l8orzg3izt&amp;dl=0","Click to download SizeChart")</f>
      </c>
      <c r="C3419" s="0" t="inlineStr">
        <is>
          <t>Prima Men's Performance Jacket</t>
        </is>
      </c>
      <c r="D3419" s="0" t="inlineStr">
        <is>
          <t>152909</t>
        </is>
      </c>
      <c r="E3419" s="0" t="inlineStr">
        <is>
          <t>BLANK PRIMA M CL:152909C-L</t>
        </is>
      </c>
      <c r="F3419" s="0" t="inlineStr">
        <is>
          <t>899152909060</t>
        </is>
      </c>
      <c r="G3419" s="0" t="inlineStr">
        <is>
          <t>MENS</t>
        </is>
      </c>
      <c r="H3419" s="0" t="inlineStr">
        <is>
          <t>L</t>
        </is>
      </c>
      <c r="I3419" s="0">
        <v>109.99</v>
      </c>
      <c r="J3419" s="0">
        <v>18</v>
      </c>
    </row>
    <row r="3420" spans="1:10" customHeight="0">
      <c r="A3420" s="0">
        <f>HYPERLINK("https://dl.dropboxusercontent.com/scl/fi/lb3mrcn0dr9h69u3yl5a9/prima-152909-f.jpg?rlkey=8l5xx2njd4ao953h1fjafwgq5&amp;dl=0","Click to download Image")</f>
      </c>
      <c r="B3420" s="0">
        <f>HYPERLINK("https://dl.dropboxusercontent.com/scl/fi/ln3l9tqzeuxs9updjwg1c/mens-jackets-size-chartsprima.jpg?rlkey=8owkzo7gkevghc6l8orzg3izt&amp;dl=0","Click to download SizeChart")</f>
      </c>
      <c r="C3420" s="0" t="inlineStr">
        <is>
          <t>Prima Men's Performance Jacket</t>
        </is>
      </c>
      <c r="D3420" s="0" t="inlineStr">
        <is>
          <t>152909</t>
        </is>
      </c>
      <c r="E3420" s="0" t="inlineStr">
        <is>
          <t>BLANK PRIMA M CL:152909D-XL</t>
        </is>
      </c>
      <c r="F3420" s="0" t="inlineStr">
        <is>
          <t>899152909077</t>
        </is>
      </c>
      <c r="G3420" s="0" t="inlineStr">
        <is>
          <t>MENS</t>
        </is>
      </c>
      <c r="H3420" s="0" t="inlineStr">
        <is>
          <t>XL</t>
        </is>
      </c>
      <c r="I3420" s="0">
        <v>109.99</v>
      </c>
      <c r="J3420" s="0">
        <v>18</v>
      </c>
    </row>
    <row r="3421" spans="1:10" customHeight="0">
      <c r="A3421" s="0">
        <f>HYPERLINK("https://dl.dropboxusercontent.com/scl/fi/lb3mrcn0dr9h69u3yl5a9/prima-152909-f.jpg?rlkey=8l5xx2njd4ao953h1fjafwgq5&amp;dl=0","Click to download Image")</f>
      </c>
      <c r="B3421" s="0">
        <f>HYPERLINK("https://dl.dropboxusercontent.com/scl/fi/ln3l9tqzeuxs9updjwg1c/mens-jackets-size-chartsprima.jpg?rlkey=8owkzo7gkevghc6l8orzg3izt&amp;dl=0","Click to download SizeChart")</f>
      </c>
      <c r="C3421" s="0" t="inlineStr">
        <is>
          <t>Prima Men's Performance Jacket</t>
        </is>
      </c>
      <c r="D3421" s="0" t="inlineStr">
        <is>
          <t>152909</t>
        </is>
      </c>
      <c r="E3421" s="0" t="inlineStr">
        <is>
          <t>BLANK PRIMA M CL:152909E-2XL</t>
        </is>
      </c>
      <c r="F3421" s="0" t="inlineStr">
        <is>
          <t>899152909084</t>
        </is>
      </c>
      <c r="G3421" s="0" t="inlineStr">
        <is>
          <t>MENS</t>
        </is>
      </c>
      <c r="H3421" s="0" t="inlineStr">
        <is>
          <t>2XL</t>
        </is>
      </c>
      <c r="I3421" s="0">
        <v>109.99</v>
      </c>
      <c r="J3421" s="0">
        <v>12</v>
      </c>
    </row>
    <row r="3422" spans="1:10" customHeight="0">
      <c r="A3422" s="0">
        <f>HYPERLINK("https://dl.dropboxusercontent.com/scl/fi/lb3mrcn0dr9h69u3yl5a9/prima-152909-f.jpg?rlkey=8l5xx2njd4ao953h1fjafwgq5&amp;dl=0","Click to download Image")</f>
      </c>
      <c r="B3422" s="0">
        <f>HYPERLINK("https://dl.dropboxusercontent.com/scl/fi/ln3l9tqzeuxs9updjwg1c/mens-jackets-size-chartsprima.jpg?rlkey=8owkzo7gkevghc6l8orzg3izt&amp;dl=0","Click to download SizeChart")</f>
      </c>
      <c r="C3422" s="0" t="inlineStr">
        <is>
          <t>Prima Men's Performance Jacket</t>
        </is>
      </c>
      <c r="D3422" s="0" t="inlineStr">
        <is>
          <t>152909</t>
        </is>
      </c>
      <c r="E3422" s="0" t="inlineStr">
        <is>
          <t>BLANK PRIMA M CL:152909F-3XL</t>
        </is>
      </c>
      <c r="F3422" s="0" t="inlineStr">
        <is>
          <t>899152909091</t>
        </is>
      </c>
      <c r="G3422" s="0" t="inlineStr">
        <is>
          <t>MENS</t>
        </is>
      </c>
      <c r="H3422" s="0" t="inlineStr">
        <is>
          <t>3XL</t>
        </is>
      </c>
      <c r="I3422" s="0">
        <v>109.99</v>
      </c>
      <c r="J3422" s="0">
        <v>6</v>
      </c>
    </row>
    <row r="3423" spans="1:10" customHeight="0">
      <c r="A3423" s="0">
        <f>HYPERLINK("https://dl.dropboxusercontent.com/scl/fi/lw0rvl1n7ijay4b0y2al5/prima-152911-f.jpg?rlkey=3t8zylmngt363by9aekqqmiq4&amp;dl=0","Click to download Image")</f>
      </c>
      <c r="B3423" s="0">
        <f>HYPERLINK("https://dl.dropboxusercontent.com/scl/fi/ln3l9tqzeuxs9updjwg1c/mens-jackets-size-chartsprima.jpg?rlkey=8owkzo7gkevghc6l8orzg3izt&amp;dl=0","Click to download SizeChart")</f>
      </c>
      <c r="C3423" s="0" t="inlineStr">
        <is>
          <t>Prima Men's Performance Jacket</t>
        </is>
      </c>
      <c r="D3423" s="0" t="inlineStr">
        <is>
          <t>152911</t>
        </is>
      </c>
      <c r="E3423" s="0" t="inlineStr">
        <is>
          <t>BLANK PRIMA M GD:152911A-S</t>
        </is>
      </c>
      <c r="F3423" s="0" t="inlineStr">
        <is>
          <t>899152911049</t>
        </is>
      </c>
      <c r="G3423" s="0" t="inlineStr">
        <is>
          <t>MENS</t>
        </is>
      </c>
      <c r="H3423" s="0" t="inlineStr">
        <is>
          <t>S</t>
        </is>
      </c>
      <c r="I3423" s="0">
        <v>109.99</v>
      </c>
      <c r="J3423" s="0">
        <v>6</v>
      </c>
    </row>
    <row r="3424" spans="1:10" customHeight="0">
      <c r="A3424" s="0">
        <f>HYPERLINK("https://dl.dropboxusercontent.com/scl/fi/lw0rvl1n7ijay4b0y2al5/prima-152911-f.jpg?rlkey=3t8zylmngt363by9aekqqmiq4&amp;dl=0","Click to download Image")</f>
      </c>
      <c r="B3424" s="0">
        <f>HYPERLINK("https://dl.dropboxusercontent.com/scl/fi/ln3l9tqzeuxs9updjwg1c/mens-jackets-size-chartsprima.jpg?rlkey=8owkzo7gkevghc6l8orzg3izt&amp;dl=0","Click to download SizeChart")</f>
      </c>
      <c r="C3424" s="0" t="inlineStr">
        <is>
          <t>Prima Men's Performance Jacket</t>
        </is>
      </c>
      <c r="D3424" s="0" t="inlineStr">
        <is>
          <t>152911</t>
        </is>
      </c>
      <c r="E3424" s="0" t="inlineStr">
        <is>
          <t>BLANK PRIMA M GD:152911B-M</t>
        </is>
      </c>
      <c r="F3424" s="0" t="inlineStr">
        <is>
          <t>899152911056</t>
        </is>
      </c>
      <c r="G3424" s="0" t="inlineStr">
        <is>
          <t>MENS</t>
        </is>
      </c>
      <c r="H3424" s="0" t="inlineStr">
        <is>
          <t>M</t>
        </is>
      </c>
      <c r="I3424" s="0">
        <v>109.99</v>
      </c>
      <c r="J3424" s="0">
        <v>12</v>
      </c>
    </row>
    <row r="3425" spans="1:10" customHeight="0">
      <c r="A3425" s="0">
        <f>HYPERLINK("https://dl.dropboxusercontent.com/scl/fi/lw0rvl1n7ijay4b0y2al5/prima-152911-f.jpg?rlkey=3t8zylmngt363by9aekqqmiq4&amp;dl=0","Click to download Image")</f>
      </c>
      <c r="B3425" s="0">
        <f>HYPERLINK("https://dl.dropboxusercontent.com/scl/fi/ln3l9tqzeuxs9updjwg1c/mens-jackets-size-chartsprima.jpg?rlkey=8owkzo7gkevghc6l8orzg3izt&amp;dl=0","Click to download SizeChart")</f>
      </c>
      <c r="C3425" s="0" t="inlineStr">
        <is>
          <t>Prima Men's Performance Jacket</t>
        </is>
      </c>
      <c r="D3425" s="0" t="inlineStr">
        <is>
          <t>152911</t>
        </is>
      </c>
      <c r="E3425" s="0" t="inlineStr">
        <is>
          <t>BLANK PRIMA M GD:152911C-L</t>
        </is>
      </c>
      <c r="F3425" s="0" t="inlineStr">
        <is>
          <t>899152911063</t>
        </is>
      </c>
      <c r="G3425" s="0" t="inlineStr">
        <is>
          <t>MENS</t>
        </is>
      </c>
      <c r="H3425" s="0" t="inlineStr">
        <is>
          <t>L</t>
        </is>
      </c>
      <c r="I3425" s="0">
        <v>109.99</v>
      </c>
      <c r="J3425" s="0">
        <v>18</v>
      </c>
    </row>
    <row r="3426" spans="1:10" customHeight="0">
      <c r="A3426" s="0">
        <f>HYPERLINK("https://dl.dropboxusercontent.com/scl/fi/lw0rvl1n7ijay4b0y2al5/prima-152911-f.jpg?rlkey=3t8zylmngt363by9aekqqmiq4&amp;dl=0","Click to download Image")</f>
      </c>
      <c r="B3426" s="0">
        <f>HYPERLINK("https://dl.dropboxusercontent.com/scl/fi/ln3l9tqzeuxs9updjwg1c/mens-jackets-size-chartsprima.jpg?rlkey=8owkzo7gkevghc6l8orzg3izt&amp;dl=0","Click to download SizeChart")</f>
      </c>
      <c r="C3426" s="0" t="inlineStr">
        <is>
          <t>Prima Men's Performance Jacket</t>
        </is>
      </c>
      <c r="D3426" s="0" t="inlineStr">
        <is>
          <t>152911</t>
        </is>
      </c>
      <c r="E3426" s="0" t="inlineStr">
        <is>
          <t>BLANK PRIMA M GD:152911D-XL</t>
        </is>
      </c>
      <c r="F3426" s="0" t="inlineStr">
        <is>
          <t>899152911070</t>
        </is>
      </c>
      <c r="G3426" s="0" t="inlineStr">
        <is>
          <t>MENS</t>
        </is>
      </c>
      <c r="H3426" s="0" t="inlineStr">
        <is>
          <t>XL</t>
        </is>
      </c>
      <c r="I3426" s="0">
        <v>109.99</v>
      </c>
      <c r="J3426" s="0">
        <v>18</v>
      </c>
    </row>
    <row r="3427" spans="1:10" customHeight="0">
      <c r="A3427" s="0">
        <f>HYPERLINK("https://dl.dropboxusercontent.com/scl/fi/lw0rvl1n7ijay4b0y2al5/prima-152911-f.jpg?rlkey=3t8zylmngt363by9aekqqmiq4&amp;dl=0","Click to download Image")</f>
      </c>
      <c r="B3427" s="0">
        <f>HYPERLINK("https://dl.dropboxusercontent.com/scl/fi/ln3l9tqzeuxs9updjwg1c/mens-jackets-size-chartsprima.jpg?rlkey=8owkzo7gkevghc6l8orzg3izt&amp;dl=0","Click to download SizeChart")</f>
      </c>
      <c r="C3427" s="0" t="inlineStr">
        <is>
          <t>Prima Men's Performance Jacket</t>
        </is>
      </c>
      <c r="D3427" s="0" t="inlineStr">
        <is>
          <t>152911</t>
        </is>
      </c>
      <c r="E3427" s="0" t="inlineStr">
        <is>
          <t>BLANK PRIMA M GD:152911E-2XL</t>
        </is>
      </c>
      <c r="F3427" s="0" t="inlineStr">
        <is>
          <t>899152911087</t>
        </is>
      </c>
      <c r="G3427" s="0" t="inlineStr">
        <is>
          <t>MENS</t>
        </is>
      </c>
      <c r="H3427" s="0" t="inlineStr">
        <is>
          <t>2XL</t>
        </is>
      </c>
      <c r="I3427" s="0">
        <v>109.99</v>
      </c>
      <c r="J3427" s="0">
        <v>12</v>
      </c>
    </row>
    <row r="3428" spans="1:10" customHeight="0">
      <c r="A3428" s="0">
        <f>HYPERLINK("https://dl.dropboxusercontent.com/scl/fi/lw0rvl1n7ijay4b0y2al5/prima-152911-f.jpg?rlkey=3t8zylmngt363by9aekqqmiq4&amp;dl=0","Click to download Image")</f>
      </c>
      <c r="B3428" s="0">
        <f>HYPERLINK("https://dl.dropboxusercontent.com/scl/fi/ln3l9tqzeuxs9updjwg1c/mens-jackets-size-chartsprima.jpg?rlkey=8owkzo7gkevghc6l8orzg3izt&amp;dl=0","Click to download SizeChart")</f>
      </c>
      <c r="C3428" s="0" t="inlineStr">
        <is>
          <t>Prima Men's Performance Jacket</t>
        </is>
      </c>
      <c r="D3428" s="0" t="inlineStr">
        <is>
          <t>152911</t>
        </is>
      </c>
      <c r="E3428" s="0" t="inlineStr">
        <is>
          <t>BLANK PRIMA M GD:152911F-3XL</t>
        </is>
      </c>
      <c r="F3428" s="0" t="inlineStr">
        <is>
          <t>899152911094</t>
        </is>
      </c>
      <c r="G3428" s="0" t="inlineStr">
        <is>
          <t>MENS</t>
        </is>
      </c>
      <c r="H3428" s="0" t="inlineStr">
        <is>
          <t>3XL</t>
        </is>
      </c>
      <c r="I3428" s="0">
        <v>109.99</v>
      </c>
      <c r="J3428" s="0">
        <v>6</v>
      </c>
    </row>
    <row r="3429" spans="1:10" customHeight="0">
      <c r="A3429" s="0">
        <f>HYPERLINK("https://dl.dropboxusercontent.com/scl/fi/vp98oodo62q5buf3rwtxp/prima.jpg?rlkey=41ihdgwz7ejx6gkbw39fanm0n&amp;dl=0","Click to download Image")</f>
      </c>
      <c r="B3429" s="0">
        <f>HYPERLINK("https://dl.dropboxusercontent.com/scl/fi/ln3l9tqzeuxs9updjwg1c/mens-jackets-size-chartsprima.jpg?rlkey=8owkzo7gkevghc6l8orzg3izt&amp;dl=0","Click to download SizeChart")</f>
      </c>
      <c r="C3429" s="0" t="inlineStr">
        <is>
          <t>Prima Men's Performance Jacket</t>
        </is>
      </c>
      <c r="D3429" s="0" t="inlineStr">
        <is>
          <t>152910</t>
        </is>
      </c>
      <c r="E3429" s="0" t="inlineStr">
        <is>
          <t>BLANK PRIMA M RL:152910A-S</t>
        </is>
      </c>
      <c r="F3429" s="0" t="inlineStr">
        <is>
          <t>899152910042</t>
        </is>
      </c>
      <c r="G3429" s="0" t="inlineStr">
        <is>
          <t>MENS</t>
        </is>
      </c>
      <c r="H3429" s="0" t="inlineStr">
        <is>
          <t>S</t>
        </is>
      </c>
      <c r="I3429" s="0">
        <v>109.99</v>
      </c>
      <c r="J3429" s="0">
        <v>4</v>
      </c>
    </row>
    <row r="3430" spans="1:10" customHeight="0">
      <c r="A3430" s="0">
        <f>HYPERLINK("https://dl.dropboxusercontent.com/scl/fi/vp98oodo62q5buf3rwtxp/prima.jpg?rlkey=41ihdgwz7ejx6gkbw39fanm0n&amp;dl=0","Click to download Image")</f>
      </c>
      <c r="B3430" s="0">
        <f>HYPERLINK("https://dl.dropboxusercontent.com/scl/fi/ln3l9tqzeuxs9updjwg1c/mens-jackets-size-chartsprima.jpg?rlkey=8owkzo7gkevghc6l8orzg3izt&amp;dl=0","Click to download SizeChart")</f>
      </c>
      <c r="C3430" s="0" t="inlineStr">
        <is>
          <t>Prima Men's Performance Jacket</t>
        </is>
      </c>
      <c r="D3430" s="0" t="inlineStr">
        <is>
          <t>152910</t>
        </is>
      </c>
      <c r="E3430" s="0" t="inlineStr">
        <is>
          <t>BLANK PRIMA M RL:152910B-M</t>
        </is>
      </c>
      <c r="F3430" s="0" t="inlineStr">
        <is>
          <t>899152910059</t>
        </is>
      </c>
      <c r="G3430" s="0" t="inlineStr">
        <is>
          <t>MENS</t>
        </is>
      </c>
      <c r="H3430" s="0" t="inlineStr">
        <is>
          <t>M</t>
        </is>
      </c>
      <c r="I3430" s="0">
        <v>109.99</v>
      </c>
      <c r="J3430" s="0">
        <v>8</v>
      </c>
    </row>
    <row r="3431" spans="1:10" customHeight="0">
      <c r="A3431" s="0">
        <f>HYPERLINK("https://dl.dropboxusercontent.com/scl/fi/vp98oodo62q5buf3rwtxp/prima.jpg?rlkey=41ihdgwz7ejx6gkbw39fanm0n&amp;dl=0","Click to download Image")</f>
      </c>
      <c r="B3431" s="0">
        <f>HYPERLINK("https://dl.dropboxusercontent.com/scl/fi/ln3l9tqzeuxs9updjwg1c/mens-jackets-size-chartsprima.jpg?rlkey=8owkzo7gkevghc6l8orzg3izt&amp;dl=0","Click to download SizeChart")</f>
      </c>
      <c r="C3431" s="0" t="inlineStr">
        <is>
          <t>Prima Men's Performance Jacket</t>
        </is>
      </c>
      <c r="D3431" s="0" t="inlineStr">
        <is>
          <t>152910</t>
        </is>
      </c>
      <c r="E3431" s="0" t="inlineStr">
        <is>
          <t>BLANK PRIMA M RL:152910C-L</t>
        </is>
      </c>
      <c r="F3431" s="0" t="inlineStr">
        <is>
          <t>899152910066</t>
        </is>
      </c>
      <c r="G3431" s="0" t="inlineStr">
        <is>
          <t>MENS</t>
        </is>
      </c>
      <c r="H3431" s="0" t="inlineStr">
        <is>
          <t>L</t>
        </is>
      </c>
      <c r="I3431" s="0">
        <v>109.99</v>
      </c>
      <c r="J3431" s="0">
        <v>12</v>
      </c>
    </row>
    <row r="3432" spans="1:10" customHeight="0">
      <c r="A3432" s="0">
        <f>HYPERLINK("https://dl.dropboxusercontent.com/scl/fi/vp98oodo62q5buf3rwtxp/prima.jpg?rlkey=41ihdgwz7ejx6gkbw39fanm0n&amp;dl=0","Click to download Image")</f>
      </c>
      <c r="B3432" s="0">
        <f>HYPERLINK("https://dl.dropboxusercontent.com/scl/fi/ln3l9tqzeuxs9updjwg1c/mens-jackets-size-chartsprima.jpg?rlkey=8owkzo7gkevghc6l8orzg3izt&amp;dl=0","Click to download SizeChart")</f>
      </c>
      <c r="C3432" s="0" t="inlineStr">
        <is>
          <t>Prima Men's Performance Jacket</t>
        </is>
      </c>
      <c r="D3432" s="0" t="inlineStr">
        <is>
          <t>152910</t>
        </is>
      </c>
      <c r="E3432" s="0" t="inlineStr">
        <is>
          <t>BLANK PRIMA M RL:152910D-XL</t>
        </is>
      </c>
      <c r="F3432" s="0" t="inlineStr">
        <is>
          <t>899152910073</t>
        </is>
      </c>
      <c r="G3432" s="0" t="inlineStr">
        <is>
          <t>MENS</t>
        </is>
      </c>
      <c r="H3432" s="0" t="inlineStr">
        <is>
          <t>XL</t>
        </is>
      </c>
      <c r="I3432" s="0">
        <v>109.99</v>
      </c>
      <c r="J3432" s="0">
        <v>12</v>
      </c>
    </row>
    <row r="3433" spans="1:10" customHeight="0">
      <c r="A3433" s="0">
        <f>HYPERLINK("https://dl.dropboxusercontent.com/scl/fi/vp98oodo62q5buf3rwtxp/prima.jpg?rlkey=41ihdgwz7ejx6gkbw39fanm0n&amp;dl=0","Click to download Image")</f>
      </c>
      <c r="B3433" s="0">
        <f>HYPERLINK("https://dl.dropboxusercontent.com/scl/fi/ln3l9tqzeuxs9updjwg1c/mens-jackets-size-chartsprima.jpg?rlkey=8owkzo7gkevghc6l8orzg3izt&amp;dl=0","Click to download SizeChart")</f>
      </c>
      <c r="C3433" s="0" t="inlineStr">
        <is>
          <t>Prima Men's Performance Jacket</t>
        </is>
      </c>
      <c r="D3433" s="0" t="inlineStr">
        <is>
          <t>152910</t>
        </is>
      </c>
      <c r="E3433" s="0" t="inlineStr">
        <is>
          <t>BLANK PRIMA M RL:152910E-2XL</t>
        </is>
      </c>
      <c r="F3433" s="0" t="inlineStr">
        <is>
          <t>899152910080</t>
        </is>
      </c>
      <c r="G3433" s="0" t="inlineStr">
        <is>
          <t>MENS</t>
        </is>
      </c>
      <c r="H3433" s="0" t="inlineStr">
        <is>
          <t>2XL</t>
        </is>
      </c>
      <c r="I3433" s="0">
        <v>109.99</v>
      </c>
      <c r="J3433" s="0">
        <v>8</v>
      </c>
    </row>
    <row r="3434" spans="1:10" customHeight="0">
      <c r="A3434" s="0">
        <f>HYPERLINK("https://dl.dropboxusercontent.com/scl/fi/vp98oodo62q5buf3rwtxp/prima.jpg?rlkey=41ihdgwz7ejx6gkbw39fanm0n&amp;dl=0","Click to download Image")</f>
      </c>
      <c r="B3434" s="0">
        <f>HYPERLINK("https://dl.dropboxusercontent.com/scl/fi/ln3l9tqzeuxs9updjwg1c/mens-jackets-size-chartsprima.jpg?rlkey=8owkzo7gkevghc6l8orzg3izt&amp;dl=0","Click to download SizeChart")</f>
      </c>
      <c r="C3434" s="0" t="inlineStr">
        <is>
          <t>Prima Men's Performance Jacket</t>
        </is>
      </c>
      <c r="D3434" s="0" t="inlineStr">
        <is>
          <t>152910</t>
        </is>
      </c>
      <c r="E3434" s="0" t="inlineStr">
        <is>
          <t>BLANK PRIMA M RL:152910F-3XL</t>
        </is>
      </c>
      <c r="F3434" s="0" t="inlineStr">
        <is>
          <t>899152910097</t>
        </is>
      </c>
      <c r="G3434" s="0" t="inlineStr">
        <is>
          <t>MENS</t>
        </is>
      </c>
      <c r="H3434" s="0" t="inlineStr">
        <is>
          <t>3XL</t>
        </is>
      </c>
      <c r="I3434" s="0">
        <v>109.99</v>
      </c>
      <c r="J3434" s="0">
        <v>4</v>
      </c>
    </row>
    <row r="3435" spans="1:10" customHeight="0">
      <c r="A3435" s="0">
        <f>HYPERLINK("https://dl.dropboxusercontent.com/scl/fi/o64yuw1s7j3navkf8avtj/prima-152912-f.jpg?rlkey=s9rd7i4p0pwkc98mlibr2bv24&amp;dl=0","Click to download Image")</f>
      </c>
      <c r="B3435" s="0">
        <f>HYPERLINK("https://dl.dropboxusercontent.com/scl/fi/ln3l9tqzeuxs9updjwg1c/mens-jackets-size-chartsprima.jpg?rlkey=8owkzo7gkevghc6l8orzg3izt&amp;dl=0","Click to download SizeChart")</f>
      </c>
      <c r="C3435" s="0" t="inlineStr">
        <is>
          <t>Prima Men's Performance Jacket</t>
        </is>
      </c>
      <c r="D3435" s="0" t="inlineStr">
        <is>
          <t>152912</t>
        </is>
      </c>
      <c r="E3435" s="0" t="inlineStr">
        <is>
          <t>BLANK PRIMA M PE:152912A-S</t>
        </is>
      </c>
      <c r="F3435" s="0" t="inlineStr">
        <is>
          <t>899152912046</t>
        </is>
      </c>
      <c r="G3435" s="0" t="inlineStr">
        <is>
          <t>MENS</t>
        </is>
      </c>
      <c r="H3435" s="0" t="inlineStr">
        <is>
          <t>S</t>
        </is>
      </c>
      <c r="I3435" s="0">
        <v>109.99</v>
      </c>
      <c r="J3435" s="0">
        <v>4</v>
      </c>
    </row>
    <row r="3436" spans="1:10" customHeight="0">
      <c r="A3436" s="0">
        <f>HYPERLINK("https://dl.dropboxusercontent.com/scl/fi/o64yuw1s7j3navkf8avtj/prima-152912-f.jpg?rlkey=s9rd7i4p0pwkc98mlibr2bv24&amp;dl=0","Click to download Image")</f>
      </c>
      <c r="B3436" s="0">
        <f>HYPERLINK("https://dl.dropboxusercontent.com/scl/fi/ln3l9tqzeuxs9updjwg1c/mens-jackets-size-chartsprima.jpg?rlkey=8owkzo7gkevghc6l8orzg3izt&amp;dl=0","Click to download SizeChart")</f>
      </c>
      <c r="C3436" s="0" t="inlineStr">
        <is>
          <t>Prima Men's Performance Jacket</t>
        </is>
      </c>
      <c r="D3436" s="0" t="inlineStr">
        <is>
          <t>152912</t>
        </is>
      </c>
      <c r="E3436" s="0" t="inlineStr">
        <is>
          <t>BLANK PRIMA M PE:152912B-M</t>
        </is>
      </c>
      <c r="F3436" s="0" t="inlineStr">
        <is>
          <t>899152912053</t>
        </is>
      </c>
      <c r="G3436" s="0" t="inlineStr">
        <is>
          <t>MENS</t>
        </is>
      </c>
      <c r="H3436" s="0" t="inlineStr">
        <is>
          <t>M</t>
        </is>
      </c>
      <c r="I3436" s="0">
        <v>109.99</v>
      </c>
      <c r="J3436" s="0">
        <v>8</v>
      </c>
    </row>
    <row r="3437" spans="1:10" customHeight="0">
      <c r="A3437" s="0">
        <f>HYPERLINK("https://dl.dropboxusercontent.com/scl/fi/o64yuw1s7j3navkf8avtj/prima-152912-f.jpg?rlkey=s9rd7i4p0pwkc98mlibr2bv24&amp;dl=0","Click to download Image")</f>
      </c>
      <c r="B3437" s="0">
        <f>HYPERLINK("https://dl.dropboxusercontent.com/scl/fi/ln3l9tqzeuxs9updjwg1c/mens-jackets-size-chartsprima.jpg?rlkey=8owkzo7gkevghc6l8orzg3izt&amp;dl=0","Click to download SizeChart")</f>
      </c>
      <c r="C3437" s="0" t="inlineStr">
        <is>
          <t>Prima Men's Performance Jacket</t>
        </is>
      </c>
      <c r="D3437" s="0" t="inlineStr">
        <is>
          <t>152912</t>
        </is>
      </c>
      <c r="E3437" s="0" t="inlineStr">
        <is>
          <t>BLANK PRIMA M PE:152912C-L</t>
        </is>
      </c>
      <c r="F3437" s="0" t="inlineStr">
        <is>
          <t>899152912060</t>
        </is>
      </c>
      <c r="G3437" s="0" t="inlineStr">
        <is>
          <t>MENS</t>
        </is>
      </c>
      <c r="H3437" s="0" t="inlineStr">
        <is>
          <t>L</t>
        </is>
      </c>
      <c r="I3437" s="0">
        <v>109.99</v>
      </c>
      <c r="J3437" s="0">
        <v>11</v>
      </c>
    </row>
    <row r="3438" spans="1:10" customHeight="0">
      <c r="A3438" s="0">
        <f>HYPERLINK("https://dl.dropboxusercontent.com/scl/fi/o64yuw1s7j3navkf8avtj/prima-152912-f.jpg?rlkey=s9rd7i4p0pwkc98mlibr2bv24&amp;dl=0","Click to download Image")</f>
      </c>
      <c r="B3438" s="0">
        <f>HYPERLINK("https://dl.dropboxusercontent.com/scl/fi/ln3l9tqzeuxs9updjwg1c/mens-jackets-size-chartsprima.jpg?rlkey=8owkzo7gkevghc6l8orzg3izt&amp;dl=0","Click to download SizeChart")</f>
      </c>
      <c r="C3438" s="0" t="inlineStr">
        <is>
          <t>Prima Men's Performance Jacket</t>
        </is>
      </c>
      <c r="D3438" s="0" t="inlineStr">
        <is>
          <t>152912</t>
        </is>
      </c>
      <c r="E3438" s="0" t="inlineStr">
        <is>
          <t>BLANK PRIMA M PE:152912D-XL</t>
        </is>
      </c>
      <c r="F3438" s="0" t="inlineStr">
        <is>
          <t>899152912077</t>
        </is>
      </c>
      <c r="G3438" s="0" t="inlineStr">
        <is>
          <t>MENS</t>
        </is>
      </c>
      <c r="H3438" s="0" t="inlineStr">
        <is>
          <t>XL</t>
        </is>
      </c>
      <c r="I3438" s="0">
        <v>109.99</v>
      </c>
      <c r="J3438" s="0">
        <v>12</v>
      </c>
    </row>
    <row r="3439" spans="1:10" customHeight="0">
      <c r="A3439" s="0">
        <f>HYPERLINK("https://dl.dropboxusercontent.com/scl/fi/o64yuw1s7j3navkf8avtj/prima-152912-f.jpg?rlkey=s9rd7i4p0pwkc98mlibr2bv24&amp;dl=0","Click to download Image")</f>
      </c>
      <c r="B3439" s="0">
        <f>HYPERLINK("https://dl.dropboxusercontent.com/scl/fi/ln3l9tqzeuxs9updjwg1c/mens-jackets-size-chartsprima.jpg?rlkey=8owkzo7gkevghc6l8orzg3izt&amp;dl=0","Click to download SizeChart")</f>
      </c>
      <c r="C3439" s="0" t="inlineStr">
        <is>
          <t>Prima Men's Performance Jacket</t>
        </is>
      </c>
      <c r="D3439" s="0" t="inlineStr">
        <is>
          <t>152912</t>
        </is>
      </c>
      <c r="E3439" s="0" t="inlineStr">
        <is>
          <t>BLANK PRIMA M PE:152912E-2XL</t>
        </is>
      </c>
      <c r="F3439" s="0" t="inlineStr">
        <is>
          <t>899152912084</t>
        </is>
      </c>
      <c r="G3439" s="0" t="inlineStr">
        <is>
          <t>MENS</t>
        </is>
      </c>
      <c r="H3439" s="0" t="inlineStr">
        <is>
          <t>2XL</t>
        </is>
      </c>
      <c r="I3439" s="0">
        <v>109.99</v>
      </c>
      <c r="J3439" s="0">
        <v>8</v>
      </c>
    </row>
    <row r="3440" spans="1:10" customHeight="0">
      <c r="A3440" s="0">
        <f>HYPERLINK("https://dl.dropboxusercontent.com/scl/fi/o64yuw1s7j3navkf8avtj/prima-152912-f.jpg?rlkey=s9rd7i4p0pwkc98mlibr2bv24&amp;dl=0","Click to download Image")</f>
      </c>
      <c r="B3440" s="0">
        <f>HYPERLINK("https://dl.dropboxusercontent.com/scl/fi/ln3l9tqzeuxs9updjwg1c/mens-jackets-size-chartsprima.jpg?rlkey=8owkzo7gkevghc6l8orzg3izt&amp;dl=0","Click to download SizeChart")</f>
      </c>
      <c r="C3440" s="0" t="inlineStr">
        <is>
          <t>Prima Men's Performance Jacket</t>
        </is>
      </c>
      <c r="D3440" s="0" t="inlineStr">
        <is>
          <t>152912</t>
        </is>
      </c>
      <c r="E3440" s="0" t="inlineStr">
        <is>
          <t>BLANK PRIMA M PE:152912F-3XL</t>
        </is>
      </c>
      <c r="F3440" s="0" t="inlineStr">
        <is>
          <t>899152912091</t>
        </is>
      </c>
      <c r="G3440" s="0" t="inlineStr">
        <is>
          <t>MENS</t>
        </is>
      </c>
      <c r="H3440" s="0" t="inlineStr">
        <is>
          <t>3XL</t>
        </is>
      </c>
      <c r="I3440" s="0">
        <v>109.99</v>
      </c>
      <c r="J3440" s="0">
        <v>4</v>
      </c>
    </row>
    <row r="3441" spans="1:10" customHeight="0">
      <c r="A3441" s="0">
        <f>HYPERLINK("https://dl.dropboxusercontent.com/scl/fi/9zqlgjhadcn4fi7tu8eno/prima-edit.jpg?rlkey=oqpsalrvvplmmw320mkaj1grx&amp;dl=0","Click to download Image")</f>
      </c>
      <c r="B3441" s="0">
        <f>HYPERLINK("https://dl.dropboxusercontent.com/scl/fi/81p3zk9l59ionlw4z5sue/womens-size-chartsprima.jpg?rlkey=llo5alq6ieqimb83dab5yndw2&amp;dl=0","Click to download SizeChart")</f>
      </c>
      <c r="C3441" s="0" t="inlineStr">
        <is>
          <t>Prima Women's Performance Jacket</t>
        </is>
      </c>
      <c r="D3441" s="0" t="inlineStr">
        <is>
          <t>152913</t>
        </is>
      </c>
      <c r="E3441" s="0" t="inlineStr">
        <is>
          <t>BLANK PRIMA W BK:152913A-S</t>
        </is>
      </c>
      <c r="F3441" s="0" t="inlineStr">
        <is>
          <t>899152913043</t>
        </is>
      </c>
      <c r="G3441" s="0" t="inlineStr">
        <is>
          <t>WOMENS</t>
        </is>
      </c>
      <c r="H3441" s="0" t="inlineStr">
        <is>
          <t>S</t>
        </is>
      </c>
      <c r="I3441" s="0">
        <v>109.99</v>
      </c>
      <c r="J3441" s="0">
        <v>5</v>
      </c>
    </row>
    <row r="3442" spans="1:10" customHeight="0">
      <c r="A3442" s="0">
        <f>HYPERLINK("https://dl.dropboxusercontent.com/scl/fi/9zqlgjhadcn4fi7tu8eno/prima-edit.jpg?rlkey=oqpsalrvvplmmw320mkaj1grx&amp;dl=0","Click to download Image")</f>
      </c>
      <c r="B3442" s="0">
        <f>HYPERLINK("https://dl.dropboxusercontent.com/scl/fi/81p3zk9l59ionlw4z5sue/womens-size-chartsprima.jpg?rlkey=llo5alq6ieqimb83dab5yndw2&amp;dl=0","Click to download SizeChart")</f>
      </c>
      <c r="C3442" s="0" t="inlineStr">
        <is>
          <t>Prima Women's Performance Jacket</t>
        </is>
      </c>
      <c r="D3442" s="0" t="inlineStr">
        <is>
          <t>152913</t>
        </is>
      </c>
      <c r="E3442" s="0" t="inlineStr">
        <is>
          <t>BLANK PRIMA W BK:152913B-M</t>
        </is>
      </c>
      <c r="F3442" s="0" t="inlineStr">
        <is>
          <t>899152913050</t>
        </is>
      </c>
      <c r="G3442" s="0" t="inlineStr">
        <is>
          <t>WOMENS</t>
        </is>
      </c>
      <c r="H3442" s="0" t="inlineStr">
        <is>
          <t>M</t>
        </is>
      </c>
      <c r="I3442" s="0">
        <v>109.99</v>
      </c>
      <c r="J3442" s="0">
        <v>10</v>
      </c>
    </row>
    <row r="3443" spans="1:10" customHeight="0">
      <c r="A3443" s="0">
        <f>HYPERLINK("https://dl.dropboxusercontent.com/scl/fi/9zqlgjhadcn4fi7tu8eno/prima-edit.jpg?rlkey=oqpsalrvvplmmw320mkaj1grx&amp;dl=0","Click to download Image")</f>
      </c>
      <c r="B3443" s="0">
        <f>HYPERLINK("https://dl.dropboxusercontent.com/scl/fi/81p3zk9l59ionlw4z5sue/womens-size-chartsprima.jpg?rlkey=llo5alq6ieqimb83dab5yndw2&amp;dl=0","Click to download SizeChart")</f>
      </c>
      <c r="C3443" s="0" t="inlineStr">
        <is>
          <t>Prima Women's Performance Jacket</t>
        </is>
      </c>
      <c r="D3443" s="0" t="inlineStr">
        <is>
          <t>152913</t>
        </is>
      </c>
      <c r="E3443" s="0" t="inlineStr">
        <is>
          <t>BLANK PRIMA W BK:152913C-L</t>
        </is>
      </c>
      <c r="F3443" s="0" t="inlineStr">
        <is>
          <t>899152913067</t>
        </is>
      </c>
      <c r="G3443" s="0" t="inlineStr">
        <is>
          <t>WOMENS</t>
        </is>
      </c>
      <c r="H3443" s="0" t="inlineStr">
        <is>
          <t>L</t>
        </is>
      </c>
      <c r="I3443" s="0">
        <v>109.99</v>
      </c>
      <c r="J3443" s="0">
        <v>9</v>
      </c>
    </row>
    <row r="3444" spans="1:10" customHeight="0">
      <c r="A3444" s="0">
        <f>HYPERLINK("https://dl.dropboxusercontent.com/scl/fi/9zqlgjhadcn4fi7tu8eno/prima-edit.jpg?rlkey=oqpsalrvvplmmw320mkaj1grx&amp;dl=0","Click to download Image")</f>
      </c>
      <c r="B3444" s="0">
        <f>HYPERLINK("https://dl.dropboxusercontent.com/scl/fi/81p3zk9l59ionlw4z5sue/womens-size-chartsprima.jpg?rlkey=llo5alq6ieqimb83dab5yndw2&amp;dl=0","Click to download SizeChart")</f>
      </c>
      <c r="C3444" s="0" t="inlineStr">
        <is>
          <t>Prima Women's Performance Jacket</t>
        </is>
      </c>
      <c r="D3444" s="0" t="inlineStr">
        <is>
          <t>152913</t>
        </is>
      </c>
      <c r="E3444" s="0" t="inlineStr">
        <is>
          <t>BLANK PRIMA W BK:152913D-XL</t>
        </is>
      </c>
      <c r="F3444" s="0" t="inlineStr">
        <is>
          <t>899152913074</t>
        </is>
      </c>
      <c r="G3444" s="0" t="inlineStr">
        <is>
          <t>WOMENS</t>
        </is>
      </c>
      <c r="H3444" s="0" t="inlineStr">
        <is>
          <t>XL</t>
        </is>
      </c>
      <c r="I3444" s="0">
        <v>109.99</v>
      </c>
      <c r="J3444" s="0">
        <v>3</v>
      </c>
    </row>
    <row r="3445" spans="1:10" customHeight="0">
      <c r="A3445" s="0">
        <f>HYPERLINK("https://dl.dropboxusercontent.com/scl/fi/9zqlgjhadcn4fi7tu8eno/prima-edit.jpg?rlkey=oqpsalrvvplmmw320mkaj1grx&amp;dl=0","Click to download Image")</f>
      </c>
      <c r="B3445" s="0">
        <f>HYPERLINK("https://dl.dropboxusercontent.com/scl/fi/81p3zk9l59ionlw4z5sue/womens-size-chartsprima.jpg?rlkey=llo5alq6ieqimb83dab5yndw2&amp;dl=0","Click to download SizeChart")</f>
      </c>
      <c r="C3445" s="0" t="inlineStr">
        <is>
          <t>Prima Women's Performance Jacket</t>
        </is>
      </c>
      <c r="D3445" s="0" t="inlineStr">
        <is>
          <t>152913</t>
        </is>
      </c>
      <c r="E3445" s="0" t="inlineStr">
        <is>
          <t>BLANK PRIMA W BK:152913E-2XL</t>
        </is>
      </c>
      <c r="F3445" s="0" t="inlineStr">
        <is>
          <t>899152913081</t>
        </is>
      </c>
      <c r="G3445" s="0" t="inlineStr">
        <is>
          <t>WOMENS</t>
        </is>
      </c>
      <c r="H3445" s="0" t="inlineStr">
        <is>
          <t>2XL</t>
        </is>
      </c>
      <c r="I3445" s="0">
        <v>109.99</v>
      </c>
      <c r="J3445" s="0">
        <v>5</v>
      </c>
    </row>
    <row r="3446" spans="1:10" customHeight="0">
      <c r="A3446" s="0">
        <f>HYPERLINK("https://dl.dropboxusercontent.com/scl/fi/9zqlgjhadcn4fi7tu8eno/prima-edit.jpg?rlkey=oqpsalrvvplmmw320mkaj1grx&amp;dl=0","Click to download Image")</f>
      </c>
      <c r="B3446" s="0">
        <f>HYPERLINK("https://dl.dropboxusercontent.com/scl/fi/81p3zk9l59ionlw4z5sue/womens-size-chartsprima.jpg?rlkey=llo5alq6ieqimb83dab5yndw2&amp;dl=0","Click to download SizeChart")</f>
      </c>
      <c r="C3446" s="0" t="inlineStr">
        <is>
          <t>Prima Women's Performance Jacket</t>
        </is>
      </c>
      <c r="D3446" s="0" t="inlineStr">
        <is>
          <t>152913</t>
        </is>
      </c>
      <c r="E3446" s="0" t="inlineStr">
        <is>
          <t>BLANK PRIMA W BK:152913F-3XL</t>
        </is>
      </c>
      <c r="F3446" s="0" t="inlineStr">
        <is>
          <t>899152913098</t>
        </is>
      </c>
      <c r="G3446" s="0" t="inlineStr">
        <is>
          <t>WOMENS</t>
        </is>
      </c>
      <c r="H3446" s="0" t="inlineStr">
        <is>
          <t>3XL</t>
        </is>
      </c>
      <c r="I3446" s="0">
        <v>109.99</v>
      </c>
      <c r="J3446" s="0">
        <v>3</v>
      </c>
    </row>
    <row r="3447" spans="1:10" customHeight="0">
      <c r="A3447" s="0">
        <f>HYPERLINK("https://dl.dropboxusercontent.com/scl/fi/7y77p38s6mf95y9etexu6/prima-pe.jpg?rlkey=i37n6ecnsrbjfiyq4mz2pr0hi&amp;dl=0","Click to download Image")</f>
      </c>
      <c r="B3447" s="0">
        <f>HYPERLINK("https://dl.dropboxusercontent.com/scl/fi/81p3zk9l59ionlw4z5sue/womens-size-chartsprima.jpg?rlkey=llo5alq6ieqimb83dab5yndw2&amp;dl=0","Click to download SizeChart")</f>
      </c>
      <c r="C3447" s="0" t="inlineStr">
        <is>
          <t>Prima Women's Performance Jacket</t>
        </is>
      </c>
      <c r="D3447" s="0" t="inlineStr">
        <is>
          <t>152917</t>
        </is>
      </c>
      <c r="E3447" s="0" t="inlineStr">
        <is>
          <t>BLANK PRIMA W PE:152917A-S</t>
        </is>
      </c>
      <c r="F3447" s="0" t="inlineStr">
        <is>
          <t>899152917041</t>
        </is>
      </c>
      <c r="G3447" s="0" t="inlineStr">
        <is>
          <t>WOMENS</t>
        </is>
      </c>
      <c r="H3447" s="0" t="inlineStr">
        <is>
          <t>S</t>
        </is>
      </c>
      <c r="I3447" s="0">
        <v>109.99</v>
      </c>
      <c r="J3447" s="0">
        <v>6</v>
      </c>
    </row>
    <row r="3448" spans="1:10" customHeight="0">
      <c r="A3448" s="0">
        <f>HYPERLINK("https://dl.dropboxusercontent.com/scl/fi/7y77p38s6mf95y9etexu6/prima-pe.jpg?rlkey=i37n6ecnsrbjfiyq4mz2pr0hi&amp;dl=0","Click to download Image")</f>
      </c>
      <c r="B3448" s="0">
        <f>HYPERLINK("https://dl.dropboxusercontent.com/scl/fi/81p3zk9l59ionlw4z5sue/womens-size-chartsprima.jpg?rlkey=llo5alq6ieqimb83dab5yndw2&amp;dl=0","Click to download SizeChart")</f>
      </c>
      <c r="C3448" s="0" t="inlineStr">
        <is>
          <t>Prima Women's Performance Jacket</t>
        </is>
      </c>
      <c r="D3448" s="0" t="inlineStr">
        <is>
          <t>152917</t>
        </is>
      </c>
      <c r="E3448" s="0" t="inlineStr">
        <is>
          <t>BLANK PRIMA W PE:152917B-M</t>
        </is>
      </c>
      <c r="F3448" s="0" t="inlineStr">
        <is>
          <t>899152917058</t>
        </is>
      </c>
      <c r="G3448" s="0" t="inlineStr">
        <is>
          <t>WOMENS</t>
        </is>
      </c>
      <c r="H3448" s="0" t="inlineStr">
        <is>
          <t>M</t>
        </is>
      </c>
      <c r="I3448" s="0">
        <v>109.99</v>
      </c>
      <c r="J3448" s="0">
        <v>12</v>
      </c>
    </row>
    <row r="3449" spans="1:10" customHeight="0">
      <c r="A3449" s="0">
        <f>HYPERLINK("https://dl.dropboxusercontent.com/scl/fi/7y77p38s6mf95y9etexu6/prima-pe.jpg?rlkey=i37n6ecnsrbjfiyq4mz2pr0hi&amp;dl=0","Click to download Image")</f>
      </c>
      <c r="B3449" s="0">
        <f>HYPERLINK("https://dl.dropboxusercontent.com/scl/fi/81p3zk9l59ionlw4z5sue/womens-size-chartsprima.jpg?rlkey=llo5alq6ieqimb83dab5yndw2&amp;dl=0","Click to download SizeChart")</f>
      </c>
      <c r="C3449" s="0" t="inlineStr">
        <is>
          <t>Prima Women's Performance Jacket</t>
        </is>
      </c>
      <c r="D3449" s="0" t="inlineStr">
        <is>
          <t>152917</t>
        </is>
      </c>
      <c r="E3449" s="0" t="inlineStr">
        <is>
          <t>BLANK PRIMA W PE:152917C-L</t>
        </is>
      </c>
      <c r="F3449" s="0" t="inlineStr">
        <is>
          <t>899152917065</t>
        </is>
      </c>
      <c r="G3449" s="0" t="inlineStr">
        <is>
          <t>WOMENS</t>
        </is>
      </c>
      <c r="H3449" s="0" t="inlineStr">
        <is>
          <t>L</t>
        </is>
      </c>
      <c r="I3449" s="0">
        <v>109.99</v>
      </c>
      <c r="J3449" s="0">
        <v>14</v>
      </c>
    </row>
    <row r="3450" spans="1:10" customHeight="0">
      <c r="A3450" s="0">
        <f>HYPERLINK("https://dl.dropboxusercontent.com/scl/fi/7y77p38s6mf95y9etexu6/prima-pe.jpg?rlkey=i37n6ecnsrbjfiyq4mz2pr0hi&amp;dl=0","Click to download Image")</f>
      </c>
      <c r="B3450" s="0">
        <f>HYPERLINK("https://dl.dropboxusercontent.com/scl/fi/81p3zk9l59ionlw4z5sue/womens-size-chartsprima.jpg?rlkey=llo5alq6ieqimb83dab5yndw2&amp;dl=0","Click to download SizeChart")</f>
      </c>
      <c r="C3450" s="0" t="inlineStr">
        <is>
          <t>Prima Women's Performance Jacket</t>
        </is>
      </c>
      <c r="D3450" s="0" t="inlineStr">
        <is>
          <t>152917</t>
        </is>
      </c>
      <c r="E3450" s="0" t="inlineStr">
        <is>
          <t>BLANK PRIMA W PE:152917D-XL</t>
        </is>
      </c>
      <c r="F3450" s="0" t="inlineStr">
        <is>
          <t>899152917072</t>
        </is>
      </c>
      <c r="G3450" s="0" t="inlineStr">
        <is>
          <t>WOMENS</t>
        </is>
      </c>
      <c r="H3450" s="0" t="inlineStr">
        <is>
          <t>XL</t>
        </is>
      </c>
      <c r="I3450" s="0">
        <v>109.99</v>
      </c>
      <c r="J3450" s="0">
        <v>7</v>
      </c>
    </row>
    <row r="3451" spans="1:10" customHeight="0">
      <c r="A3451" s="0">
        <f>HYPERLINK("https://dl.dropboxusercontent.com/scl/fi/7y77p38s6mf95y9etexu6/prima-pe.jpg?rlkey=i37n6ecnsrbjfiyq4mz2pr0hi&amp;dl=0","Click to download Image")</f>
      </c>
      <c r="B3451" s="0">
        <f>HYPERLINK("https://dl.dropboxusercontent.com/scl/fi/81p3zk9l59ionlw4z5sue/womens-size-chartsprima.jpg?rlkey=llo5alq6ieqimb83dab5yndw2&amp;dl=0","Click to download SizeChart")</f>
      </c>
      <c r="C3451" s="0" t="inlineStr">
        <is>
          <t>Prima Women's Performance Jacket</t>
        </is>
      </c>
      <c r="D3451" s="0" t="inlineStr">
        <is>
          <t>152917</t>
        </is>
      </c>
      <c r="E3451" s="0" t="inlineStr">
        <is>
          <t>BLANK PRIMA W PE:152917E-2XL</t>
        </is>
      </c>
      <c r="F3451" s="0" t="inlineStr">
        <is>
          <t>899152917089</t>
        </is>
      </c>
      <c r="G3451" s="0" t="inlineStr">
        <is>
          <t>WOMENS</t>
        </is>
      </c>
      <c r="H3451" s="0" t="inlineStr">
        <is>
          <t>2XL</t>
        </is>
      </c>
      <c r="I3451" s="0">
        <v>109.99</v>
      </c>
      <c r="J3451" s="0">
        <v>4</v>
      </c>
    </row>
    <row r="3452" spans="1:10" customHeight="0">
      <c r="A3452" s="0">
        <f>HYPERLINK("https://dl.dropboxusercontent.com/scl/fi/7y77p38s6mf95y9etexu6/prima-pe.jpg?rlkey=i37n6ecnsrbjfiyq4mz2pr0hi&amp;dl=0","Click to download Image")</f>
      </c>
      <c r="B3452" s="0">
        <f>HYPERLINK("https://dl.dropboxusercontent.com/scl/fi/81p3zk9l59ionlw4z5sue/womens-size-chartsprima.jpg?rlkey=llo5alq6ieqimb83dab5yndw2&amp;dl=0","Click to download SizeChart")</f>
      </c>
      <c r="C3452" s="0" t="inlineStr">
        <is>
          <t>Prima Women's Performance Jacket</t>
        </is>
      </c>
      <c r="D3452" s="0" t="inlineStr">
        <is>
          <t>152917</t>
        </is>
      </c>
      <c r="E3452" s="0" t="inlineStr">
        <is>
          <t>BLANK PRIMA W PE:152917F-3XL</t>
        </is>
      </c>
      <c r="F3452" s="0" t="inlineStr">
        <is>
          <t>899152917096</t>
        </is>
      </c>
      <c r="G3452" s="0" t="inlineStr">
        <is>
          <t>WOMENS</t>
        </is>
      </c>
      <c r="H3452" s="0" t="inlineStr">
        <is>
          <t>3XL</t>
        </is>
      </c>
      <c r="I3452" s="0">
        <v>109.99</v>
      </c>
      <c r="J3452" s="0">
        <v>2</v>
      </c>
    </row>
    <row r="3453" spans="1:10" customHeight="0">
      <c r="A3453" s="0">
        <f>HYPERLINK("https://dl.dropboxusercontent.com/scl/fi/ezrowddgo59asupn9oy26/128493t.jpg?rlkey=57p128swg2yokvuwsswt1s2ag&amp;dl=0","Click to download Image")</f>
      </c>
      <c r="C3453" s="0" t="inlineStr">
        <is>
          <t>Hali Infant Striped Bodysuit</t>
        </is>
      </c>
      <c r="D3453" s="0" t="inlineStr">
        <is>
          <t>128493</t>
        </is>
      </c>
      <c r="E3453" s="0" t="inlineStr">
        <is>
          <t>BLANK HALI I CL:128493A-0-3M</t>
        </is>
      </c>
      <c r="F3453" s="0" t="inlineStr">
        <is>
          <t>899128493005</t>
        </is>
      </c>
      <c r="G3453" s="0" t="inlineStr">
        <is>
          <t>INFANT</t>
        </is>
      </c>
      <c r="H3453" s="0" t="inlineStr">
        <is>
          <t>0-3M</t>
        </is>
      </c>
      <c r="I3453" s="0">
        <v>25.99</v>
      </c>
      <c r="J3453" s="0">
        <v>35</v>
      </c>
    </row>
    <row r="3454" spans="1:10" customHeight="0">
      <c r="A3454" s="0">
        <f>HYPERLINK("https://dl.dropboxusercontent.com/scl/fi/ezrowddgo59asupn9oy26/128493t.jpg?rlkey=57p128swg2yokvuwsswt1s2ag&amp;dl=0","Click to download Image")</f>
      </c>
      <c r="C3454" s="0" t="inlineStr">
        <is>
          <t>Hali Infant Striped Bodysuit</t>
        </is>
      </c>
      <c r="D3454" s="0" t="inlineStr">
        <is>
          <t>128493</t>
        </is>
      </c>
      <c r="E3454" s="0" t="inlineStr">
        <is>
          <t>BLANK HALI I CL:128493B-3-6M</t>
        </is>
      </c>
      <c r="F3454" s="0" t="inlineStr">
        <is>
          <t>899128493012</t>
        </is>
      </c>
      <c r="G3454" s="0" t="inlineStr">
        <is>
          <t>INFANT</t>
        </is>
      </c>
      <c r="H3454" s="0" t="inlineStr">
        <is>
          <t>3-6M</t>
        </is>
      </c>
      <c r="I3454" s="0">
        <v>25.99</v>
      </c>
      <c r="J3454" s="0">
        <v>35</v>
      </c>
    </row>
    <row r="3455" spans="1:10" customHeight="0">
      <c r="A3455" s="0">
        <f>HYPERLINK("https://dl.dropboxusercontent.com/scl/fi/ezrowddgo59asupn9oy26/128493t.jpg?rlkey=57p128swg2yokvuwsswt1s2ag&amp;dl=0","Click to download Image")</f>
      </c>
      <c r="C3455" s="0" t="inlineStr">
        <is>
          <t>Hali Infant Striped Bodysuit</t>
        </is>
      </c>
      <c r="D3455" s="0" t="inlineStr">
        <is>
          <t>128493</t>
        </is>
      </c>
      <c r="E3455" s="0" t="inlineStr">
        <is>
          <t>BLANK HALI I CL:128493C-6-9M</t>
        </is>
      </c>
      <c r="F3455" s="0" t="inlineStr">
        <is>
          <t>899128493029</t>
        </is>
      </c>
      <c r="G3455" s="0" t="inlineStr">
        <is>
          <t>INFANT</t>
        </is>
      </c>
      <c r="H3455" s="0" t="inlineStr">
        <is>
          <t>6-9M</t>
        </is>
      </c>
      <c r="I3455" s="0">
        <v>25.99</v>
      </c>
      <c r="J3455" s="0">
        <v>36</v>
      </c>
    </row>
    <row r="3456" spans="1:10" customHeight="0">
      <c r="A3456" s="0">
        <f>HYPERLINK("https://dl.dropboxusercontent.com/scl/fi/ezrowddgo59asupn9oy26/128493t.jpg?rlkey=57p128swg2yokvuwsswt1s2ag&amp;dl=0","Click to download Image")</f>
      </c>
      <c r="C3456" s="0" t="inlineStr">
        <is>
          <t>Hali Infant Striped Bodysuit</t>
        </is>
      </c>
      <c r="D3456" s="0" t="inlineStr">
        <is>
          <t>128493</t>
        </is>
      </c>
      <c r="E3456" s="0" t="inlineStr">
        <is>
          <t>BLANK HALI I CL:128493F-12M</t>
        </is>
      </c>
      <c r="F3456" s="0" t="inlineStr">
        <is>
          <t>899128493036</t>
        </is>
      </c>
      <c r="G3456" s="0" t="inlineStr">
        <is>
          <t>INFANT</t>
        </is>
      </c>
      <c r="H3456" s="0" t="inlineStr">
        <is>
          <t>9-12M</t>
        </is>
      </c>
      <c r="I3456" s="0">
        <v>25.99</v>
      </c>
      <c r="J3456" s="0">
        <v>33</v>
      </c>
    </row>
    <row r="3457" spans="1:10" customHeight="0">
      <c r="A3457" s="0">
        <f>HYPERLINK("https://dl.dropboxusercontent.com/scl/fi/2itpbz0h7gyz0ch4zgian/128495t.jpg?rlkey=y6xtnirolb8rblychygg1ka11&amp;dl=0","Click to download Image")</f>
      </c>
      <c r="C3457" s="0" t="inlineStr">
        <is>
          <t>Hali Infant Striped Bodysuit</t>
        </is>
      </c>
      <c r="D3457" s="0" t="inlineStr">
        <is>
          <t>128495</t>
        </is>
      </c>
      <c r="E3457" s="0" t="inlineStr">
        <is>
          <t>BLANK HALI I RL:128495A-0-3M</t>
        </is>
      </c>
      <c r="F3457" s="0" t="inlineStr">
        <is>
          <t>899128495009</t>
        </is>
      </c>
      <c r="G3457" s="0" t="inlineStr">
        <is>
          <t>INFANT</t>
        </is>
      </c>
      <c r="H3457" s="0" t="inlineStr">
        <is>
          <t>0-3M</t>
        </is>
      </c>
      <c r="I3457" s="0">
        <v>25.99</v>
      </c>
      <c r="J3457" s="0">
        <v>36</v>
      </c>
    </row>
    <row r="3458" spans="1:10" customHeight="0">
      <c r="A3458" s="0">
        <f>HYPERLINK("https://dl.dropboxusercontent.com/scl/fi/2itpbz0h7gyz0ch4zgian/128495t.jpg?rlkey=y6xtnirolb8rblychygg1ka11&amp;dl=0","Click to download Image")</f>
      </c>
      <c r="C3458" s="0" t="inlineStr">
        <is>
          <t>Hali Infant Striped Bodysuit</t>
        </is>
      </c>
      <c r="D3458" s="0" t="inlineStr">
        <is>
          <t>128495</t>
        </is>
      </c>
      <c r="E3458" s="0" t="inlineStr">
        <is>
          <t>BLANK HALI I RL:128495B-3-6M</t>
        </is>
      </c>
      <c r="F3458" s="0" t="inlineStr">
        <is>
          <t>899128495016</t>
        </is>
      </c>
      <c r="G3458" s="0" t="inlineStr">
        <is>
          <t>INFANT</t>
        </is>
      </c>
      <c r="H3458" s="0" t="inlineStr">
        <is>
          <t>3-6M</t>
        </is>
      </c>
      <c r="I3458" s="0">
        <v>25.99</v>
      </c>
      <c r="J3458" s="0">
        <v>36</v>
      </c>
    </row>
    <row r="3459" spans="1:10" customHeight="0">
      <c r="A3459" s="0">
        <f>HYPERLINK("https://dl.dropboxusercontent.com/scl/fi/2itpbz0h7gyz0ch4zgian/128495t.jpg?rlkey=y6xtnirolb8rblychygg1ka11&amp;dl=0","Click to download Image")</f>
      </c>
      <c r="C3459" s="0" t="inlineStr">
        <is>
          <t>Hali Infant Striped Bodysuit</t>
        </is>
      </c>
      <c r="D3459" s="0" t="inlineStr">
        <is>
          <t>128495</t>
        </is>
      </c>
      <c r="E3459" s="0" t="inlineStr">
        <is>
          <t>BLANK HALI I RL:128495C-6-9M</t>
        </is>
      </c>
      <c r="F3459" s="0" t="inlineStr">
        <is>
          <t>899128495023</t>
        </is>
      </c>
      <c r="G3459" s="0" t="inlineStr">
        <is>
          <t>INFANT</t>
        </is>
      </c>
      <c r="H3459" s="0" t="inlineStr">
        <is>
          <t>6-9M</t>
        </is>
      </c>
      <c r="I3459" s="0">
        <v>25.99</v>
      </c>
      <c r="J3459" s="0">
        <v>35</v>
      </c>
    </row>
    <row r="3460" spans="1:10" customHeight="0">
      <c r="A3460" s="0">
        <f>HYPERLINK("https://dl.dropboxusercontent.com/scl/fi/2itpbz0h7gyz0ch4zgian/128495t.jpg?rlkey=y6xtnirolb8rblychygg1ka11&amp;dl=0","Click to download Image")</f>
      </c>
      <c r="C3460" s="0" t="inlineStr">
        <is>
          <t>Hali Infant Striped Bodysuit</t>
        </is>
      </c>
      <c r="D3460" s="0" t="inlineStr">
        <is>
          <t>128495</t>
        </is>
      </c>
      <c r="E3460" s="0" t="inlineStr">
        <is>
          <t>BLANK HALI I RL:128495F-12M</t>
        </is>
      </c>
      <c r="F3460" s="0" t="inlineStr">
        <is>
          <t>899128495030</t>
        </is>
      </c>
      <c r="G3460" s="0" t="inlineStr">
        <is>
          <t>INFANT</t>
        </is>
      </c>
      <c r="H3460" s="0" t="inlineStr">
        <is>
          <t>9-12M</t>
        </is>
      </c>
      <c r="I3460" s="0">
        <v>25.99</v>
      </c>
      <c r="J3460" s="0">
        <v>32</v>
      </c>
    </row>
    <row r="3461" spans="1:10" customHeight="0">
      <c r="A3461" s="0">
        <f>HYPERLINK("https://dl.dropboxusercontent.com/scl/fi/q6m51a3w7vkycc3jx3ca3/summit-152978-f.jpg?rlkey=0zmiak3pa7akukvtldpj0eg5u&amp;dl=0","Click to download Image")</f>
      </c>
      <c r="B3461" s="0">
        <f>HYPERLINK("https://dl.dropboxusercontent.com/scl/fi/g1h124ejnkqv7jncybf2n/womens-size-chartssummit.jpg?rlkey=3cci4n2zuti51scnxozbccub9&amp;dl=0","Click to download SizeChart")</f>
      </c>
      <c r="C3461" s="0" t="inlineStr">
        <is>
          <t>Summit Women's Tri-Blend Pullover</t>
        </is>
      </c>
      <c r="D3461" s="0" t="inlineStr">
        <is>
          <t>152978</t>
        </is>
      </c>
      <c r="E3461" s="0" t="inlineStr">
        <is>
          <t>BLANK SUMMIT W GY:152978A-S</t>
        </is>
      </c>
      <c r="F3461" s="0" t="inlineStr">
        <is>
          <t>899152978042</t>
        </is>
      </c>
      <c r="G3461" s="0" t="inlineStr">
        <is>
          <t>WOMENS</t>
        </is>
      </c>
      <c r="H3461" s="0" t="inlineStr">
        <is>
          <t>S</t>
        </is>
      </c>
      <c r="I3461" s="0">
        <v>49.99</v>
      </c>
      <c r="J3461" s="0">
        <v>12</v>
      </c>
    </row>
    <row r="3462" spans="1:10" customHeight="0">
      <c r="A3462" s="0">
        <f>HYPERLINK("https://dl.dropboxusercontent.com/scl/fi/q6m51a3w7vkycc3jx3ca3/summit-152978-f.jpg?rlkey=0zmiak3pa7akukvtldpj0eg5u&amp;dl=0","Click to download Image")</f>
      </c>
      <c r="B3462" s="0">
        <f>HYPERLINK("https://dl.dropboxusercontent.com/scl/fi/g1h124ejnkqv7jncybf2n/womens-size-chartssummit.jpg?rlkey=3cci4n2zuti51scnxozbccub9&amp;dl=0","Click to download SizeChart")</f>
      </c>
      <c r="C3462" s="0" t="inlineStr">
        <is>
          <t>Summit Women's Tri-Blend Pullover</t>
        </is>
      </c>
      <c r="D3462" s="0" t="inlineStr">
        <is>
          <t>152978</t>
        </is>
      </c>
      <c r="E3462" s="0" t="inlineStr">
        <is>
          <t>BLANK SUMMIT W GY:152978B-M</t>
        </is>
      </c>
      <c r="F3462" s="0" t="inlineStr">
        <is>
          <t>899152978059</t>
        </is>
      </c>
      <c r="G3462" s="0" t="inlineStr">
        <is>
          <t>WOMENS</t>
        </is>
      </c>
      <c r="H3462" s="0" t="inlineStr">
        <is>
          <t>M</t>
        </is>
      </c>
      <c r="I3462" s="0">
        <v>49.99</v>
      </c>
      <c r="J3462" s="0">
        <v>20</v>
      </c>
    </row>
    <row r="3463" spans="1:10" customHeight="0">
      <c r="A3463" s="0">
        <f>HYPERLINK("https://dl.dropboxusercontent.com/scl/fi/q6m51a3w7vkycc3jx3ca3/summit-152978-f.jpg?rlkey=0zmiak3pa7akukvtldpj0eg5u&amp;dl=0","Click to download Image")</f>
      </c>
      <c r="B3463" s="0">
        <f>HYPERLINK("https://dl.dropboxusercontent.com/scl/fi/g1h124ejnkqv7jncybf2n/womens-size-chartssummit.jpg?rlkey=3cci4n2zuti51scnxozbccub9&amp;dl=0","Click to download SizeChart")</f>
      </c>
      <c r="C3463" s="0" t="inlineStr">
        <is>
          <t>Summit Women's Tri-Blend Pullover</t>
        </is>
      </c>
      <c r="D3463" s="0" t="inlineStr">
        <is>
          <t>152978</t>
        </is>
      </c>
      <c r="E3463" s="0" t="inlineStr">
        <is>
          <t>BLANK SUMMIT W GY:152978C-L</t>
        </is>
      </c>
      <c r="F3463" s="0" t="inlineStr">
        <is>
          <t>899152978066</t>
        </is>
      </c>
      <c r="G3463" s="0" t="inlineStr">
        <is>
          <t>WOMENS</t>
        </is>
      </c>
      <c r="H3463" s="0" t="inlineStr">
        <is>
          <t>L</t>
        </is>
      </c>
      <c r="I3463" s="0">
        <v>49.99</v>
      </c>
      <c r="J3463" s="0">
        <v>20</v>
      </c>
    </row>
    <row r="3464" spans="1:10" customHeight="0">
      <c r="A3464" s="0">
        <f>HYPERLINK("https://dl.dropboxusercontent.com/scl/fi/q6m51a3w7vkycc3jx3ca3/summit-152978-f.jpg?rlkey=0zmiak3pa7akukvtldpj0eg5u&amp;dl=0","Click to download Image")</f>
      </c>
      <c r="B3464" s="0">
        <f>HYPERLINK("https://dl.dropboxusercontent.com/scl/fi/g1h124ejnkqv7jncybf2n/womens-size-chartssummit.jpg?rlkey=3cci4n2zuti51scnxozbccub9&amp;dl=0","Click to download SizeChart")</f>
      </c>
      <c r="C3464" s="0" t="inlineStr">
        <is>
          <t>Summit Women's Tri-Blend Pullover</t>
        </is>
      </c>
      <c r="D3464" s="0" t="inlineStr">
        <is>
          <t>152978</t>
        </is>
      </c>
      <c r="E3464" s="0" t="inlineStr">
        <is>
          <t>BLANK SUMMIT W GY:152978D-XL</t>
        </is>
      </c>
      <c r="F3464" s="0" t="inlineStr">
        <is>
          <t>899152978073</t>
        </is>
      </c>
      <c r="G3464" s="0" t="inlineStr">
        <is>
          <t>WOMENS</t>
        </is>
      </c>
      <c r="H3464" s="0" t="inlineStr">
        <is>
          <t>XL</t>
        </is>
      </c>
      <c r="I3464" s="0">
        <v>49.99</v>
      </c>
      <c r="J3464" s="0">
        <v>12</v>
      </c>
    </row>
    <row r="3465" spans="1:10" customHeight="0">
      <c r="A3465" s="0">
        <f>HYPERLINK("https://dl.dropboxusercontent.com/scl/fi/q6m51a3w7vkycc3jx3ca3/summit-152978-f.jpg?rlkey=0zmiak3pa7akukvtldpj0eg5u&amp;dl=0","Click to download Image")</f>
      </c>
      <c r="B3465" s="0">
        <f>HYPERLINK("https://dl.dropboxusercontent.com/scl/fi/g1h124ejnkqv7jncybf2n/womens-size-chartssummit.jpg?rlkey=3cci4n2zuti51scnxozbccub9&amp;dl=0","Click to download SizeChart")</f>
      </c>
      <c r="C3465" s="0" t="inlineStr">
        <is>
          <t>Summit Women's Tri-Blend Pullover</t>
        </is>
      </c>
      <c r="D3465" s="0" t="inlineStr">
        <is>
          <t>152978</t>
        </is>
      </c>
      <c r="E3465" s="0" t="inlineStr">
        <is>
          <t>BLANK SUMMIT W GY:152978E-2XL</t>
        </is>
      </c>
      <c r="F3465" s="0" t="inlineStr">
        <is>
          <t>899152978080</t>
        </is>
      </c>
      <c r="G3465" s="0" t="inlineStr">
        <is>
          <t>WOMENS</t>
        </is>
      </c>
      <c r="H3465" s="0" t="inlineStr">
        <is>
          <t>2XL</t>
        </is>
      </c>
      <c r="I3465" s="0">
        <v>49.99</v>
      </c>
      <c r="J3465" s="0">
        <v>5</v>
      </c>
    </row>
    <row r="3466" spans="1:10" customHeight="0">
      <c r="A3466" s="0">
        <f>HYPERLINK("https://dl.dropboxusercontent.com/scl/fi/q6m51a3w7vkycc3jx3ca3/summit-152978-f.jpg?rlkey=0zmiak3pa7akukvtldpj0eg5u&amp;dl=0","Click to download Image")</f>
      </c>
      <c r="B3466" s="0">
        <f>HYPERLINK("https://dl.dropboxusercontent.com/scl/fi/g1h124ejnkqv7jncybf2n/womens-size-chartssummit.jpg?rlkey=3cci4n2zuti51scnxozbccub9&amp;dl=0","Click to download SizeChart")</f>
      </c>
      <c r="C3466" s="0" t="inlineStr">
        <is>
          <t>Summit Women's Tri-Blend Pullover</t>
        </is>
      </c>
      <c r="D3466" s="0" t="inlineStr">
        <is>
          <t>152978</t>
        </is>
      </c>
      <c r="E3466" s="0" t="inlineStr">
        <is>
          <t>BLANK SUMMIT W GY:152978F-3XL</t>
        </is>
      </c>
      <c r="F3466" s="0" t="inlineStr">
        <is>
          <t>899152978097</t>
        </is>
      </c>
      <c r="G3466" s="0" t="inlineStr">
        <is>
          <t>WOMENS</t>
        </is>
      </c>
      <c r="H3466" s="0" t="inlineStr">
        <is>
          <t>3XL</t>
        </is>
      </c>
      <c r="I3466" s="0">
        <v>49.99</v>
      </c>
      <c r="J3466" s="0">
        <v>3</v>
      </c>
    </row>
    <row r="3467" spans="1:10" customHeight="0">
      <c r="A3467" s="0">
        <f>HYPERLINK("https://dl.dropboxusercontent.com/scl/fi/90c9760uamjc8x5jt84qk/summit-152976-f.jpg?rlkey=2c9iohyzethfav2rtwnqvlywr&amp;dl=0","Click to download Image")</f>
      </c>
      <c r="B3467" s="0">
        <f>HYPERLINK("https://dl.dropboxusercontent.com/scl/fi/g1h124ejnkqv7jncybf2n/womens-size-chartssummit.jpg?rlkey=3cci4n2zuti51scnxozbccub9&amp;dl=0","Click to download SizeChart")</f>
      </c>
      <c r="C3467" s="0" t="inlineStr">
        <is>
          <t>Summit Women's Tri-Blend Pullover</t>
        </is>
      </c>
      <c r="D3467" s="0" t="inlineStr">
        <is>
          <t>152976</t>
        </is>
      </c>
      <c r="E3467" s="0" t="inlineStr">
        <is>
          <t>BLANK SUMMIT W BK:152976A-S</t>
        </is>
      </c>
      <c r="F3467" s="0" t="inlineStr">
        <is>
          <t>899152976048</t>
        </is>
      </c>
      <c r="G3467" s="0" t="inlineStr">
        <is>
          <t>WOMENS</t>
        </is>
      </c>
      <c r="H3467" s="0" t="inlineStr">
        <is>
          <t>S</t>
        </is>
      </c>
      <c r="I3467" s="0">
        <v>49.99</v>
      </c>
      <c r="J3467" s="0">
        <v>9</v>
      </c>
    </row>
    <row r="3468" spans="1:10" customHeight="0">
      <c r="A3468" s="0">
        <f>HYPERLINK("https://dl.dropboxusercontent.com/scl/fi/90c9760uamjc8x5jt84qk/summit-152976-f.jpg?rlkey=2c9iohyzethfav2rtwnqvlywr&amp;dl=0","Click to download Image")</f>
      </c>
      <c r="B3468" s="0">
        <f>HYPERLINK("https://dl.dropboxusercontent.com/scl/fi/g1h124ejnkqv7jncybf2n/womens-size-chartssummit.jpg?rlkey=3cci4n2zuti51scnxozbccub9&amp;dl=0","Click to download SizeChart")</f>
      </c>
      <c r="C3468" s="0" t="inlineStr">
        <is>
          <t>Summit Women's Tri-Blend Pullover</t>
        </is>
      </c>
      <c r="D3468" s="0" t="inlineStr">
        <is>
          <t>152976</t>
        </is>
      </c>
      <c r="E3468" s="0" t="inlineStr">
        <is>
          <t>BLANK SUMMIT W BK:152976B-M</t>
        </is>
      </c>
      <c r="F3468" s="0" t="inlineStr">
        <is>
          <t>899152976055</t>
        </is>
      </c>
      <c r="G3468" s="0" t="inlineStr">
        <is>
          <t>WOMENS</t>
        </is>
      </c>
      <c r="H3468" s="0" t="inlineStr">
        <is>
          <t>M</t>
        </is>
      </c>
      <c r="I3468" s="0">
        <v>49.99</v>
      </c>
      <c r="J3468" s="0">
        <v>22</v>
      </c>
    </row>
    <row r="3469" spans="1:10" customHeight="0">
      <c r="A3469" s="0">
        <f>HYPERLINK("https://dl.dropboxusercontent.com/scl/fi/90c9760uamjc8x5jt84qk/summit-152976-f.jpg?rlkey=2c9iohyzethfav2rtwnqvlywr&amp;dl=0","Click to download Image")</f>
      </c>
      <c r="B3469" s="0">
        <f>HYPERLINK("https://dl.dropboxusercontent.com/scl/fi/g1h124ejnkqv7jncybf2n/womens-size-chartssummit.jpg?rlkey=3cci4n2zuti51scnxozbccub9&amp;dl=0","Click to download SizeChart")</f>
      </c>
      <c r="C3469" s="0" t="inlineStr">
        <is>
          <t>Summit Women's Tri-Blend Pullover</t>
        </is>
      </c>
      <c r="D3469" s="0" t="inlineStr">
        <is>
          <t>152976</t>
        </is>
      </c>
      <c r="E3469" s="0" t="inlineStr">
        <is>
          <t>BLANK SUMMIT W BK:152976C-L</t>
        </is>
      </c>
      <c r="F3469" s="0" t="inlineStr">
        <is>
          <t>899152976062</t>
        </is>
      </c>
      <c r="G3469" s="0" t="inlineStr">
        <is>
          <t>WOMENS</t>
        </is>
      </c>
      <c r="H3469" s="0" t="inlineStr">
        <is>
          <t>L</t>
        </is>
      </c>
      <c r="I3469" s="0">
        <v>49.99</v>
      </c>
      <c r="J3469" s="0">
        <v>22</v>
      </c>
    </row>
    <row r="3470" spans="1:10" customHeight="0">
      <c r="A3470" s="0">
        <f>HYPERLINK("https://dl.dropboxusercontent.com/scl/fi/90c9760uamjc8x5jt84qk/summit-152976-f.jpg?rlkey=2c9iohyzethfav2rtwnqvlywr&amp;dl=0","Click to download Image")</f>
      </c>
      <c r="B3470" s="0">
        <f>HYPERLINK("https://dl.dropboxusercontent.com/scl/fi/g1h124ejnkqv7jncybf2n/womens-size-chartssummit.jpg?rlkey=3cci4n2zuti51scnxozbccub9&amp;dl=0","Click to download SizeChart")</f>
      </c>
      <c r="C3470" s="0" t="inlineStr">
        <is>
          <t>Summit Women's Tri-Blend Pullover</t>
        </is>
      </c>
      <c r="D3470" s="0" t="inlineStr">
        <is>
          <t>152976</t>
        </is>
      </c>
      <c r="E3470" s="0" t="inlineStr">
        <is>
          <t>BLANK SUMMIT W BK:152976D-XL</t>
        </is>
      </c>
      <c r="F3470" s="0" t="inlineStr">
        <is>
          <t>899152976079</t>
        </is>
      </c>
      <c r="G3470" s="0" t="inlineStr">
        <is>
          <t>WOMENS</t>
        </is>
      </c>
      <c r="H3470" s="0" t="inlineStr">
        <is>
          <t>XL</t>
        </is>
      </c>
      <c r="I3470" s="0">
        <v>49.99</v>
      </c>
      <c r="J3470" s="0">
        <v>9</v>
      </c>
    </row>
    <row r="3471" spans="1:10" customHeight="0">
      <c r="A3471" s="0">
        <f>HYPERLINK("https://dl.dropboxusercontent.com/scl/fi/90c9760uamjc8x5jt84qk/summit-152976-f.jpg?rlkey=2c9iohyzethfav2rtwnqvlywr&amp;dl=0","Click to download Image")</f>
      </c>
      <c r="B3471" s="0">
        <f>HYPERLINK("https://dl.dropboxusercontent.com/scl/fi/g1h124ejnkqv7jncybf2n/womens-size-chartssummit.jpg?rlkey=3cci4n2zuti51scnxozbccub9&amp;dl=0","Click to download SizeChart")</f>
      </c>
      <c r="C3471" s="0" t="inlineStr">
        <is>
          <t>Summit Women's Tri-Blend Pullover</t>
        </is>
      </c>
      <c r="D3471" s="0" t="inlineStr">
        <is>
          <t>152976</t>
        </is>
      </c>
      <c r="E3471" s="0" t="inlineStr">
        <is>
          <t>BLANK SUMMIT W BK:152976E-2XL</t>
        </is>
      </c>
      <c r="F3471" s="0" t="inlineStr">
        <is>
          <t>899152976086</t>
        </is>
      </c>
      <c r="G3471" s="0" t="inlineStr">
        <is>
          <t>WOMENS</t>
        </is>
      </c>
      <c r="H3471" s="0" t="inlineStr">
        <is>
          <t>2XL</t>
        </is>
      </c>
      <c r="I3471" s="0">
        <v>49.99</v>
      </c>
      <c r="J3471" s="0">
        <v>6</v>
      </c>
    </row>
    <row r="3472" spans="1:10" customHeight="0">
      <c r="A3472" s="0">
        <f>HYPERLINK("https://dl.dropboxusercontent.com/scl/fi/90c9760uamjc8x5jt84qk/summit-152976-f.jpg?rlkey=2c9iohyzethfav2rtwnqvlywr&amp;dl=0","Click to download Image")</f>
      </c>
      <c r="B3472" s="0">
        <f>HYPERLINK("https://dl.dropboxusercontent.com/scl/fi/g1h124ejnkqv7jncybf2n/womens-size-chartssummit.jpg?rlkey=3cci4n2zuti51scnxozbccub9&amp;dl=0","Click to download SizeChart")</f>
      </c>
      <c r="C3472" s="0" t="inlineStr">
        <is>
          <t>Summit Women's Tri-Blend Pullover</t>
        </is>
      </c>
      <c r="D3472" s="0" t="inlineStr">
        <is>
          <t>152976</t>
        </is>
      </c>
      <c r="E3472" s="0" t="inlineStr">
        <is>
          <t>BLANK SUMMIT W BK:152976F-3XL</t>
        </is>
      </c>
      <c r="F3472" s="0" t="inlineStr">
        <is>
          <t>899152976093</t>
        </is>
      </c>
      <c r="G3472" s="0" t="inlineStr">
        <is>
          <t>WOMENS</t>
        </is>
      </c>
      <c r="H3472" s="0" t="inlineStr">
        <is>
          <t>3XL</t>
        </is>
      </c>
      <c r="I3472" s="0">
        <v>49.99</v>
      </c>
      <c r="J3472" s="0">
        <v>4</v>
      </c>
    </row>
    <row r="3473" spans="1:10" customHeight="0">
      <c r="A3473" s="0">
        <f>HYPERLINK("https://dl.dropboxusercontent.com/scl/fi/jivkr0822sh8r4heyl3xu/summit.jpg?rlkey=ycwb85w78pu1ippcpf7pjkaj3&amp;dl=0","Click to download Image")</f>
      </c>
      <c r="B3473" s="0">
        <f>HYPERLINK("https://dl.dropboxusercontent.com/scl/fi/g1h124ejnkqv7jncybf2n/womens-size-chartssummit.jpg?rlkey=3cci4n2zuti51scnxozbccub9&amp;dl=0","Click to download SizeChart")</f>
      </c>
      <c r="C3473" s="0" t="inlineStr">
        <is>
          <t>Summit Women's Tri-Blend Pullover</t>
        </is>
      </c>
      <c r="D3473" s="0" t="inlineStr">
        <is>
          <t>152977</t>
        </is>
      </c>
      <c r="E3473" s="0" t="inlineStr">
        <is>
          <t>BLANK SUMMIT W CL:152977A-S</t>
        </is>
      </c>
      <c r="F3473" s="0" t="inlineStr">
        <is>
          <t>899152977045</t>
        </is>
      </c>
      <c r="G3473" s="0" t="inlineStr">
        <is>
          <t>WOMENS</t>
        </is>
      </c>
      <c r="H3473" s="0" t="inlineStr">
        <is>
          <t>S</t>
        </is>
      </c>
      <c r="I3473" s="0">
        <v>49.99</v>
      </c>
      <c r="J3473" s="0">
        <v>4</v>
      </c>
    </row>
    <row r="3474" spans="1:10" customHeight="0">
      <c r="A3474" s="0">
        <f>HYPERLINK("https://dl.dropboxusercontent.com/scl/fi/jivkr0822sh8r4heyl3xu/summit.jpg?rlkey=ycwb85w78pu1ippcpf7pjkaj3&amp;dl=0","Click to download Image")</f>
      </c>
      <c r="B3474" s="0">
        <f>HYPERLINK("https://dl.dropboxusercontent.com/scl/fi/g1h124ejnkqv7jncybf2n/womens-size-chartssummit.jpg?rlkey=3cci4n2zuti51scnxozbccub9&amp;dl=0","Click to download SizeChart")</f>
      </c>
      <c r="C3474" s="0" t="inlineStr">
        <is>
          <t>Summit Women's Tri-Blend Pullover</t>
        </is>
      </c>
      <c r="D3474" s="0" t="inlineStr">
        <is>
          <t>152977</t>
        </is>
      </c>
      <c r="E3474" s="0" t="inlineStr">
        <is>
          <t>BLANK SUMMIT W CL:152977B-M</t>
        </is>
      </c>
      <c r="F3474" s="0" t="inlineStr">
        <is>
          <t>899152977052</t>
        </is>
      </c>
      <c r="G3474" s="0" t="inlineStr">
        <is>
          <t>WOMENS</t>
        </is>
      </c>
      <c r="H3474" s="0" t="inlineStr">
        <is>
          <t>M</t>
        </is>
      </c>
      <c r="I3474" s="0">
        <v>49.99</v>
      </c>
      <c r="J3474" s="0">
        <v>14</v>
      </c>
    </row>
    <row r="3475" spans="1:10" customHeight="0">
      <c r="A3475" s="0">
        <f>HYPERLINK("https://dl.dropboxusercontent.com/scl/fi/jivkr0822sh8r4heyl3xu/summit.jpg?rlkey=ycwb85w78pu1ippcpf7pjkaj3&amp;dl=0","Click to download Image")</f>
      </c>
      <c r="B3475" s="0">
        <f>HYPERLINK("https://dl.dropboxusercontent.com/scl/fi/g1h124ejnkqv7jncybf2n/womens-size-chartssummit.jpg?rlkey=3cci4n2zuti51scnxozbccub9&amp;dl=0","Click to download SizeChart")</f>
      </c>
      <c r="C3475" s="0" t="inlineStr">
        <is>
          <t>Summit Women's Tri-Blend Pullover</t>
        </is>
      </c>
      <c r="D3475" s="0" t="inlineStr">
        <is>
          <t>152977</t>
        </is>
      </c>
      <c r="E3475" s="0" t="inlineStr">
        <is>
          <t>BLANK SUMMIT W CL:152977C-L</t>
        </is>
      </c>
      <c r="F3475" s="0" t="inlineStr">
        <is>
          <t>899152977069</t>
        </is>
      </c>
      <c r="G3475" s="0" t="inlineStr">
        <is>
          <t>WOMENS</t>
        </is>
      </c>
      <c r="H3475" s="0" t="inlineStr">
        <is>
          <t>L</t>
        </is>
      </c>
      <c r="I3475" s="0">
        <v>49.99</v>
      </c>
      <c r="J3475" s="0">
        <v>13</v>
      </c>
    </row>
    <row r="3476" spans="1:10" customHeight="0">
      <c r="A3476" s="0">
        <f>HYPERLINK("https://dl.dropboxusercontent.com/scl/fi/jivkr0822sh8r4heyl3xu/summit.jpg?rlkey=ycwb85w78pu1ippcpf7pjkaj3&amp;dl=0","Click to download Image")</f>
      </c>
      <c r="B3476" s="0">
        <f>HYPERLINK("https://dl.dropboxusercontent.com/scl/fi/g1h124ejnkqv7jncybf2n/womens-size-chartssummit.jpg?rlkey=3cci4n2zuti51scnxozbccub9&amp;dl=0","Click to download SizeChart")</f>
      </c>
      <c r="C3476" s="0" t="inlineStr">
        <is>
          <t>Summit Women's Tri-Blend Pullover</t>
        </is>
      </c>
      <c r="D3476" s="0" t="inlineStr">
        <is>
          <t>152977</t>
        </is>
      </c>
      <c r="E3476" s="0" t="inlineStr">
        <is>
          <t>BLANK SUMMIT W CL:152977D-XL</t>
        </is>
      </c>
      <c r="F3476" s="0" t="inlineStr">
        <is>
          <t>899152977076</t>
        </is>
      </c>
      <c r="G3476" s="0" t="inlineStr">
        <is>
          <t>WOMENS</t>
        </is>
      </c>
      <c r="H3476" s="0" t="inlineStr">
        <is>
          <t>XL</t>
        </is>
      </c>
      <c r="I3476" s="0">
        <v>49.99</v>
      </c>
      <c r="J3476" s="0">
        <v>5</v>
      </c>
    </row>
    <row r="3477" spans="1:10" customHeight="0">
      <c r="A3477" s="0">
        <f>HYPERLINK("https://dl.dropboxusercontent.com/scl/fi/jivkr0822sh8r4heyl3xu/summit.jpg?rlkey=ycwb85w78pu1ippcpf7pjkaj3&amp;dl=0","Click to download Image")</f>
      </c>
      <c r="B3477" s="0">
        <f>HYPERLINK("https://dl.dropboxusercontent.com/scl/fi/g1h124ejnkqv7jncybf2n/womens-size-chartssummit.jpg?rlkey=3cci4n2zuti51scnxozbccub9&amp;dl=0","Click to download SizeChart")</f>
      </c>
      <c r="C3477" s="0" t="inlineStr">
        <is>
          <t>Summit Women's Tri-Blend Pullover</t>
        </is>
      </c>
      <c r="D3477" s="0" t="inlineStr">
        <is>
          <t>152977</t>
        </is>
      </c>
      <c r="E3477" s="0" t="inlineStr">
        <is>
          <t>BLANK SUMMIT W CL:152977E-2XL</t>
        </is>
      </c>
      <c r="F3477" s="0" t="inlineStr">
        <is>
          <t>899152977083</t>
        </is>
      </c>
      <c r="G3477" s="0" t="inlineStr">
        <is>
          <t>WOMENS</t>
        </is>
      </c>
      <c r="H3477" s="0" t="inlineStr">
        <is>
          <t>2XL</t>
        </is>
      </c>
      <c r="I3477" s="0">
        <v>49.99</v>
      </c>
      <c r="J3477" s="0">
        <v>6</v>
      </c>
    </row>
    <row r="3478" spans="1:10" customHeight="0">
      <c r="A3478" s="0">
        <f>HYPERLINK("https://dl.dropboxusercontent.com/scl/fi/jivkr0822sh8r4heyl3xu/summit.jpg?rlkey=ycwb85w78pu1ippcpf7pjkaj3&amp;dl=0","Click to download Image")</f>
      </c>
      <c r="B3478" s="0">
        <f>HYPERLINK("https://dl.dropboxusercontent.com/scl/fi/g1h124ejnkqv7jncybf2n/womens-size-chartssummit.jpg?rlkey=3cci4n2zuti51scnxozbccub9&amp;dl=0","Click to download SizeChart")</f>
      </c>
      <c r="C3478" s="0" t="inlineStr">
        <is>
          <t>Summit Women's Tri-Blend Pullover</t>
        </is>
      </c>
      <c r="D3478" s="0" t="inlineStr">
        <is>
          <t>152977</t>
        </is>
      </c>
      <c r="E3478" s="0" t="inlineStr">
        <is>
          <t>BLANK SUMMIT W CL:152977F-3XL</t>
        </is>
      </c>
      <c r="F3478" s="0" t="inlineStr">
        <is>
          <t>899152977090</t>
        </is>
      </c>
      <c r="G3478" s="0" t="inlineStr">
        <is>
          <t>WOMENS</t>
        </is>
      </c>
      <c r="H3478" s="0" t="inlineStr">
        <is>
          <t>3XL</t>
        </is>
      </c>
      <c r="I3478" s="0">
        <v>49.99</v>
      </c>
      <c r="J3478" s="0">
        <v>4</v>
      </c>
    </row>
    <row r="3479" spans="1:10" customHeight="0">
      <c r="A3479" s="0">
        <f>HYPERLINK("https://dl.dropboxusercontent.com/scl/fi/wdxq3fcjv3wi85rcmmyj8/128531t.jpg?rlkey=nntbn4cy46oopm08yw6bpm5qj&amp;dl=0","Click to download Image")</f>
      </c>
      <c r="C3479" s="0" t="inlineStr">
        <is>
          <t>Ivah Infant Tie Dye Ruffle Top</t>
        </is>
      </c>
      <c r="D3479" s="0" t="inlineStr">
        <is>
          <t>128531</t>
        </is>
      </c>
      <c r="E3479" s="0" t="inlineStr">
        <is>
          <t>BLANK IVAH I GY:128531A-0-3M</t>
        </is>
      </c>
      <c r="F3479" s="0" t="inlineStr">
        <is>
          <t>899128531004</t>
        </is>
      </c>
      <c r="G3479" s="0" t="inlineStr">
        <is>
          <t>INFANT</t>
        </is>
      </c>
      <c r="H3479" s="0" t="inlineStr">
        <is>
          <t>0-3M</t>
        </is>
      </c>
      <c r="I3479" s="0">
        <v>25.99</v>
      </c>
      <c r="J3479" s="0">
        <v>35</v>
      </c>
    </row>
    <row r="3480" spans="1:10" customHeight="0">
      <c r="A3480" s="0">
        <f>HYPERLINK("https://dl.dropboxusercontent.com/scl/fi/wdxq3fcjv3wi85rcmmyj8/128531t.jpg?rlkey=nntbn4cy46oopm08yw6bpm5qj&amp;dl=0","Click to download Image")</f>
      </c>
      <c r="C3480" s="0" t="inlineStr">
        <is>
          <t>Ivah Infant Tie Dye Ruffle Top</t>
        </is>
      </c>
      <c r="D3480" s="0" t="inlineStr">
        <is>
          <t>128531</t>
        </is>
      </c>
      <c r="E3480" s="0" t="inlineStr">
        <is>
          <t>BLANK IVAH I GY:128531B-3-6M</t>
        </is>
      </c>
      <c r="F3480" s="0" t="inlineStr">
        <is>
          <t>899128531011</t>
        </is>
      </c>
      <c r="G3480" s="0" t="inlineStr">
        <is>
          <t>INFANT</t>
        </is>
      </c>
      <c r="H3480" s="0" t="inlineStr">
        <is>
          <t>3-6M</t>
        </is>
      </c>
      <c r="I3480" s="0">
        <v>25.99</v>
      </c>
      <c r="J3480" s="0">
        <v>36</v>
      </c>
    </row>
    <row r="3481" spans="1:10" customHeight="0">
      <c r="A3481" s="0">
        <f>HYPERLINK("https://dl.dropboxusercontent.com/scl/fi/wdxq3fcjv3wi85rcmmyj8/128531t.jpg?rlkey=nntbn4cy46oopm08yw6bpm5qj&amp;dl=0","Click to download Image")</f>
      </c>
      <c r="C3481" s="0" t="inlineStr">
        <is>
          <t>Ivah Infant Tie Dye Ruffle Top</t>
        </is>
      </c>
      <c r="D3481" s="0" t="inlineStr">
        <is>
          <t>128531</t>
        </is>
      </c>
      <c r="E3481" s="0" t="inlineStr">
        <is>
          <t>BLANK IVAH I GY:128531C-6-9M</t>
        </is>
      </c>
      <c r="F3481" s="0" t="inlineStr">
        <is>
          <t>899128531028</t>
        </is>
      </c>
      <c r="G3481" s="0" t="inlineStr">
        <is>
          <t>INFANT</t>
        </is>
      </c>
      <c r="H3481" s="0" t="inlineStr">
        <is>
          <t>6-9M</t>
        </is>
      </c>
      <c r="I3481" s="0">
        <v>25.99</v>
      </c>
      <c r="J3481" s="0">
        <v>37</v>
      </c>
    </row>
    <row r="3482" spans="1:10" customHeight="0">
      <c r="A3482" s="0">
        <f>HYPERLINK("https://dl.dropboxusercontent.com/scl/fi/wdxq3fcjv3wi85rcmmyj8/128531t.jpg?rlkey=nntbn4cy46oopm08yw6bpm5qj&amp;dl=0","Click to download Image")</f>
      </c>
      <c r="C3482" s="0" t="inlineStr">
        <is>
          <t>Ivah Infant Tie Dye Ruffle Top</t>
        </is>
      </c>
      <c r="D3482" s="0" t="inlineStr">
        <is>
          <t>128531</t>
        </is>
      </c>
      <c r="E3482" s="0" t="inlineStr">
        <is>
          <t>BLANK IVAH I GY:128531F-12M</t>
        </is>
      </c>
      <c r="F3482" s="0" t="inlineStr">
        <is>
          <t>899128531035</t>
        </is>
      </c>
      <c r="G3482" s="0" t="inlineStr">
        <is>
          <t>INFANT</t>
        </is>
      </c>
      <c r="H3482" s="0" t="inlineStr">
        <is>
          <t>9-12M</t>
        </is>
      </c>
      <c r="I3482" s="0">
        <v>25.99</v>
      </c>
      <c r="J3482" s="0">
        <v>37</v>
      </c>
    </row>
    <row r="3483" spans="1:10" customHeight="0">
      <c r="A3483" s="0">
        <f>HYPERLINK("https://dl.dropboxusercontent.com/scl/fi/uxp3pdtx0jt8f37tytkbn/striker-150733-f.jpg?rlkey=b23xvwx752egoissvlqemq892&amp;dl=0","Click to download Image")</f>
      </c>
      <c r="B3483" s="0">
        <f>HYPERLINK("https://dl.dropboxusercontent.com/scl/fi/mcv982j403o1ce2sy4plx/infant-size-charts-2023striker.jpg?rlkey=fv9zcjzn724nhy9jdxr250k92&amp;dl=0","Click to download SizeChart")</f>
      </c>
      <c r="C3483" s="0" t="inlineStr">
        <is>
          <t>Striker Shorts</t>
        </is>
      </c>
      <c r="D3483" s="0" t="inlineStr">
        <is>
          <t>150733</t>
        </is>
      </c>
      <c r="E3483" s="0" t="inlineStr">
        <is>
          <t>BLANK STRIKE I BK:150733A-0-3M</t>
        </is>
      </c>
      <c r="F3483" s="0" t="inlineStr">
        <is>
          <t>899150733001</t>
        </is>
      </c>
      <c r="G3483" s="0" t="inlineStr">
        <is>
          <t>INFANT</t>
        </is>
      </c>
      <c r="H3483" s="0" t="inlineStr">
        <is>
          <t>0-3M</t>
        </is>
      </c>
      <c r="I3483" s="0">
        <v>21.99</v>
      </c>
      <c r="J3483" s="0">
        <v>36</v>
      </c>
    </row>
    <row r="3484" spans="1:10" customHeight="0">
      <c r="A3484" s="0">
        <f>HYPERLINK("https://dl.dropboxusercontent.com/scl/fi/uxp3pdtx0jt8f37tytkbn/striker-150733-f.jpg?rlkey=b23xvwx752egoissvlqemq892&amp;dl=0","Click to download Image")</f>
      </c>
      <c r="B3484" s="0">
        <f>HYPERLINK("https://dl.dropboxusercontent.com/scl/fi/mcv982j403o1ce2sy4plx/infant-size-charts-2023striker.jpg?rlkey=fv9zcjzn724nhy9jdxr250k92&amp;dl=0","Click to download SizeChart")</f>
      </c>
      <c r="C3484" s="0" t="inlineStr">
        <is>
          <t>Striker Shorts</t>
        </is>
      </c>
      <c r="D3484" s="0" t="inlineStr">
        <is>
          <t>150733</t>
        </is>
      </c>
      <c r="E3484" s="0" t="inlineStr">
        <is>
          <t>BLANK STRIKE I BK:150733B-3-6M</t>
        </is>
      </c>
      <c r="F3484" s="0" t="inlineStr">
        <is>
          <t>899150733018</t>
        </is>
      </c>
      <c r="G3484" s="0" t="inlineStr">
        <is>
          <t>INFANT</t>
        </is>
      </c>
      <c r="H3484" s="0" t="inlineStr">
        <is>
          <t>3-6M</t>
        </is>
      </c>
      <c r="I3484" s="0">
        <v>21.99</v>
      </c>
      <c r="J3484" s="0">
        <v>36</v>
      </c>
    </row>
    <row r="3485" spans="1:10" customHeight="0">
      <c r="A3485" s="0">
        <f>HYPERLINK("https://dl.dropboxusercontent.com/scl/fi/uxp3pdtx0jt8f37tytkbn/striker-150733-f.jpg?rlkey=b23xvwx752egoissvlqemq892&amp;dl=0","Click to download Image")</f>
      </c>
      <c r="B3485" s="0">
        <f>HYPERLINK("https://dl.dropboxusercontent.com/scl/fi/mcv982j403o1ce2sy4plx/infant-size-charts-2023striker.jpg?rlkey=fv9zcjzn724nhy9jdxr250k92&amp;dl=0","Click to download SizeChart")</f>
      </c>
      <c r="C3485" s="0" t="inlineStr">
        <is>
          <t>Striker Shorts</t>
        </is>
      </c>
      <c r="D3485" s="0" t="inlineStr">
        <is>
          <t>150733</t>
        </is>
      </c>
      <c r="E3485" s="0" t="inlineStr">
        <is>
          <t>BLANK STRIKE I BK:150733C-6-9M</t>
        </is>
      </c>
      <c r="F3485" s="0" t="inlineStr">
        <is>
          <t>899150733025</t>
        </is>
      </c>
      <c r="G3485" s="0" t="inlineStr">
        <is>
          <t>INFANT</t>
        </is>
      </c>
      <c r="H3485" s="0" t="inlineStr">
        <is>
          <t>6-9M</t>
        </is>
      </c>
      <c r="I3485" s="0">
        <v>21.99</v>
      </c>
      <c r="J3485" s="0">
        <v>35</v>
      </c>
    </row>
    <row r="3486" spans="1:10" customHeight="0">
      <c r="A3486" s="0">
        <f>HYPERLINK("https://dl.dropboxusercontent.com/scl/fi/uxp3pdtx0jt8f37tytkbn/striker-150733-f.jpg?rlkey=b23xvwx752egoissvlqemq892&amp;dl=0","Click to download Image")</f>
      </c>
      <c r="B3486" s="0">
        <f>HYPERLINK("https://dl.dropboxusercontent.com/scl/fi/mcv982j403o1ce2sy4plx/infant-size-charts-2023striker.jpg?rlkey=fv9zcjzn724nhy9jdxr250k92&amp;dl=0","Click to download SizeChart")</f>
      </c>
      <c r="C3486" s="0" t="inlineStr">
        <is>
          <t>Striker Shorts</t>
        </is>
      </c>
      <c r="D3486" s="0" t="inlineStr">
        <is>
          <t>150733</t>
        </is>
      </c>
      <c r="E3486" s="0" t="inlineStr">
        <is>
          <t>BLANK STRIKE I BK:150733F-12M</t>
        </is>
      </c>
      <c r="F3486" s="0" t="inlineStr">
        <is>
          <t>899150733032</t>
        </is>
      </c>
      <c r="G3486" s="0" t="inlineStr">
        <is>
          <t>INFANT</t>
        </is>
      </c>
      <c r="H3486" s="0" t="inlineStr">
        <is>
          <t>9-12M</t>
        </is>
      </c>
      <c r="I3486" s="0">
        <v>21.99</v>
      </c>
      <c r="J3486" s="0">
        <v>36</v>
      </c>
    </row>
    <row r="3487" spans="1:10" customHeight="0">
      <c r="A3487" s="0">
        <f>HYPERLINK("https://dl.dropboxusercontent.com/scl/fi/1ax3w3sokc1juk3et2qa3/striker-150734-f.jpg?rlkey=7c0z3bbjr9jimaqcvnfsb0sqq&amp;dl=0","Click to download Image")</f>
      </c>
      <c r="B3487" s="0">
        <f>HYPERLINK("https://dl.dropboxusercontent.com/scl/fi/mcv982j403o1ce2sy4plx/infant-size-charts-2023striker.jpg?rlkey=fv9zcjzn724nhy9jdxr250k92&amp;dl=0","Click to download SizeChart")</f>
      </c>
      <c r="C3487" s="0" t="inlineStr">
        <is>
          <t>Striker Shorts</t>
        </is>
      </c>
      <c r="D3487" s="0" t="inlineStr">
        <is>
          <t>150734</t>
        </is>
      </c>
      <c r="E3487" s="0" t="inlineStr">
        <is>
          <t>BLANK STRIKE I CL:150734A-0-3M</t>
        </is>
      </c>
      <c r="F3487" s="0" t="inlineStr">
        <is>
          <t>899150734008</t>
        </is>
      </c>
      <c r="G3487" s="0" t="inlineStr">
        <is>
          <t>INFANT</t>
        </is>
      </c>
      <c r="H3487" s="0" t="inlineStr">
        <is>
          <t>0-3M</t>
        </is>
      </c>
      <c r="I3487" s="0">
        <v>21.99</v>
      </c>
      <c r="J3487" s="0">
        <v>36</v>
      </c>
    </row>
    <row r="3488" spans="1:10" customHeight="0">
      <c r="A3488" s="0">
        <f>HYPERLINK("https://dl.dropboxusercontent.com/scl/fi/1ax3w3sokc1juk3et2qa3/striker-150734-f.jpg?rlkey=7c0z3bbjr9jimaqcvnfsb0sqq&amp;dl=0","Click to download Image")</f>
      </c>
      <c r="B3488" s="0">
        <f>HYPERLINK("https://dl.dropboxusercontent.com/scl/fi/mcv982j403o1ce2sy4plx/infant-size-charts-2023striker.jpg?rlkey=fv9zcjzn724nhy9jdxr250k92&amp;dl=0","Click to download SizeChart")</f>
      </c>
      <c r="C3488" s="0" t="inlineStr">
        <is>
          <t>Striker Shorts</t>
        </is>
      </c>
      <c r="D3488" s="0" t="inlineStr">
        <is>
          <t>150734</t>
        </is>
      </c>
      <c r="E3488" s="0" t="inlineStr">
        <is>
          <t>BLANK STRIKE I CL:150734B-3-6M</t>
        </is>
      </c>
      <c r="F3488" s="0" t="inlineStr">
        <is>
          <t>899150734015</t>
        </is>
      </c>
      <c r="G3488" s="0" t="inlineStr">
        <is>
          <t>INFANT</t>
        </is>
      </c>
      <c r="H3488" s="0" t="inlineStr">
        <is>
          <t>3-6M</t>
        </is>
      </c>
      <c r="I3488" s="0">
        <v>21.99</v>
      </c>
      <c r="J3488" s="0">
        <v>36</v>
      </c>
    </row>
    <row r="3489" spans="1:10" customHeight="0">
      <c r="A3489" s="0">
        <f>HYPERLINK("https://dl.dropboxusercontent.com/scl/fi/1ax3w3sokc1juk3et2qa3/striker-150734-f.jpg?rlkey=7c0z3bbjr9jimaqcvnfsb0sqq&amp;dl=0","Click to download Image")</f>
      </c>
      <c r="B3489" s="0">
        <f>HYPERLINK("https://dl.dropboxusercontent.com/scl/fi/mcv982j403o1ce2sy4plx/infant-size-charts-2023striker.jpg?rlkey=fv9zcjzn724nhy9jdxr250k92&amp;dl=0","Click to download SizeChart")</f>
      </c>
      <c r="C3489" s="0" t="inlineStr">
        <is>
          <t>Striker Shorts</t>
        </is>
      </c>
      <c r="D3489" s="0" t="inlineStr">
        <is>
          <t>150734</t>
        </is>
      </c>
      <c r="E3489" s="0" t="inlineStr">
        <is>
          <t>BLANK STRIKE I CL:150734C-6-9M</t>
        </is>
      </c>
      <c r="F3489" s="0" t="inlineStr">
        <is>
          <t>899150734022</t>
        </is>
      </c>
      <c r="G3489" s="0" t="inlineStr">
        <is>
          <t>INFANT</t>
        </is>
      </c>
      <c r="H3489" s="0" t="inlineStr">
        <is>
          <t>6-9M</t>
        </is>
      </c>
      <c r="I3489" s="0">
        <v>21.99</v>
      </c>
      <c r="J3489" s="0">
        <v>35</v>
      </c>
    </row>
    <row r="3490" spans="1:10" customHeight="0">
      <c r="A3490" s="0">
        <f>HYPERLINK("https://dl.dropboxusercontent.com/scl/fi/1ax3w3sokc1juk3et2qa3/striker-150734-f.jpg?rlkey=7c0z3bbjr9jimaqcvnfsb0sqq&amp;dl=0","Click to download Image")</f>
      </c>
      <c r="B3490" s="0">
        <f>HYPERLINK("https://dl.dropboxusercontent.com/scl/fi/mcv982j403o1ce2sy4plx/infant-size-charts-2023striker.jpg?rlkey=fv9zcjzn724nhy9jdxr250k92&amp;dl=0","Click to download SizeChart")</f>
      </c>
      <c r="C3490" s="0" t="inlineStr">
        <is>
          <t>Striker Shorts</t>
        </is>
      </c>
      <c r="D3490" s="0" t="inlineStr">
        <is>
          <t>150734</t>
        </is>
      </c>
      <c r="E3490" s="0" t="inlineStr">
        <is>
          <t>BLANK STRIKE I CL:150734F-12M</t>
        </is>
      </c>
      <c r="F3490" s="0" t="inlineStr">
        <is>
          <t>899150734039</t>
        </is>
      </c>
      <c r="G3490" s="0" t="inlineStr">
        <is>
          <t>INFANT</t>
        </is>
      </c>
      <c r="H3490" s="0" t="inlineStr">
        <is>
          <t>9-12M</t>
        </is>
      </c>
      <c r="I3490" s="0">
        <v>21.99</v>
      </c>
      <c r="J3490" s="0">
        <v>36</v>
      </c>
    </row>
    <row r="3491" spans="1:10" customHeight="0">
      <c r="A3491" s="0">
        <f>HYPERLINK("https://dl.dropboxusercontent.com/scl/fi/ycojuwryh4gr6ogyj3bfp/120828.jpg?rlkey=oxem7r5q7ek5dx9e0g0q35xzv&amp;dl=0","Click to download Image")</f>
      </c>
      <c r="C3491" s="0" t="inlineStr">
        <is>
          <t>Preston Infant Bodysuit</t>
        </is>
      </c>
      <c r="D3491" s="0" t="inlineStr">
        <is>
          <t>120828</t>
        </is>
      </c>
      <c r="E3491" s="0" t="inlineStr">
        <is>
          <t>BLANK PRESTON I RD:120828BA-0-3M</t>
        </is>
      </c>
      <c r="G3491" s="0" t="inlineStr">
        <is>
          <t>INFANT</t>
        </is>
      </c>
      <c r="H3491" s="0" t="inlineStr">
        <is>
          <t>0-3M</t>
        </is>
      </c>
      <c r="I3491" s="0">
        <v>16.99</v>
      </c>
      <c r="J3491" s="0">
        <v>12</v>
      </c>
    </row>
    <row r="3492" spans="1:10" customHeight="0">
      <c r="A3492" s="0">
        <f>HYPERLINK("https://dl.dropboxusercontent.com/scl/fi/ycojuwryh4gr6ogyj3bfp/120828.jpg?rlkey=oxem7r5q7ek5dx9e0g0q35xzv&amp;dl=0","Click to download Image")</f>
      </c>
      <c r="C3492" s="0" t="inlineStr">
        <is>
          <t>Preston Infant Bodysuit</t>
        </is>
      </c>
      <c r="D3492" s="0" t="inlineStr">
        <is>
          <t>120828</t>
        </is>
      </c>
      <c r="E3492" s="0" t="inlineStr">
        <is>
          <t>BLANK PRESTON I RD:120828BB-3-6M</t>
        </is>
      </c>
      <c r="G3492" s="0" t="inlineStr">
        <is>
          <t>INFANT</t>
        </is>
      </c>
      <c r="H3492" s="0" t="inlineStr">
        <is>
          <t>3-6M</t>
        </is>
      </c>
      <c r="I3492" s="0">
        <v>16.99</v>
      </c>
      <c r="J3492" s="0">
        <v>12</v>
      </c>
    </row>
    <row r="3493" spans="1:10" customHeight="0">
      <c r="A3493" s="0">
        <f>HYPERLINK("https://dl.dropboxusercontent.com/scl/fi/ycojuwryh4gr6ogyj3bfp/120828.jpg?rlkey=oxem7r5q7ek5dx9e0g0q35xzv&amp;dl=0","Click to download Image")</f>
      </c>
      <c r="C3493" s="0" t="inlineStr">
        <is>
          <t>Preston Infant Bodysuit</t>
        </is>
      </c>
      <c r="D3493" s="0" t="inlineStr">
        <is>
          <t>120828</t>
        </is>
      </c>
      <c r="E3493" s="0" t="inlineStr">
        <is>
          <t>BLANK PRESTON I RD:120828BC-6-9M</t>
        </is>
      </c>
      <c r="G3493" s="0" t="inlineStr">
        <is>
          <t>INFANT</t>
        </is>
      </c>
      <c r="H3493" s="0" t="inlineStr">
        <is>
          <t>6-9M</t>
        </is>
      </c>
      <c r="I3493" s="0">
        <v>16.99</v>
      </c>
      <c r="J3493" s="0">
        <v>12</v>
      </c>
    </row>
    <row r="3494" spans="1:10" customHeight="0">
      <c r="A3494" s="0">
        <f>HYPERLINK("https://dl.dropboxusercontent.com/scl/fi/ycojuwryh4gr6ogyj3bfp/120828.jpg?rlkey=oxem7r5q7ek5dx9e0g0q35xzv&amp;dl=0","Click to download Image")</f>
      </c>
      <c r="C3494" s="0" t="inlineStr">
        <is>
          <t>Preston Infant Bodysuit</t>
        </is>
      </c>
      <c r="D3494" s="0" t="inlineStr">
        <is>
          <t>120828</t>
        </is>
      </c>
      <c r="E3494" s="0" t="inlineStr">
        <is>
          <t>BLANK PRESTON I RD:120828BF-12M</t>
        </is>
      </c>
      <c r="G3494" s="0" t="inlineStr">
        <is>
          <t>INFANT</t>
        </is>
      </c>
      <c r="H3494" s="0" t="inlineStr">
        <is>
          <t>9-12M</t>
        </is>
      </c>
      <c r="I3494" s="0">
        <v>16.99</v>
      </c>
      <c r="J3494" s="0">
        <v>12</v>
      </c>
    </row>
    <row r="3495" spans="1:10" customHeight="0">
      <c r="A3495" s="0">
        <f>HYPERLINK("https://dl.dropboxusercontent.com/scl/fi/n2hg078i1z3mcdmm2yl05/114557-af.jpg?rlkey=u877kmykzik3lssdxctgjrftx&amp;dl=0","Click to download Image")</f>
      </c>
      <c r="B3495" s="0">
        <f>HYPERLINK("https://dl.dropboxusercontent.com/scl/fi/ijmde5j0i0khcmpxqpw9a/womens-hoodie-and-sweatshirt-size-chartsamber.jpg?rlkey=jpt6aw0olobaw322w4tfekn59&amp;dl=0","Click to download SizeChart")</f>
      </c>
      <c r="C3495" s="0" t="inlineStr">
        <is>
          <t>Amber Women's French Terry Hoodie</t>
        </is>
      </c>
      <c r="D3495" s="0" t="inlineStr">
        <is>
          <t>114557</t>
        </is>
      </c>
      <c r="E3495" s="0" t="inlineStr">
        <is>
          <t>BLANK AMBER W BLACK:114557A - S</t>
        </is>
      </c>
      <c r="G3495" s="0" t="inlineStr">
        <is>
          <t>WOMENS</t>
        </is>
      </c>
      <c r="H3495" s="0" t="inlineStr">
        <is>
          <t>S</t>
        </is>
      </c>
      <c r="I3495" s="0">
        <v>29.99</v>
      </c>
      <c r="J3495" s="0">
        <v>35</v>
      </c>
    </row>
    <row r="3496" spans="1:10" customHeight="0">
      <c r="A3496" s="0">
        <f>HYPERLINK("https://dl.dropboxusercontent.com/scl/fi/n2hg078i1z3mcdmm2yl05/114557-af.jpg?rlkey=u877kmykzik3lssdxctgjrftx&amp;dl=0","Click to download Image")</f>
      </c>
      <c r="B3496" s="0">
        <f>HYPERLINK("https://dl.dropboxusercontent.com/scl/fi/ijmde5j0i0khcmpxqpw9a/womens-hoodie-and-sweatshirt-size-chartsamber.jpg?rlkey=jpt6aw0olobaw322w4tfekn59&amp;dl=0","Click to download SizeChart")</f>
      </c>
      <c r="C3496" s="0" t="inlineStr">
        <is>
          <t>Amber Women's French Terry Hoodie</t>
        </is>
      </c>
      <c r="D3496" s="0" t="inlineStr">
        <is>
          <t>114557</t>
        </is>
      </c>
      <c r="E3496" s="0" t="inlineStr">
        <is>
          <t>BLANK AMBER W BLACK:114557B - M</t>
        </is>
      </c>
      <c r="G3496" s="0" t="inlineStr">
        <is>
          <t>WOMENS</t>
        </is>
      </c>
      <c r="H3496" s="0" t="inlineStr">
        <is>
          <t>M</t>
        </is>
      </c>
      <c r="I3496" s="0">
        <v>29.99</v>
      </c>
      <c r="J3496" s="0">
        <v>66</v>
      </c>
    </row>
    <row r="3497" spans="1:10" customHeight="0">
      <c r="A3497" s="0">
        <f>HYPERLINK("https://dl.dropboxusercontent.com/scl/fi/n2hg078i1z3mcdmm2yl05/114557-af.jpg?rlkey=u877kmykzik3lssdxctgjrftx&amp;dl=0","Click to download Image")</f>
      </c>
      <c r="B3497" s="0">
        <f>HYPERLINK("https://dl.dropboxusercontent.com/scl/fi/ijmde5j0i0khcmpxqpw9a/womens-hoodie-and-sweatshirt-size-chartsamber.jpg?rlkey=jpt6aw0olobaw322w4tfekn59&amp;dl=0","Click to download SizeChart")</f>
      </c>
      <c r="C3497" s="0" t="inlineStr">
        <is>
          <t>Amber Women's French Terry Hoodie</t>
        </is>
      </c>
      <c r="D3497" s="0" t="inlineStr">
        <is>
          <t>114557</t>
        </is>
      </c>
      <c r="E3497" s="0" t="inlineStr">
        <is>
          <t>BLANK AMBER W BLACK:114557C - L</t>
        </is>
      </c>
      <c r="G3497" s="0" t="inlineStr">
        <is>
          <t>WOMENS</t>
        </is>
      </c>
      <c r="H3497" s="0" t="inlineStr">
        <is>
          <t>L</t>
        </is>
      </c>
      <c r="I3497" s="0">
        <v>29.99</v>
      </c>
      <c r="J3497" s="0">
        <v>73</v>
      </c>
    </row>
    <row r="3498" spans="1:10" customHeight="0">
      <c r="A3498" s="0">
        <f>HYPERLINK("https://dl.dropboxusercontent.com/scl/fi/n2hg078i1z3mcdmm2yl05/114557-af.jpg?rlkey=u877kmykzik3lssdxctgjrftx&amp;dl=0","Click to download Image")</f>
      </c>
      <c r="B3498" s="0">
        <f>HYPERLINK("https://dl.dropboxusercontent.com/scl/fi/ijmde5j0i0khcmpxqpw9a/womens-hoodie-and-sweatshirt-size-chartsamber.jpg?rlkey=jpt6aw0olobaw322w4tfekn59&amp;dl=0","Click to download SizeChart")</f>
      </c>
      <c r="C3498" s="0" t="inlineStr">
        <is>
          <t>Amber Women's French Terry Hoodie</t>
        </is>
      </c>
      <c r="D3498" s="0" t="inlineStr">
        <is>
          <t>114557</t>
        </is>
      </c>
      <c r="E3498" s="0" t="inlineStr">
        <is>
          <t>BLANK AMBER W BLACK:114557D - XL</t>
        </is>
      </c>
      <c r="G3498" s="0" t="inlineStr">
        <is>
          <t>WOMENS</t>
        </is>
      </c>
      <c r="H3498" s="0" t="inlineStr">
        <is>
          <t>XL</t>
        </is>
      </c>
      <c r="I3498" s="0">
        <v>29.99</v>
      </c>
      <c r="J3498" s="0">
        <v>34</v>
      </c>
    </row>
    <row r="3499" spans="1:10" customHeight="0">
      <c r="A3499" s="0">
        <f>HYPERLINK("https://dl.dropboxusercontent.com/scl/fi/n2hg078i1z3mcdmm2yl05/114557-af.jpg?rlkey=u877kmykzik3lssdxctgjrftx&amp;dl=0","Click to download Image")</f>
      </c>
      <c r="B3499" s="0">
        <f>HYPERLINK("https://dl.dropboxusercontent.com/scl/fi/ijmde5j0i0khcmpxqpw9a/womens-hoodie-and-sweatshirt-size-chartsamber.jpg?rlkey=jpt6aw0olobaw322w4tfekn59&amp;dl=0","Click to download SizeChart")</f>
      </c>
      <c r="C3499" s="0" t="inlineStr">
        <is>
          <t>Amber Women's French Terry Hoodie</t>
        </is>
      </c>
      <c r="D3499" s="0" t="inlineStr">
        <is>
          <t>114557</t>
        </is>
      </c>
      <c r="E3499" s="0" t="inlineStr">
        <is>
          <t>BLANK AMBER W BLACK:114557E - 2XL</t>
        </is>
      </c>
      <c r="G3499" s="0" t="inlineStr">
        <is>
          <t>WOMENS</t>
        </is>
      </c>
      <c r="H3499" s="0" t="inlineStr">
        <is>
          <t>2XL</t>
        </is>
      </c>
      <c r="I3499" s="0">
        <v>29.99</v>
      </c>
      <c r="J3499" s="0">
        <v>10</v>
      </c>
    </row>
    <row r="3500" spans="1:10" customHeight="0">
      <c r="A3500" s="0">
        <f>HYPERLINK("https://dl.dropboxusercontent.com/scl/fi/n2hg078i1z3mcdmm2yl05/114557-af.jpg?rlkey=u877kmykzik3lssdxctgjrftx&amp;dl=0","Click to download Image")</f>
      </c>
      <c r="B3500" s="0">
        <f>HYPERLINK("https://dl.dropboxusercontent.com/scl/fi/ijmde5j0i0khcmpxqpw9a/womens-hoodie-and-sweatshirt-size-chartsamber.jpg?rlkey=jpt6aw0olobaw322w4tfekn59&amp;dl=0","Click to download SizeChart")</f>
      </c>
      <c r="C3500" s="0" t="inlineStr">
        <is>
          <t>Amber Women's French Terry Hoodie</t>
        </is>
      </c>
      <c r="D3500" s="0" t="inlineStr">
        <is>
          <t>114557</t>
        </is>
      </c>
      <c r="E3500" s="0" t="inlineStr">
        <is>
          <t>BLANK AMBER W BLACK:114557F - 3XL</t>
        </is>
      </c>
      <c r="G3500" s="0" t="inlineStr">
        <is>
          <t>WOMENS</t>
        </is>
      </c>
      <c r="H3500" s="0" t="inlineStr">
        <is>
          <t>3XL</t>
        </is>
      </c>
      <c r="I3500" s="0">
        <v>29.99</v>
      </c>
      <c r="J3500" s="0">
        <v>2</v>
      </c>
    </row>
    <row r="3501" spans="1:10" customHeight="0">
      <c r="A3501" s="0">
        <f>HYPERLINK("https://dl.dropboxusercontent.com/scl/fi/nghqc6cuvmfbzwae26it2/116537-f.jpg?rlkey=pszbwck0ct752ihit9ioy4bkf&amp;dl=0","Click to download Image")</f>
      </c>
      <c r="B3501" s="0">
        <f>HYPERLINK("https://dl.dropboxusercontent.com/scl/fi/ijmde5j0i0khcmpxqpw9a/womens-hoodie-and-sweatshirt-size-chartsamber.jpg?rlkey=jpt6aw0olobaw322w4tfekn59&amp;dl=0","Click to download SizeChart")</f>
      </c>
      <c r="C3501" s="0" t="inlineStr">
        <is>
          <t>Amber Women's French Terry Hoodie</t>
        </is>
      </c>
      <c r="D3501" s="0" t="inlineStr">
        <is>
          <t>116537</t>
        </is>
      </c>
      <c r="E3501" s="0" t="inlineStr">
        <is>
          <t>BLANK AMBER W GREY:116537A - S</t>
        </is>
      </c>
      <c r="G3501" s="0" t="inlineStr">
        <is>
          <t>WOMENS</t>
        </is>
      </c>
      <c r="H3501" s="0" t="inlineStr">
        <is>
          <t>S</t>
        </is>
      </c>
      <c r="I3501" s="0">
        <v>29.99</v>
      </c>
      <c r="J3501" s="0">
        <v>48</v>
      </c>
    </row>
    <row r="3502" spans="1:10" customHeight="0">
      <c r="A3502" s="0">
        <f>HYPERLINK("https://dl.dropboxusercontent.com/scl/fi/nghqc6cuvmfbzwae26it2/116537-f.jpg?rlkey=pszbwck0ct752ihit9ioy4bkf&amp;dl=0","Click to download Image")</f>
      </c>
      <c r="B3502" s="0">
        <f>HYPERLINK("https://dl.dropboxusercontent.com/scl/fi/ijmde5j0i0khcmpxqpw9a/womens-hoodie-and-sweatshirt-size-chartsamber.jpg?rlkey=jpt6aw0olobaw322w4tfekn59&amp;dl=0","Click to download SizeChart")</f>
      </c>
      <c r="C3502" s="0" t="inlineStr">
        <is>
          <t>Amber Women's French Terry Hoodie</t>
        </is>
      </c>
      <c r="D3502" s="0" t="inlineStr">
        <is>
          <t>116537</t>
        </is>
      </c>
      <c r="E3502" s="0" t="inlineStr">
        <is>
          <t>BLANK AMBER W GREY:116537B - M</t>
        </is>
      </c>
      <c r="G3502" s="0" t="inlineStr">
        <is>
          <t>WOMENS</t>
        </is>
      </c>
      <c r="H3502" s="0" t="inlineStr">
        <is>
          <t>M</t>
        </is>
      </c>
      <c r="I3502" s="0">
        <v>29.99</v>
      </c>
      <c r="J3502" s="0">
        <v>94</v>
      </c>
    </row>
    <row r="3503" spans="1:10" customHeight="0">
      <c r="A3503" s="0">
        <f>HYPERLINK("https://dl.dropboxusercontent.com/scl/fi/nghqc6cuvmfbzwae26it2/116537-f.jpg?rlkey=pszbwck0ct752ihit9ioy4bkf&amp;dl=0","Click to download Image")</f>
      </c>
      <c r="B3503" s="0">
        <f>HYPERLINK("https://dl.dropboxusercontent.com/scl/fi/ijmde5j0i0khcmpxqpw9a/womens-hoodie-and-sweatshirt-size-chartsamber.jpg?rlkey=jpt6aw0olobaw322w4tfekn59&amp;dl=0","Click to download SizeChart")</f>
      </c>
      <c r="C3503" s="0" t="inlineStr">
        <is>
          <t>Amber Women's French Terry Hoodie</t>
        </is>
      </c>
      <c r="D3503" s="0" t="inlineStr">
        <is>
          <t>116537</t>
        </is>
      </c>
      <c r="E3503" s="0" t="inlineStr">
        <is>
          <t>BLANK AMBER W GREY:116537C - L</t>
        </is>
      </c>
      <c r="G3503" s="0" t="inlineStr">
        <is>
          <t>WOMENS</t>
        </is>
      </c>
      <c r="H3503" s="0" t="inlineStr">
        <is>
          <t>L</t>
        </is>
      </c>
      <c r="I3503" s="0">
        <v>29.99</v>
      </c>
      <c r="J3503" s="0">
        <v>90</v>
      </c>
    </row>
    <row r="3504" spans="1:10" customHeight="0">
      <c r="A3504" s="0">
        <f>HYPERLINK("https://dl.dropboxusercontent.com/scl/fi/nghqc6cuvmfbzwae26it2/116537-f.jpg?rlkey=pszbwck0ct752ihit9ioy4bkf&amp;dl=0","Click to download Image")</f>
      </c>
      <c r="B3504" s="0">
        <f>HYPERLINK("https://dl.dropboxusercontent.com/scl/fi/ijmde5j0i0khcmpxqpw9a/womens-hoodie-and-sweatshirt-size-chartsamber.jpg?rlkey=jpt6aw0olobaw322w4tfekn59&amp;dl=0","Click to download SizeChart")</f>
      </c>
      <c r="C3504" s="0" t="inlineStr">
        <is>
          <t>Amber Women's French Terry Hoodie</t>
        </is>
      </c>
      <c r="D3504" s="0" t="inlineStr">
        <is>
          <t>116537</t>
        </is>
      </c>
      <c r="E3504" s="0" t="inlineStr">
        <is>
          <t>BLANK AMBER W GREY:116537D - XL</t>
        </is>
      </c>
      <c r="G3504" s="0" t="inlineStr">
        <is>
          <t>WOMENS</t>
        </is>
      </c>
      <c r="H3504" s="0" t="inlineStr">
        <is>
          <t>XL</t>
        </is>
      </c>
      <c r="I3504" s="0">
        <v>29.99</v>
      </c>
      <c r="J3504" s="0">
        <v>45</v>
      </c>
    </row>
    <row r="3505" spans="1:10" customHeight="0">
      <c r="A3505" s="0">
        <f>HYPERLINK("https://dl.dropboxusercontent.com/scl/fi/nghqc6cuvmfbzwae26it2/116537-f.jpg?rlkey=pszbwck0ct752ihit9ioy4bkf&amp;dl=0","Click to download Image")</f>
      </c>
      <c r="B3505" s="0">
        <f>HYPERLINK("https://dl.dropboxusercontent.com/scl/fi/ijmde5j0i0khcmpxqpw9a/womens-hoodie-and-sweatshirt-size-chartsamber.jpg?rlkey=jpt6aw0olobaw322w4tfekn59&amp;dl=0","Click to download SizeChart")</f>
      </c>
      <c r="C3505" s="0" t="inlineStr">
        <is>
          <t>Amber Women's French Terry Hoodie</t>
        </is>
      </c>
      <c r="D3505" s="0" t="inlineStr">
        <is>
          <t>116537</t>
        </is>
      </c>
      <c r="E3505" s="0" t="inlineStr">
        <is>
          <t>BLANK AMBER W GREY:116537E - 2XL</t>
        </is>
      </c>
      <c r="G3505" s="0" t="inlineStr">
        <is>
          <t>WOMENS</t>
        </is>
      </c>
      <c r="H3505" s="0" t="inlineStr">
        <is>
          <t>2XL</t>
        </is>
      </c>
      <c r="I3505" s="0">
        <v>29.99</v>
      </c>
      <c r="J3505" s="0">
        <v>21</v>
      </c>
    </row>
    <row r="3506" spans="1:10" customHeight="0">
      <c r="A3506" s="0">
        <f>HYPERLINK("https://dl.dropboxusercontent.com/scl/fi/nghqc6cuvmfbzwae26it2/116537-f.jpg?rlkey=pszbwck0ct752ihit9ioy4bkf&amp;dl=0","Click to download Image")</f>
      </c>
      <c r="B3506" s="0">
        <f>HYPERLINK("https://dl.dropboxusercontent.com/scl/fi/ijmde5j0i0khcmpxqpw9a/womens-hoodie-and-sweatshirt-size-chartsamber.jpg?rlkey=jpt6aw0olobaw322w4tfekn59&amp;dl=0","Click to download SizeChart")</f>
      </c>
      <c r="C3506" s="0" t="inlineStr">
        <is>
          <t>Amber Women's French Terry Hoodie</t>
        </is>
      </c>
      <c r="D3506" s="0" t="inlineStr">
        <is>
          <t>116537</t>
        </is>
      </c>
      <c r="E3506" s="0" t="inlineStr">
        <is>
          <t>BLANK AMBER W GREY:116537F - 3XL</t>
        </is>
      </c>
      <c r="G3506" s="0" t="inlineStr">
        <is>
          <t>WOMENS</t>
        </is>
      </c>
      <c r="H3506" s="0" t="inlineStr">
        <is>
          <t>3XL</t>
        </is>
      </c>
      <c r="I3506" s="0">
        <v>29.99</v>
      </c>
      <c r="J3506" s="0">
        <v>13</v>
      </c>
    </row>
    <row r="3507" spans="1:10" customHeight="0">
      <c r="A3507" s="0">
        <f>HYPERLINK("https://dl.dropboxusercontent.com/scl/fi/ecwl7jlgsb7shq41sv0gu/114558-f.jpg?rlkey=ojp73gb7n74p6b2ah7b9unzyh&amp;dl=0","Click to download Image")</f>
      </c>
      <c r="B3507" s="0">
        <f>HYPERLINK("https://dl.dropboxusercontent.com/scl/fi/ijmde5j0i0khcmpxqpw9a/womens-hoodie-and-sweatshirt-size-chartsamber.jpg?rlkey=jpt6aw0olobaw322w4tfekn59&amp;dl=0","Click to download SizeChart")</f>
      </c>
      <c r="C3507" s="0" t="inlineStr">
        <is>
          <t>Amber Women's French Terry Hoodie</t>
        </is>
      </c>
      <c r="D3507" s="0" t="inlineStr">
        <is>
          <t>114558</t>
        </is>
      </c>
      <c r="E3507" s="0" t="inlineStr">
        <is>
          <t>BLANK AMBER W CARDINAL:114558A - S</t>
        </is>
      </c>
      <c r="G3507" s="0" t="inlineStr">
        <is>
          <t>WOMENS</t>
        </is>
      </c>
      <c r="H3507" s="0" t="inlineStr">
        <is>
          <t>S</t>
        </is>
      </c>
      <c r="I3507" s="0">
        <v>29.99</v>
      </c>
      <c r="J3507" s="0">
        <v>18</v>
      </c>
    </row>
    <row r="3508" spans="1:10" customHeight="0">
      <c r="A3508" s="0">
        <f>HYPERLINK("https://dl.dropboxusercontent.com/scl/fi/ecwl7jlgsb7shq41sv0gu/114558-f.jpg?rlkey=ojp73gb7n74p6b2ah7b9unzyh&amp;dl=0","Click to download Image")</f>
      </c>
      <c r="B3508" s="0">
        <f>HYPERLINK("https://dl.dropboxusercontent.com/scl/fi/ijmde5j0i0khcmpxqpw9a/womens-hoodie-and-sweatshirt-size-chartsamber.jpg?rlkey=jpt6aw0olobaw322w4tfekn59&amp;dl=0","Click to download SizeChart")</f>
      </c>
      <c r="C3508" s="0" t="inlineStr">
        <is>
          <t>Amber Women's French Terry Hoodie</t>
        </is>
      </c>
      <c r="D3508" s="0" t="inlineStr">
        <is>
          <t>114558</t>
        </is>
      </c>
      <c r="E3508" s="0" t="inlineStr">
        <is>
          <t>BLANK AMBER W CARDINAL:114558B - M</t>
        </is>
      </c>
      <c r="G3508" s="0" t="inlineStr">
        <is>
          <t>WOMENS</t>
        </is>
      </c>
      <c r="H3508" s="0" t="inlineStr">
        <is>
          <t>M</t>
        </is>
      </c>
      <c r="I3508" s="0">
        <v>29.99</v>
      </c>
      <c r="J3508" s="0">
        <v>33</v>
      </c>
    </row>
    <row r="3509" spans="1:10" customHeight="0">
      <c r="A3509" s="0">
        <f>HYPERLINK("https://dl.dropboxusercontent.com/scl/fi/ecwl7jlgsb7shq41sv0gu/114558-f.jpg?rlkey=ojp73gb7n74p6b2ah7b9unzyh&amp;dl=0","Click to download Image")</f>
      </c>
      <c r="B3509" s="0">
        <f>HYPERLINK("https://dl.dropboxusercontent.com/scl/fi/ijmde5j0i0khcmpxqpw9a/womens-hoodie-and-sweatshirt-size-chartsamber.jpg?rlkey=jpt6aw0olobaw322w4tfekn59&amp;dl=0","Click to download SizeChart")</f>
      </c>
      <c r="C3509" s="0" t="inlineStr">
        <is>
          <t>Amber Women's French Terry Hoodie</t>
        </is>
      </c>
      <c r="D3509" s="0" t="inlineStr">
        <is>
          <t>114558</t>
        </is>
      </c>
      <c r="E3509" s="0" t="inlineStr">
        <is>
          <t>BLANK AMBER W CARDINAL:114558C - L</t>
        </is>
      </c>
      <c r="G3509" s="0" t="inlineStr">
        <is>
          <t>WOMENS</t>
        </is>
      </c>
      <c r="H3509" s="0" t="inlineStr">
        <is>
          <t>L</t>
        </is>
      </c>
      <c r="I3509" s="0">
        <v>29.99</v>
      </c>
      <c r="J3509" s="0">
        <v>30</v>
      </c>
    </row>
    <row r="3510" spans="1:10" customHeight="0">
      <c r="A3510" s="0">
        <f>HYPERLINK("https://dl.dropboxusercontent.com/scl/fi/ecwl7jlgsb7shq41sv0gu/114558-f.jpg?rlkey=ojp73gb7n74p6b2ah7b9unzyh&amp;dl=0","Click to download Image")</f>
      </c>
      <c r="B3510" s="0">
        <f>HYPERLINK("https://dl.dropboxusercontent.com/scl/fi/ijmde5j0i0khcmpxqpw9a/womens-hoodie-and-sweatshirt-size-chartsamber.jpg?rlkey=jpt6aw0olobaw322w4tfekn59&amp;dl=0","Click to download SizeChart")</f>
      </c>
      <c r="C3510" s="0" t="inlineStr">
        <is>
          <t>Amber Women's French Terry Hoodie</t>
        </is>
      </c>
      <c r="D3510" s="0" t="inlineStr">
        <is>
          <t>114558</t>
        </is>
      </c>
      <c r="E3510" s="0" t="inlineStr">
        <is>
          <t>BLANK AMBER W CARDINAL:114558D - XL</t>
        </is>
      </c>
      <c r="G3510" s="0" t="inlineStr">
        <is>
          <t>WOMENS</t>
        </is>
      </c>
      <c r="H3510" s="0" t="inlineStr">
        <is>
          <t>XL</t>
        </is>
      </c>
      <c r="I3510" s="0">
        <v>29.99</v>
      </c>
      <c r="J3510" s="0">
        <v>8</v>
      </c>
    </row>
    <row r="3511" spans="1:10" customHeight="0">
      <c r="A3511" s="0">
        <f>HYPERLINK("https://dl.dropboxusercontent.com/scl/fi/ecwl7jlgsb7shq41sv0gu/114558-f.jpg?rlkey=ojp73gb7n74p6b2ah7b9unzyh&amp;dl=0","Click to download Image")</f>
      </c>
      <c r="B3511" s="0">
        <f>HYPERLINK("https://dl.dropboxusercontent.com/scl/fi/ijmde5j0i0khcmpxqpw9a/womens-hoodie-and-sweatshirt-size-chartsamber.jpg?rlkey=jpt6aw0olobaw322w4tfekn59&amp;dl=0","Click to download SizeChart")</f>
      </c>
      <c r="C3511" s="0" t="inlineStr">
        <is>
          <t>Amber Women's French Terry Hoodie</t>
        </is>
      </c>
      <c r="D3511" s="0" t="inlineStr">
        <is>
          <t>114558</t>
        </is>
      </c>
      <c r="E3511" s="0" t="inlineStr">
        <is>
          <t>BLANK AMBER W CARDINAL:114558E - 2XL</t>
        </is>
      </c>
      <c r="G3511" s="0" t="inlineStr">
        <is>
          <t>WOMENS</t>
        </is>
      </c>
      <c r="H3511" s="0" t="inlineStr">
        <is>
          <t>2XL</t>
        </is>
      </c>
      <c r="I3511" s="0">
        <v>29.99</v>
      </c>
      <c r="J3511" s="0">
        <v>4</v>
      </c>
    </row>
    <row r="3512" spans="1:10" customHeight="0">
      <c r="A3512" s="0">
        <f>HYPERLINK("https://dl.dropboxusercontent.com/scl/fi/ecwl7jlgsb7shq41sv0gu/114558-f.jpg?rlkey=ojp73gb7n74p6b2ah7b9unzyh&amp;dl=0","Click to download Image")</f>
      </c>
      <c r="B3512" s="0">
        <f>HYPERLINK("https://dl.dropboxusercontent.com/scl/fi/ijmde5j0i0khcmpxqpw9a/womens-hoodie-and-sweatshirt-size-chartsamber.jpg?rlkey=jpt6aw0olobaw322w4tfekn59&amp;dl=0","Click to download SizeChart")</f>
      </c>
      <c r="C3512" s="0" t="inlineStr">
        <is>
          <t>Amber Women's French Terry Hoodie</t>
        </is>
      </c>
      <c r="D3512" s="0" t="inlineStr">
        <is>
          <t>114558</t>
        </is>
      </c>
      <c r="E3512" s="0" t="inlineStr">
        <is>
          <t>BLANK AMBER W CARDINAL:114558F - 3XL</t>
        </is>
      </c>
      <c r="G3512" s="0" t="inlineStr">
        <is>
          <t>WOMENS</t>
        </is>
      </c>
      <c r="H3512" s="0" t="inlineStr">
        <is>
          <t>3XL</t>
        </is>
      </c>
      <c r="I3512" s="0">
        <v>29.99</v>
      </c>
      <c r="J3512" s="0">
        <v>1</v>
      </c>
    </row>
    <row r="3513" spans="1:10" customHeight="0">
      <c r="A3513" s="0">
        <f>HYPERLINK("https://dl.dropboxusercontent.com/scl/fi/p6mquoacclj2go0ttt5w9/arya-132676-f.jpg?rlkey=jcwy86jbz2mf77d2ayfygnh7e&amp;dl=0","Click to download Image")</f>
      </c>
      <c r="B3513" s="0">
        <f>HYPERLINK("https://dl.dropboxusercontent.com/scl/fi/kyo9lmzashw4mcfw0i0my/womens-hoodie-and-sweatshirt-size-chartsarya.jpg?rlkey=tgclxgf9zk3g5x0gliz07pe8y&amp;dl=0","Click to download SizeChart")</f>
      </c>
      <c r="C3513" s="0" t="inlineStr">
        <is>
          <t>Arya Women's Scuba Tunic</t>
        </is>
      </c>
      <c r="D3513" s="0" t="inlineStr">
        <is>
          <t>132676</t>
        </is>
      </c>
      <c r="E3513" s="0" t="inlineStr">
        <is>
          <t>BLANK ARYA W GN:132676A-S</t>
        </is>
      </c>
      <c r="F3513" s="0" t="inlineStr">
        <is>
          <t>899132676043</t>
        </is>
      </c>
      <c r="G3513" s="0" t="inlineStr">
        <is>
          <t>WOMENS</t>
        </is>
      </c>
      <c r="H3513" s="0" t="inlineStr">
        <is>
          <t>S</t>
        </is>
      </c>
      <c r="I3513" s="0">
        <v>49.99</v>
      </c>
      <c r="J3513" s="0">
        <v>35</v>
      </c>
    </row>
    <row r="3514" spans="1:10" customHeight="0">
      <c r="A3514" s="0">
        <f>HYPERLINK("https://dl.dropboxusercontent.com/scl/fi/p6mquoacclj2go0ttt5w9/arya-132676-f.jpg?rlkey=jcwy86jbz2mf77d2ayfygnh7e&amp;dl=0","Click to download Image")</f>
      </c>
      <c r="B3514" s="0">
        <f>HYPERLINK("https://dl.dropboxusercontent.com/scl/fi/kyo9lmzashw4mcfw0i0my/womens-hoodie-and-sweatshirt-size-chartsarya.jpg?rlkey=tgclxgf9zk3g5x0gliz07pe8y&amp;dl=0","Click to download SizeChart")</f>
      </c>
      <c r="C3514" s="0" t="inlineStr">
        <is>
          <t>Arya Women's Scuba Tunic</t>
        </is>
      </c>
      <c r="D3514" s="0" t="inlineStr">
        <is>
          <t>132676</t>
        </is>
      </c>
      <c r="E3514" s="0" t="inlineStr">
        <is>
          <t>BLANK ARYA W GN:132676B-M</t>
        </is>
      </c>
      <c r="F3514" s="0" t="inlineStr">
        <is>
          <t>899132676050</t>
        </is>
      </c>
      <c r="G3514" s="0" t="inlineStr">
        <is>
          <t>WOMENS</t>
        </is>
      </c>
      <c r="H3514" s="0" t="inlineStr">
        <is>
          <t>M</t>
        </is>
      </c>
      <c r="I3514" s="0">
        <v>49.99</v>
      </c>
      <c r="J3514" s="0">
        <v>73</v>
      </c>
    </row>
    <row r="3515" spans="1:10" customHeight="0">
      <c r="A3515" s="0">
        <f>HYPERLINK("https://dl.dropboxusercontent.com/scl/fi/p6mquoacclj2go0ttt5w9/arya-132676-f.jpg?rlkey=jcwy86jbz2mf77d2ayfygnh7e&amp;dl=0","Click to download Image")</f>
      </c>
      <c r="B3515" s="0">
        <f>HYPERLINK("https://dl.dropboxusercontent.com/scl/fi/kyo9lmzashw4mcfw0i0my/womens-hoodie-and-sweatshirt-size-chartsarya.jpg?rlkey=tgclxgf9zk3g5x0gliz07pe8y&amp;dl=0","Click to download SizeChart")</f>
      </c>
      <c r="C3515" s="0" t="inlineStr">
        <is>
          <t>Arya Women's Scuba Tunic</t>
        </is>
      </c>
      <c r="D3515" s="0" t="inlineStr">
        <is>
          <t>132676</t>
        </is>
      </c>
      <c r="E3515" s="0" t="inlineStr">
        <is>
          <t>BLANK ARYA W GN:132676C-L</t>
        </is>
      </c>
      <c r="F3515" s="0" t="inlineStr">
        <is>
          <t>899132676067</t>
        </is>
      </c>
      <c r="G3515" s="0" t="inlineStr">
        <is>
          <t>WOMENS</t>
        </is>
      </c>
      <c r="H3515" s="0" t="inlineStr">
        <is>
          <t>L</t>
        </is>
      </c>
      <c r="I3515" s="0">
        <v>49.99</v>
      </c>
      <c r="J3515" s="0">
        <v>74</v>
      </c>
    </row>
    <row r="3516" spans="1:10" customHeight="0">
      <c r="A3516" s="0">
        <f>HYPERLINK("https://dl.dropboxusercontent.com/scl/fi/p6mquoacclj2go0ttt5w9/arya-132676-f.jpg?rlkey=jcwy86jbz2mf77d2ayfygnh7e&amp;dl=0","Click to download Image")</f>
      </c>
      <c r="B3516" s="0">
        <f>HYPERLINK("https://dl.dropboxusercontent.com/scl/fi/kyo9lmzashw4mcfw0i0my/womens-hoodie-and-sweatshirt-size-chartsarya.jpg?rlkey=tgclxgf9zk3g5x0gliz07pe8y&amp;dl=0","Click to download SizeChart")</f>
      </c>
      <c r="C3516" s="0" t="inlineStr">
        <is>
          <t>Arya Women's Scuba Tunic</t>
        </is>
      </c>
      <c r="D3516" s="0" t="inlineStr">
        <is>
          <t>132676</t>
        </is>
      </c>
      <c r="E3516" s="0" t="inlineStr">
        <is>
          <t>BLANK ARYA W GN:132676D-XL</t>
        </is>
      </c>
      <c r="F3516" s="0" t="inlineStr">
        <is>
          <t>899132676074</t>
        </is>
      </c>
      <c r="G3516" s="0" t="inlineStr">
        <is>
          <t>WOMENS</t>
        </is>
      </c>
      <c r="H3516" s="0" t="inlineStr">
        <is>
          <t>XL</t>
        </is>
      </c>
      <c r="I3516" s="0">
        <v>49.99</v>
      </c>
      <c r="J3516" s="0">
        <v>37</v>
      </c>
    </row>
    <row r="3517" spans="1:10" customHeight="0">
      <c r="A3517" s="0">
        <f>HYPERLINK("https://dl.dropboxusercontent.com/scl/fi/p6mquoacclj2go0ttt5w9/arya-132676-f.jpg?rlkey=jcwy86jbz2mf77d2ayfygnh7e&amp;dl=0","Click to download Image")</f>
      </c>
      <c r="B3517" s="0">
        <f>HYPERLINK("https://dl.dropboxusercontent.com/scl/fi/kyo9lmzashw4mcfw0i0my/womens-hoodie-and-sweatshirt-size-chartsarya.jpg?rlkey=tgclxgf9zk3g5x0gliz07pe8y&amp;dl=0","Click to download SizeChart")</f>
      </c>
      <c r="C3517" s="0" t="inlineStr">
        <is>
          <t>Arya Women's Scuba Tunic</t>
        </is>
      </c>
      <c r="D3517" s="0" t="inlineStr">
        <is>
          <t>132676</t>
        </is>
      </c>
      <c r="E3517" s="0" t="inlineStr">
        <is>
          <t>BLANK ARYA W GN:132676E-2XL</t>
        </is>
      </c>
      <c r="F3517" s="0" t="inlineStr">
        <is>
          <t>899132676081</t>
        </is>
      </c>
      <c r="G3517" s="0" t="inlineStr">
        <is>
          <t>WOMENS</t>
        </is>
      </c>
      <c r="H3517" s="0" t="inlineStr">
        <is>
          <t>2XL</t>
        </is>
      </c>
      <c r="I3517" s="0">
        <v>49.99</v>
      </c>
      <c r="J3517" s="0">
        <v>17</v>
      </c>
    </row>
    <row r="3518" spans="1:10" customHeight="0">
      <c r="A3518" s="0">
        <f>HYPERLINK("https://dl.dropboxusercontent.com/scl/fi/p6mquoacclj2go0ttt5w9/arya-132676-f.jpg?rlkey=jcwy86jbz2mf77d2ayfygnh7e&amp;dl=0","Click to download Image")</f>
      </c>
      <c r="B3518" s="0">
        <f>HYPERLINK("https://dl.dropboxusercontent.com/scl/fi/kyo9lmzashw4mcfw0i0my/womens-hoodie-and-sweatshirt-size-chartsarya.jpg?rlkey=tgclxgf9zk3g5x0gliz07pe8y&amp;dl=0","Click to download SizeChart")</f>
      </c>
      <c r="C3518" s="0" t="inlineStr">
        <is>
          <t>Arya Women's Scuba Tunic</t>
        </is>
      </c>
      <c r="D3518" s="0" t="inlineStr">
        <is>
          <t>132676</t>
        </is>
      </c>
      <c r="E3518" s="0" t="inlineStr">
        <is>
          <t>BLANK ARYA W GN:132676F-3XL</t>
        </is>
      </c>
      <c r="F3518" s="0" t="inlineStr">
        <is>
          <t>899132676098</t>
        </is>
      </c>
      <c r="G3518" s="0" t="inlineStr">
        <is>
          <t>WOMENS</t>
        </is>
      </c>
      <c r="H3518" s="0" t="inlineStr">
        <is>
          <t>3XL</t>
        </is>
      </c>
      <c r="I3518" s="0">
        <v>49.99</v>
      </c>
      <c r="J3518" s="0">
        <v>6</v>
      </c>
    </row>
    <row r="3519" spans="1:10" customHeight="0">
      <c r="A3519" s="0">
        <f>HYPERLINK("https://dl.dropboxusercontent.com/scl/fi/o94litwgzqwm6uxqvcxyr/arya-133961-f.jpg?rlkey=87lzsjmp4cr83n2gp3k2rnski&amp;dl=0","Click to download Image")</f>
      </c>
      <c r="B3519" s="0">
        <f>HYPERLINK("https://dl.dropboxusercontent.com/scl/fi/kyo9lmzashw4mcfw0i0my/womens-hoodie-and-sweatshirt-size-chartsarya.jpg?rlkey=tgclxgf9zk3g5x0gliz07pe8y&amp;dl=0","Click to download SizeChart")</f>
      </c>
      <c r="C3519" s="0" t="inlineStr">
        <is>
          <t>Arya Women's Scuba Tunic</t>
        </is>
      </c>
      <c r="D3519" s="0" t="inlineStr">
        <is>
          <t>133961</t>
        </is>
      </c>
      <c r="E3519" s="0" t="inlineStr">
        <is>
          <t>BLANK ARYA W DG:133961A-S</t>
        </is>
      </c>
      <c r="F3519" s="0" t="inlineStr">
        <is>
          <t>899133961049</t>
        </is>
      </c>
      <c r="G3519" s="0" t="inlineStr">
        <is>
          <t>WOMENS</t>
        </is>
      </c>
      <c r="H3519" s="0" t="inlineStr">
        <is>
          <t>S</t>
        </is>
      </c>
      <c r="I3519" s="0">
        <v>49.99</v>
      </c>
      <c r="J3519" s="0">
        <v>17</v>
      </c>
    </row>
    <row r="3520" spans="1:10" customHeight="0">
      <c r="A3520" s="0">
        <f>HYPERLINK("https://dl.dropboxusercontent.com/scl/fi/o94litwgzqwm6uxqvcxyr/arya-133961-f.jpg?rlkey=87lzsjmp4cr83n2gp3k2rnski&amp;dl=0","Click to download Image")</f>
      </c>
      <c r="B3520" s="0">
        <f>HYPERLINK("https://dl.dropboxusercontent.com/scl/fi/kyo9lmzashw4mcfw0i0my/womens-hoodie-and-sweatshirt-size-chartsarya.jpg?rlkey=tgclxgf9zk3g5x0gliz07pe8y&amp;dl=0","Click to download SizeChart")</f>
      </c>
      <c r="C3520" s="0" t="inlineStr">
        <is>
          <t>Arya Women's Scuba Tunic</t>
        </is>
      </c>
      <c r="D3520" s="0" t="inlineStr">
        <is>
          <t>133961</t>
        </is>
      </c>
      <c r="E3520" s="0" t="inlineStr">
        <is>
          <t>BLANK ARYA W DG:133961B-M</t>
        </is>
      </c>
      <c r="F3520" s="0" t="inlineStr">
        <is>
          <t>899133961056</t>
        </is>
      </c>
      <c r="G3520" s="0" t="inlineStr">
        <is>
          <t>WOMENS</t>
        </is>
      </c>
      <c r="H3520" s="0" t="inlineStr">
        <is>
          <t>M</t>
        </is>
      </c>
      <c r="I3520" s="0">
        <v>49.99</v>
      </c>
      <c r="J3520" s="0">
        <v>40</v>
      </c>
    </row>
    <row r="3521" spans="1:10" customHeight="0">
      <c r="A3521" s="0">
        <f>HYPERLINK("https://dl.dropboxusercontent.com/scl/fi/o94litwgzqwm6uxqvcxyr/arya-133961-f.jpg?rlkey=87lzsjmp4cr83n2gp3k2rnski&amp;dl=0","Click to download Image")</f>
      </c>
      <c r="B3521" s="0">
        <f>HYPERLINK("https://dl.dropboxusercontent.com/scl/fi/kyo9lmzashw4mcfw0i0my/womens-hoodie-and-sweatshirt-size-chartsarya.jpg?rlkey=tgclxgf9zk3g5x0gliz07pe8y&amp;dl=0","Click to download SizeChart")</f>
      </c>
      <c r="C3521" s="0" t="inlineStr">
        <is>
          <t>Arya Women's Scuba Tunic</t>
        </is>
      </c>
      <c r="D3521" s="0" t="inlineStr">
        <is>
          <t>133961</t>
        </is>
      </c>
      <c r="E3521" s="0" t="inlineStr">
        <is>
          <t>BLANK ARYA W DG:133961C-L</t>
        </is>
      </c>
      <c r="F3521" s="0" t="inlineStr">
        <is>
          <t>899133961063</t>
        </is>
      </c>
      <c r="G3521" s="0" t="inlineStr">
        <is>
          <t>WOMENS</t>
        </is>
      </c>
      <c r="H3521" s="0" t="inlineStr">
        <is>
          <t>L</t>
        </is>
      </c>
      <c r="I3521" s="0">
        <v>49.99</v>
      </c>
      <c r="J3521" s="0">
        <v>38</v>
      </c>
    </row>
    <row r="3522" spans="1:10" customHeight="0">
      <c r="A3522" s="0">
        <f>HYPERLINK("https://dl.dropboxusercontent.com/scl/fi/o94litwgzqwm6uxqvcxyr/arya-133961-f.jpg?rlkey=87lzsjmp4cr83n2gp3k2rnski&amp;dl=0","Click to download Image")</f>
      </c>
      <c r="B3522" s="0">
        <f>HYPERLINK("https://dl.dropboxusercontent.com/scl/fi/kyo9lmzashw4mcfw0i0my/womens-hoodie-and-sweatshirt-size-chartsarya.jpg?rlkey=tgclxgf9zk3g5x0gliz07pe8y&amp;dl=0","Click to download SizeChart")</f>
      </c>
      <c r="C3522" s="0" t="inlineStr">
        <is>
          <t>Arya Women's Scuba Tunic</t>
        </is>
      </c>
      <c r="D3522" s="0" t="inlineStr">
        <is>
          <t>133961</t>
        </is>
      </c>
      <c r="E3522" s="0" t="inlineStr">
        <is>
          <t>BLANK ARYA W DG:133961D-XL</t>
        </is>
      </c>
      <c r="F3522" s="0" t="inlineStr">
        <is>
          <t>899133961070</t>
        </is>
      </c>
      <c r="G3522" s="0" t="inlineStr">
        <is>
          <t>WOMENS</t>
        </is>
      </c>
      <c r="H3522" s="0" t="inlineStr">
        <is>
          <t>XL</t>
        </is>
      </c>
      <c r="I3522" s="0">
        <v>49.99</v>
      </c>
      <c r="J3522" s="0">
        <v>15</v>
      </c>
    </row>
    <row r="3523" spans="1:10" customHeight="0">
      <c r="A3523" s="0">
        <f>HYPERLINK("https://dl.dropboxusercontent.com/scl/fi/o94litwgzqwm6uxqvcxyr/arya-133961-f.jpg?rlkey=87lzsjmp4cr83n2gp3k2rnski&amp;dl=0","Click to download Image")</f>
      </c>
      <c r="B3523" s="0">
        <f>HYPERLINK("https://dl.dropboxusercontent.com/scl/fi/kyo9lmzashw4mcfw0i0my/womens-hoodie-and-sweatshirt-size-chartsarya.jpg?rlkey=tgclxgf9zk3g5x0gliz07pe8y&amp;dl=0","Click to download SizeChart")</f>
      </c>
      <c r="C3523" s="0" t="inlineStr">
        <is>
          <t>Arya Women's Scuba Tunic</t>
        </is>
      </c>
      <c r="D3523" s="0" t="inlineStr">
        <is>
          <t>133961</t>
        </is>
      </c>
      <c r="E3523" s="0" t="inlineStr">
        <is>
          <t>BLANK ARYA W DG:133961E-2XL</t>
        </is>
      </c>
      <c r="F3523" s="0" t="inlineStr">
        <is>
          <t>899133961087</t>
        </is>
      </c>
      <c r="G3523" s="0" t="inlineStr">
        <is>
          <t>WOMENS</t>
        </is>
      </c>
      <c r="H3523" s="0" t="inlineStr">
        <is>
          <t>2XL</t>
        </is>
      </c>
      <c r="I3523" s="0">
        <v>49.99</v>
      </c>
      <c r="J3523" s="0">
        <v>7</v>
      </c>
    </row>
    <row r="3524" spans="1:10" customHeight="0">
      <c r="A3524" s="0">
        <f>HYPERLINK("https://dl.dropboxusercontent.com/scl/fi/o94litwgzqwm6uxqvcxyr/arya-133961-f.jpg?rlkey=87lzsjmp4cr83n2gp3k2rnski&amp;dl=0","Click to download Image")</f>
      </c>
      <c r="B3524" s="0">
        <f>HYPERLINK("https://dl.dropboxusercontent.com/scl/fi/kyo9lmzashw4mcfw0i0my/womens-hoodie-and-sweatshirt-size-chartsarya.jpg?rlkey=tgclxgf9zk3g5x0gliz07pe8y&amp;dl=0","Click to download SizeChart")</f>
      </c>
      <c r="C3524" s="0" t="inlineStr">
        <is>
          <t>Arya Women's Scuba Tunic</t>
        </is>
      </c>
      <c r="D3524" s="0" t="inlineStr">
        <is>
          <t>133961</t>
        </is>
      </c>
      <c r="E3524" s="0" t="inlineStr">
        <is>
          <t>BLANK ARYA W DG:133961F-3XL</t>
        </is>
      </c>
      <c r="F3524" s="0" t="inlineStr">
        <is>
          <t>899133961094</t>
        </is>
      </c>
      <c r="G3524" s="0" t="inlineStr">
        <is>
          <t>WOMENS</t>
        </is>
      </c>
      <c r="H3524" s="0" t="inlineStr">
        <is>
          <t>3XL</t>
        </is>
      </c>
      <c r="I3524" s="0">
        <v>49.99</v>
      </c>
      <c r="J3524" s="0">
        <v>3</v>
      </c>
    </row>
    <row r="3525" spans="1:10" customHeight="0">
      <c r="A3525" s="0">
        <f>HYPERLINK("https://dl.dropboxusercontent.com/scl/fi/oj7rlizfw6x8dvtw08lhz/109372-f.jpg?rlkey=xxrnbeprmgy28hmy1ajwvxhkg&amp;dl=0","Click to download Image")</f>
      </c>
      <c r="B3525" s="0">
        <f>HYPERLINK("https://dl.dropboxusercontent.com/scl/fi/chpi97n6h26yqrxohwrx0/womens-size-chartsbrooklyn.jpg?rlkey=b1s1bgfnmwtxr1iaqefciwq3r&amp;dl=0","Click to download SizeChart")</f>
      </c>
      <c r="C3525" s="0" t="inlineStr">
        <is>
          <t>Brooklyn Women's Off Shoulder Sweatshirt</t>
        </is>
      </c>
      <c r="D3525" s="0" t="inlineStr">
        <is>
          <t>109372</t>
        </is>
      </c>
      <c r="E3525" s="0" t="inlineStr">
        <is>
          <t>BLANK BROOKLYN:109372A – S</t>
        </is>
      </c>
      <c r="G3525" s="0" t="inlineStr">
        <is>
          <t>WOMENS</t>
        </is>
      </c>
      <c r="H3525" s="0" t="inlineStr">
        <is>
          <t>S</t>
        </is>
      </c>
      <c r="I3525" s="0">
        <v>29.99</v>
      </c>
      <c r="J3525" s="0">
        <v>41</v>
      </c>
    </row>
    <row r="3526" spans="1:10" customHeight="0">
      <c r="A3526" s="0">
        <f>HYPERLINK("https://dl.dropboxusercontent.com/scl/fi/oj7rlizfw6x8dvtw08lhz/109372-f.jpg?rlkey=xxrnbeprmgy28hmy1ajwvxhkg&amp;dl=0","Click to download Image")</f>
      </c>
      <c r="B3526" s="0">
        <f>HYPERLINK("https://dl.dropboxusercontent.com/scl/fi/chpi97n6h26yqrxohwrx0/womens-size-chartsbrooklyn.jpg?rlkey=b1s1bgfnmwtxr1iaqefciwq3r&amp;dl=0","Click to download SizeChart")</f>
      </c>
      <c r="C3526" s="0" t="inlineStr">
        <is>
          <t>Brooklyn Women's Off Shoulder Sweatshirt</t>
        </is>
      </c>
      <c r="D3526" s="0" t="inlineStr">
        <is>
          <t>109372</t>
        </is>
      </c>
      <c r="E3526" s="0" t="inlineStr">
        <is>
          <t>BLANK BROOKLYN:109372B – M</t>
        </is>
      </c>
      <c r="G3526" s="0" t="inlineStr">
        <is>
          <t>WOMENS</t>
        </is>
      </c>
      <c r="H3526" s="0" t="inlineStr">
        <is>
          <t>M</t>
        </is>
      </c>
      <c r="I3526" s="0">
        <v>29.99</v>
      </c>
      <c r="J3526" s="0">
        <v>88</v>
      </c>
    </row>
    <row r="3527" spans="1:10" customHeight="0">
      <c r="A3527" s="0">
        <f>HYPERLINK("https://dl.dropboxusercontent.com/scl/fi/oj7rlizfw6x8dvtw08lhz/109372-f.jpg?rlkey=xxrnbeprmgy28hmy1ajwvxhkg&amp;dl=0","Click to download Image")</f>
      </c>
      <c r="B3527" s="0">
        <f>HYPERLINK("https://dl.dropboxusercontent.com/scl/fi/chpi97n6h26yqrxohwrx0/womens-size-chartsbrooklyn.jpg?rlkey=b1s1bgfnmwtxr1iaqefciwq3r&amp;dl=0","Click to download SizeChart")</f>
      </c>
      <c r="C3527" s="0" t="inlineStr">
        <is>
          <t>Brooklyn Women's Off Shoulder Sweatshirt</t>
        </is>
      </c>
      <c r="D3527" s="0" t="inlineStr">
        <is>
          <t>109372</t>
        </is>
      </c>
      <c r="E3527" s="0" t="inlineStr">
        <is>
          <t>BLANK BROOKLYN:109372C – L</t>
        </is>
      </c>
      <c r="G3527" s="0" t="inlineStr">
        <is>
          <t>WOMENS</t>
        </is>
      </c>
      <c r="H3527" s="0" t="inlineStr">
        <is>
          <t>L</t>
        </is>
      </c>
      <c r="I3527" s="0">
        <v>29.99</v>
      </c>
      <c r="J3527" s="0">
        <v>85</v>
      </c>
    </row>
    <row r="3528" spans="1:10" customHeight="0">
      <c r="A3528" s="0">
        <f>HYPERLINK("https://dl.dropboxusercontent.com/scl/fi/oj7rlizfw6x8dvtw08lhz/109372-f.jpg?rlkey=xxrnbeprmgy28hmy1ajwvxhkg&amp;dl=0","Click to download Image")</f>
      </c>
      <c r="B3528" s="0">
        <f>HYPERLINK("https://dl.dropboxusercontent.com/scl/fi/chpi97n6h26yqrxohwrx0/womens-size-chartsbrooklyn.jpg?rlkey=b1s1bgfnmwtxr1iaqefciwq3r&amp;dl=0","Click to download SizeChart")</f>
      </c>
      <c r="C3528" s="0" t="inlineStr">
        <is>
          <t>Brooklyn Women's Off Shoulder Sweatshirt</t>
        </is>
      </c>
      <c r="D3528" s="0" t="inlineStr">
        <is>
          <t>109372</t>
        </is>
      </c>
      <c r="E3528" s="0" t="inlineStr">
        <is>
          <t>BLANK BROOKLYN:109372D – XL</t>
        </is>
      </c>
      <c r="G3528" s="0" t="inlineStr">
        <is>
          <t>WOMENS</t>
        </is>
      </c>
      <c r="H3528" s="0" t="inlineStr">
        <is>
          <t>XL</t>
        </is>
      </c>
      <c r="I3528" s="0">
        <v>29.99</v>
      </c>
      <c r="J3528" s="0">
        <v>38</v>
      </c>
    </row>
    <row r="3529" spans="1:10" customHeight="0">
      <c r="A3529" s="0">
        <f>HYPERLINK("https://dl.dropboxusercontent.com/scl/fi/oj7rlizfw6x8dvtw08lhz/109372-f.jpg?rlkey=xxrnbeprmgy28hmy1ajwvxhkg&amp;dl=0","Click to download Image")</f>
      </c>
      <c r="B3529" s="0">
        <f>HYPERLINK("https://dl.dropboxusercontent.com/scl/fi/chpi97n6h26yqrxohwrx0/womens-size-chartsbrooklyn.jpg?rlkey=b1s1bgfnmwtxr1iaqefciwq3r&amp;dl=0","Click to download SizeChart")</f>
      </c>
      <c r="C3529" s="0" t="inlineStr">
        <is>
          <t>Brooklyn Women's Off Shoulder Sweatshirt</t>
        </is>
      </c>
      <c r="D3529" s="0" t="inlineStr">
        <is>
          <t>109372</t>
        </is>
      </c>
      <c r="E3529" s="0" t="inlineStr">
        <is>
          <t>BLANK BROOKLYN:109372E - 2XL</t>
        </is>
      </c>
      <c r="G3529" s="0" t="inlineStr">
        <is>
          <t>WOMENS</t>
        </is>
      </c>
      <c r="H3529" s="0" t="inlineStr">
        <is>
          <t>2XL</t>
        </is>
      </c>
      <c r="I3529" s="0">
        <v>29.99</v>
      </c>
      <c r="J3529" s="0">
        <v>11</v>
      </c>
    </row>
    <row r="3530" spans="1:10" customHeight="0">
      <c r="A3530" s="0">
        <f>HYPERLINK("https://dl.dropboxusercontent.com/scl/fi/oj7rlizfw6x8dvtw08lhz/109372-f.jpg?rlkey=xxrnbeprmgy28hmy1ajwvxhkg&amp;dl=0","Click to download Image")</f>
      </c>
      <c r="B3530" s="0">
        <f>HYPERLINK("https://dl.dropboxusercontent.com/scl/fi/chpi97n6h26yqrxohwrx0/womens-size-chartsbrooklyn.jpg?rlkey=b1s1bgfnmwtxr1iaqefciwq3r&amp;dl=0","Click to download SizeChart")</f>
      </c>
      <c r="C3530" s="0" t="inlineStr">
        <is>
          <t>Brooklyn Women's Off Shoulder Sweatshirt</t>
        </is>
      </c>
      <c r="D3530" s="0" t="inlineStr">
        <is>
          <t>109372</t>
        </is>
      </c>
      <c r="E3530" s="0" t="inlineStr">
        <is>
          <t>BLANK BROOKLYN:109372F - 3XL</t>
        </is>
      </c>
      <c r="G3530" s="0" t="inlineStr">
        <is>
          <t>WOMENS</t>
        </is>
      </c>
      <c r="H3530" s="0" t="inlineStr">
        <is>
          <t>3XL</t>
        </is>
      </c>
      <c r="I3530" s="0">
        <v>29.99</v>
      </c>
      <c r="J3530" s="0">
        <v>12</v>
      </c>
    </row>
    <row r="3531" spans="1:10" customHeight="0">
      <c r="A3531" s="0">
        <f>HYPERLINK("https://dl.dropboxusercontent.com/scl/fi/gcngc7azy1wqzr4kq9jvn/brooklyn.jpg?rlkey=a5ffeb5yym5ozf2xek9ni3vi9&amp;dl=0","Click to download Image")</f>
      </c>
      <c r="B3531" s="0">
        <f>HYPERLINK("https://dl.dropboxusercontent.com/scl/fi/chpi97n6h26yqrxohwrx0/womens-size-chartsbrooklyn.jpg?rlkey=b1s1bgfnmwtxr1iaqefciwq3r&amp;dl=0","Click to download SizeChart")</f>
      </c>
      <c r="C3531" s="0" t="inlineStr">
        <is>
          <t>Brooklyn Women's Off Shoulder Sweatshirt</t>
        </is>
      </c>
      <c r="D3531" s="0" t="inlineStr">
        <is>
          <t>109375</t>
        </is>
      </c>
      <c r="E3531" s="0" t="inlineStr">
        <is>
          <t>BLANK BROOKLYN CARD:109375A – S</t>
        </is>
      </c>
      <c r="G3531" s="0" t="inlineStr">
        <is>
          <t>WOMENS</t>
        </is>
      </c>
      <c r="H3531" s="0" t="inlineStr">
        <is>
          <t>S</t>
        </is>
      </c>
      <c r="I3531" s="0">
        <v>29.99</v>
      </c>
      <c r="J3531" s="0">
        <v>24</v>
      </c>
    </row>
    <row r="3532" spans="1:10" customHeight="0">
      <c r="A3532" s="0">
        <f>HYPERLINK("https://dl.dropboxusercontent.com/scl/fi/gcngc7azy1wqzr4kq9jvn/brooklyn.jpg?rlkey=a5ffeb5yym5ozf2xek9ni3vi9&amp;dl=0","Click to download Image")</f>
      </c>
      <c r="B3532" s="0">
        <f>HYPERLINK("https://dl.dropboxusercontent.com/scl/fi/chpi97n6h26yqrxohwrx0/womens-size-chartsbrooklyn.jpg?rlkey=b1s1bgfnmwtxr1iaqefciwq3r&amp;dl=0","Click to download SizeChart")</f>
      </c>
      <c r="C3532" s="0" t="inlineStr">
        <is>
          <t>Brooklyn Women's Off Shoulder Sweatshirt</t>
        </is>
      </c>
      <c r="D3532" s="0" t="inlineStr">
        <is>
          <t>109375</t>
        </is>
      </c>
      <c r="E3532" s="0" t="inlineStr">
        <is>
          <t>BLANK BROOKLYN CARD:109375B – M</t>
        </is>
      </c>
      <c r="G3532" s="0" t="inlineStr">
        <is>
          <t>WOMENS</t>
        </is>
      </c>
      <c r="H3532" s="0" t="inlineStr">
        <is>
          <t>M</t>
        </is>
      </c>
      <c r="I3532" s="0">
        <v>29.99</v>
      </c>
      <c r="J3532" s="0">
        <v>48</v>
      </c>
    </row>
    <row r="3533" spans="1:10" customHeight="0">
      <c r="A3533" s="0">
        <f>HYPERLINK("https://dl.dropboxusercontent.com/scl/fi/gcngc7azy1wqzr4kq9jvn/brooklyn.jpg?rlkey=a5ffeb5yym5ozf2xek9ni3vi9&amp;dl=0","Click to download Image")</f>
      </c>
      <c r="B3533" s="0">
        <f>HYPERLINK("https://dl.dropboxusercontent.com/scl/fi/chpi97n6h26yqrxohwrx0/womens-size-chartsbrooklyn.jpg?rlkey=b1s1bgfnmwtxr1iaqefciwq3r&amp;dl=0","Click to download SizeChart")</f>
      </c>
      <c r="C3533" s="0" t="inlineStr">
        <is>
          <t>Brooklyn Women's Off Shoulder Sweatshirt</t>
        </is>
      </c>
      <c r="D3533" s="0" t="inlineStr">
        <is>
          <t>109375</t>
        </is>
      </c>
      <c r="E3533" s="0" t="inlineStr">
        <is>
          <t>BLANK BROOKLYN CARD:109375C – L</t>
        </is>
      </c>
      <c r="G3533" s="0" t="inlineStr">
        <is>
          <t>WOMENS</t>
        </is>
      </c>
      <c r="H3533" s="0" t="inlineStr">
        <is>
          <t>L</t>
        </is>
      </c>
      <c r="I3533" s="0">
        <v>29.99</v>
      </c>
      <c r="J3533" s="0">
        <v>48</v>
      </c>
    </row>
    <row r="3534" spans="1:10" customHeight="0">
      <c r="A3534" s="0">
        <f>HYPERLINK("https://dl.dropboxusercontent.com/scl/fi/gcngc7azy1wqzr4kq9jvn/brooklyn.jpg?rlkey=a5ffeb5yym5ozf2xek9ni3vi9&amp;dl=0","Click to download Image")</f>
      </c>
      <c r="B3534" s="0">
        <f>HYPERLINK("https://dl.dropboxusercontent.com/scl/fi/chpi97n6h26yqrxohwrx0/womens-size-chartsbrooklyn.jpg?rlkey=b1s1bgfnmwtxr1iaqefciwq3r&amp;dl=0","Click to download SizeChart")</f>
      </c>
      <c r="C3534" s="0" t="inlineStr">
        <is>
          <t>Brooklyn Women's Off Shoulder Sweatshirt</t>
        </is>
      </c>
      <c r="D3534" s="0" t="inlineStr">
        <is>
          <t>109375</t>
        </is>
      </c>
      <c r="E3534" s="0" t="inlineStr">
        <is>
          <t>BLANK BROOKLYN CARD:109375D – XL</t>
        </is>
      </c>
      <c r="G3534" s="0" t="inlineStr">
        <is>
          <t>WOMENS</t>
        </is>
      </c>
      <c r="H3534" s="0" t="inlineStr">
        <is>
          <t>XL</t>
        </is>
      </c>
      <c r="I3534" s="0">
        <v>29.99</v>
      </c>
      <c r="J3534" s="0">
        <v>25</v>
      </c>
    </row>
    <row r="3535" spans="1:10" customHeight="0">
      <c r="A3535" s="0">
        <f>HYPERLINK("https://dl.dropboxusercontent.com/scl/fi/gcngc7azy1wqzr4kq9jvn/brooklyn.jpg?rlkey=a5ffeb5yym5ozf2xek9ni3vi9&amp;dl=0","Click to download Image")</f>
      </c>
      <c r="B3535" s="0">
        <f>HYPERLINK("https://dl.dropboxusercontent.com/scl/fi/chpi97n6h26yqrxohwrx0/womens-size-chartsbrooklyn.jpg?rlkey=b1s1bgfnmwtxr1iaqefciwq3r&amp;dl=0","Click to download SizeChart")</f>
      </c>
      <c r="C3535" s="0" t="inlineStr">
        <is>
          <t>Brooklyn Women's Off Shoulder Sweatshirt</t>
        </is>
      </c>
      <c r="D3535" s="0" t="inlineStr">
        <is>
          <t>109375</t>
        </is>
      </c>
      <c r="E3535" s="0" t="inlineStr">
        <is>
          <t>BLANK BROOKLYN CARD:109375E - 2XL</t>
        </is>
      </c>
      <c r="G3535" s="0" t="inlineStr">
        <is>
          <t>WOMENS</t>
        </is>
      </c>
      <c r="H3535" s="0" t="inlineStr">
        <is>
          <t>2XL</t>
        </is>
      </c>
      <c r="I3535" s="0">
        <v>29.99</v>
      </c>
      <c r="J3535" s="0">
        <v>6</v>
      </c>
    </row>
    <row r="3536" spans="1:10" customHeight="0">
      <c r="A3536" s="0">
        <f>HYPERLINK("https://dl.dropboxusercontent.com/scl/fi/gcngc7azy1wqzr4kq9jvn/brooklyn.jpg?rlkey=a5ffeb5yym5ozf2xek9ni3vi9&amp;dl=0","Click to download Image")</f>
      </c>
      <c r="B3536" s="0">
        <f>HYPERLINK("https://dl.dropboxusercontent.com/scl/fi/chpi97n6h26yqrxohwrx0/womens-size-chartsbrooklyn.jpg?rlkey=b1s1bgfnmwtxr1iaqefciwq3r&amp;dl=0","Click to download SizeChart")</f>
      </c>
      <c r="C3536" s="0" t="inlineStr">
        <is>
          <t>Brooklyn Women's Off Shoulder Sweatshirt</t>
        </is>
      </c>
      <c r="D3536" s="0" t="inlineStr">
        <is>
          <t>109375</t>
        </is>
      </c>
      <c r="E3536" s="0" t="inlineStr">
        <is>
          <t>BLANK BROOKLYN CARD:109375F - 3XL</t>
        </is>
      </c>
      <c r="G3536" s="0" t="inlineStr">
        <is>
          <t>WOMENS</t>
        </is>
      </c>
      <c r="H3536" s="0" t="inlineStr">
        <is>
          <t>3XL</t>
        </is>
      </c>
      <c r="I3536" s="0">
        <v>29.99</v>
      </c>
      <c r="J3536" s="0">
        <v>6</v>
      </c>
    </row>
    <row r="3537" spans="1:10" customHeight="0">
      <c r="A3537" s="0">
        <f>HYPERLINK("https://dl.dropboxusercontent.com/scl/fi/nmxbm9pn2rjkb4qbsg60w/111283-af.jpg?rlkey=jqom1wulzncilvfp8wmn1wnav&amp;dl=0","Click to download Image")</f>
      </c>
      <c r="B3537" s="0">
        <f>HYPERLINK("https://dl.dropboxusercontent.com/scl/fi/jix6o0tujjn7rrzcl1cwz/womens-hoodie-and-sweatshirt-size-chartscarina.jpg?rlkey=hnto8uszpysuauap9qri5kxv2&amp;dl=0","Click to download SizeChart")</f>
      </c>
      <c r="C3537" s="0" t="inlineStr">
        <is>
          <t>Carina Women's Cinched Waist Hoodie</t>
        </is>
      </c>
      <c r="D3537" s="0" t="inlineStr">
        <is>
          <t>111283</t>
        </is>
      </c>
      <c r="E3537" s="0" t="inlineStr">
        <is>
          <t>BLANK CARINA BLACK:111283A - S</t>
        </is>
      </c>
      <c r="G3537" s="0" t="inlineStr">
        <is>
          <t>WOMENS</t>
        </is>
      </c>
      <c r="H3537" s="0" t="inlineStr">
        <is>
          <t>S</t>
        </is>
      </c>
      <c r="I3537" s="0">
        <v>32.99</v>
      </c>
      <c r="J3537" s="0">
        <v>41</v>
      </c>
    </row>
    <row r="3538" spans="1:10" customHeight="0">
      <c r="A3538" s="0">
        <f>HYPERLINK("https://dl.dropboxusercontent.com/scl/fi/nmxbm9pn2rjkb4qbsg60w/111283-af.jpg?rlkey=jqom1wulzncilvfp8wmn1wnav&amp;dl=0","Click to download Image")</f>
      </c>
      <c r="B3538" s="0">
        <f>HYPERLINK("https://dl.dropboxusercontent.com/scl/fi/jix6o0tujjn7rrzcl1cwz/womens-hoodie-and-sweatshirt-size-chartscarina.jpg?rlkey=hnto8uszpysuauap9qri5kxv2&amp;dl=0","Click to download SizeChart")</f>
      </c>
      <c r="C3538" s="0" t="inlineStr">
        <is>
          <t>Carina Women's Cinched Waist Hoodie</t>
        </is>
      </c>
      <c r="D3538" s="0" t="inlineStr">
        <is>
          <t>111283</t>
        </is>
      </c>
      <c r="E3538" s="0" t="inlineStr">
        <is>
          <t>BLANK CARINA BLACK:111283B - M</t>
        </is>
      </c>
      <c r="G3538" s="0" t="inlineStr">
        <is>
          <t>WOMENS</t>
        </is>
      </c>
      <c r="H3538" s="0" t="inlineStr">
        <is>
          <t>M</t>
        </is>
      </c>
      <c r="I3538" s="0">
        <v>32.99</v>
      </c>
      <c r="J3538" s="0">
        <v>85</v>
      </c>
    </row>
    <row r="3539" spans="1:10" customHeight="0">
      <c r="A3539" s="0">
        <f>HYPERLINK("https://dl.dropboxusercontent.com/scl/fi/nmxbm9pn2rjkb4qbsg60w/111283-af.jpg?rlkey=jqom1wulzncilvfp8wmn1wnav&amp;dl=0","Click to download Image")</f>
      </c>
      <c r="B3539" s="0">
        <f>HYPERLINK("https://dl.dropboxusercontent.com/scl/fi/jix6o0tujjn7rrzcl1cwz/womens-hoodie-and-sweatshirt-size-chartscarina.jpg?rlkey=hnto8uszpysuauap9qri5kxv2&amp;dl=0","Click to download SizeChart")</f>
      </c>
      <c r="C3539" s="0" t="inlineStr">
        <is>
          <t>Carina Women's Cinched Waist Hoodie</t>
        </is>
      </c>
      <c r="D3539" s="0" t="inlineStr">
        <is>
          <t>111283</t>
        </is>
      </c>
      <c r="E3539" s="0" t="inlineStr">
        <is>
          <t>BLANK CARINA BLACK:111283C - L</t>
        </is>
      </c>
      <c r="G3539" s="0" t="inlineStr">
        <is>
          <t>WOMENS</t>
        </is>
      </c>
      <c r="H3539" s="0" t="inlineStr">
        <is>
          <t>L</t>
        </is>
      </c>
      <c r="I3539" s="0">
        <v>32.99</v>
      </c>
      <c r="J3539" s="0">
        <v>76</v>
      </c>
    </row>
    <row r="3540" spans="1:10" customHeight="0">
      <c r="A3540" s="0">
        <f>HYPERLINK("https://dl.dropboxusercontent.com/scl/fi/nmxbm9pn2rjkb4qbsg60w/111283-af.jpg?rlkey=jqom1wulzncilvfp8wmn1wnav&amp;dl=0","Click to download Image")</f>
      </c>
      <c r="B3540" s="0">
        <f>HYPERLINK("https://dl.dropboxusercontent.com/scl/fi/jix6o0tujjn7rrzcl1cwz/womens-hoodie-and-sweatshirt-size-chartscarina.jpg?rlkey=hnto8uszpysuauap9qri5kxv2&amp;dl=0","Click to download SizeChart")</f>
      </c>
      <c r="C3540" s="0" t="inlineStr">
        <is>
          <t>Carina Women's Cinched Waist Hoodie</t>
        </is>
      </c>
      <c r="D3540" s="0" t="inlineStr">
        <is>
          <t>111283</t>
        </is>
      </c>
      <c r="E3540" s="0" t="inlineStr">
        <is>
          <t>BLANK CARINA BLACK:111283D - XL</t>
        </is>
      </c>
      <c r="G3540" s="0" t="inlineStr">
        <is>
          <t>WOMENS</t>
        </is>
      </c>
      <c r="H3540" s="0" t="inlineStr">
        <is>
          <t>XL</t>
        </is>
      </c>
      <c r="I3540" s="0">
        <v>32.99</v>
      </c>
      <c r="J3540" s="0">
        <v>34</v>
      </c>
    </row>
    <row r="3541" spans="1:10" customHeight="0">
      <c r="A3541" s="0">
        <f>HYPERLINK("https://dl.dropboxusercontent.com/scl/fi/nmxbm9pn2rjkb4qbsg60w/111283-af.jpg?rlkey=jqom1wulzncilvfp8wmn1wnav&amp;dl=0","Click to download Image")</f>
      </c>
      <c r="B3541" s="0">
        <f>HYPERLINK("https://dl.dropboxusercontent.com/scl/fi/jix6o0tujjn7rrzcl1cwz/womens-hoodie-and-sweatshirt-size-chartscarina.jpg?rlkey=hnto8uszpysuauap9qri5kxv2&amp;dl=0","Click to download SizeChart")</f>
      </c>
      <c r="C3541" s="0" t="inlineStr">
        <is>
          <t>Carina Women's Cinched Waist Hoodie</t>
        </is>
      </c>
      <c r="D3541" s="0" t="inlineStr">
        <is>
          <t>111283</t>
        </is>
      </c>
      <c r="E3541" s="0" t="inlineStr">
        <is>
          <t>BLANK CARINA BLACK:111283E - 2XL</t>
        </is>
      </c>
      <c r="G3541" s="0" t="inlineStr">
        <is>
          <t>WOMENS</t>
        </is>
      </c>
      <c r="H3541" s="0" t="inlineStr">
        <is>
          <t>2XL</t>
        </is>
      </c>
      <c r="I3541" s="0">
        <v>32.99</v>
      </c>
      <c r="J3541" s="0">
        <v>10</v>
      </c>
    </row>
    <row r="3542" spans="1:10" customHeight="0">
      <c r="A3542" s="0">
        <f>HYPERLINK("https://dl.dropboxusercontent.com/scl/fi/nmxbm9pn2rjkb4qbsg60w/111283-af.jpg?rlkey=jqom1wulzncilvfp8wmn1wnav&amp;dl=0","Click to download Image")</f>
      </c>
      <c r="B3542" s="0">
        <f>HYPERLINK("https://dl.dropboxusercontent.com/scl/fi/jix6o0tujjn7rrzcl1cwz/womens-hoodie-and-sweatshirt-size-chartscarina.jpg?rlkey=hnto8uszpysuauap9qri5kxv2&amp;dl=0","Click to download SizeChart")</f>
      </c>
      <c r="C3542" s="0" t="inlineStr">
        <is>
          <t>Carina Women's Cinched Waist Hoodie</t>
        </is>
      </c>
      <c r="D3542" s="0" t="inlineStr">
        <is>
          <t>111283</t>
        </is>
      </c>
      <c r="E3542" s="0" t="inlineStr">
        <is>
          <t>BLANK CARINA BLACK:111283F - 3XL</t>
        </is>
      </c>
      <c r="G3542" s="0" t="inlineStr">
        <is>
          <t>WOMENS</t>
        </is>
      </c>
      <c r="H3542" s="0" t="inlineStr">
        <is>
          <t>3XL</t>
        </is>
      </c>
      <c r="I3542" s="0">
        <v>32.99</v>
      </c>
      <c r="J3542" s="0">
        <v>5</v>
      </c>
    </row>
    <row r="3543" spans="1:10" customHeight="0">
      <c r="A3543" s="0">
        <f>HYPERLINK("https://dl.dropboxusercontent.com/scl/fi/i7c5kk8ai0u3ulv96z843/111285-af.jpg?rlkey=1gzqz1gp6z4sticl1lo0b9s63&amp;dl=0","Click to download Image")</f>
      </c>
      <c r="B3543" s="0">
        <f>HYPERLINK("https://dl.dropboxusercontent.com/scl/fi/jix6o0tujjn7rrzcl1cwz/womens-hoodie-and-sweatshirt-size-chartscarina.jpg?rlkey=hnto8uszpysuauap9qri5kxv2&amp;dl=0","Click to download SizeChart")</f>
      </c>
      <c r="C3543" s="0" t="inlineStr">
        <is>
          <t>Carina Women's Cinched Waist Hoodie</t>
        </is>
      </c>
      <c r="D3543" s="0" t="inlineStr">
        <is>
          <t>111285</t>
        </is>
      </c>
      <c r="E3543" s="0" t="inlineStr">
        <is>
          <t>BLANK CARINA GREY:111285A - S</t>
        </is>
      </c>
      <c r="G3543" s="0" t="inlineStr">
        <is>
          <t>WOMENS</t>
        </is>
      </c>
      <c r="H3543" s="0" t="inlineStr">
        <is>
          <t>S</t>
        </is>
      </c>
      <c r="I3543" s="0">
        <v>32.99</v>
      </c>
      <c r="J3543" s="0">
        <v>22</v>
      </c>
    </row>
    <row r="3544" spans="1:10" customHeight="0">
      <c r="A3544" s="0">
        <f>HYPERLINK("https://dl.dropboxusercontent.com/scl/fi/i7c5kk8ai0u3ulv96z843/111285-af.jpg?rlkey=1gzqz1gp6z4sticl1lo0b9s63&amp;dl=0","Click to download Image")</f>
      </c>
      <c r="B3544" s="0">
        <f>HYPERLINK("https://dl.dropboxusercontent.com/scl/fi/jix6o0tujjn7rrzcl1cwz/womens-hoodie-and-sweatshirt-size-chartscarina.jpg?rlkey=hnto8uszpysuauap9qri5kxv2&amp;dl=0","Click to download SizeChart")</f>
      </c>
      <c r="C3544" s="0" t="inlineStr">
        <is>
          <t>Carina Women's Cinched Waist Hoodie</t>
        </is>
      </c>
      <c r="D3544" s="0" t="inlineStr">
        <is>
          <t>111285</t>
        </is>
      </c>
      <c r="E3544" s="0" t="inlineStr">
        <is>
          <t>BLANK CARINA GREY:111285B - M</t>
        </is>
      </c>
      <c r="G3544" s="0" t="inlineStr">
        <is>
          <t>WOMENS</t>
        </is>
      </c>
      <c r="H3544" s="0" t="inlineStr">
        <is>
          <t>M</t>
        </is>
      </c>
      <c r="I3544" s="0">
        <v>32.99</v>
      </c>
      <c r="J3544" s="0">
        <v>47</v>
      </c>
    </row>
    <row r="3545" spans="1:10" customHeight="0">
      <c r="A3545" s="0">
        <f>HYPERLINK("https://dl.dropboxusercontent.com/scl/fi/i7c5kk8ai0u3ulv96z843/111285-af.jpg?rlkey=1gzqz1gp6z4sticl1lo0b9s63&amp;dl=0","Click to download Image")</f>
      </c>
      <c r="B3545" s="0">
        <f>HYPERLINK("https://dl.dropboxusercontent.com/scl/fi/jix6o0tujjn7rrzcl1cwz/womens-hoodie-and-sweatshirt-size-chartscarina.jpg?rlkey=hnto8uszpysuauap9qri5kxv2&amp;dl=0","Click to download SizeChart")</f>
      </c>
      <c r="C3545" s="0" t="inlineStr">
        <is>
          <t>Carina Women's Cinched Waist Hoodie</t>
        </is>
      </c>
      <c r="D3545" s="0" t="inlineStr">
        <is>
          <t>111285</t>
        </is>
      </c>
      <c r="E3545" s="0" t="inlineStr">
        <is>
          <t>BLANK CARINA GREY:111285C - L</t>
        </is>
      </c>
      <c r="G3545" s="0" t="inlineStr">
        <is>
          <t>WOMENS</t>
        </is>
      </c>
      <c r="H3545" s="0" t="inlineStr">
        <is>
          <t>L</t>
        </is>
      </c>
      <c r="I3545" s="0">
        <v>32.99</v>
      </c>
      <c r="J3545" s="0">
        <v>47</v>
      </c>
    </row>
    <row r="3546" spans="1:10" customHeight="0">
      <c r="A3546" s="0">
        <f>HYPERLINK("https://dl.dropboxusercontent.com/scl/fi/i7c5kk8ai0u3ulv96z843/111285-af.jpg?rlkey=1gzqz1gp6z4sticl1lo0b9s63&amp;dl=0","Click to download Image")</f>
      </c>
      <c r="B3546" s="0">
        <f>HYPERLINK("https://dl.dropboxusercontent.com/scl/fi/jix6o0tujjn7rrzcl1cwz/womens-hoodie-and-sweatshirt-size-chartscarina.jpg?rlkey=hnto8uszpysuauap9qri5kxv2&amp;dl=0","Click to download SizeChart")</f>
      </c>
      <c r="C3546" s="0" t="inlineStr">
        <is>
          <t>Carina Women's Cinched Waist Hoodie</t>
        </is>
      </c>
      <c r="D3546" s="0" t="inlineStr">
        <is>
          <t>111285</t>
        </is>
      </c>
      <c r="E3546" s="0" t="inlineStr">
        <is>
          <t>BLANK CARINA GREY:111285D - XL</t>
        </is>
      </c>
      <c r="G3546" s="0" t="inlineStr">
        <is>
          <t>WOMENS</t>
        </is>
      </c>
      <c r="H3546" s="0" t="inlineStr">
        <is>
          <t>XL</t>
        </is>
      </c>
      <c r="I3546" s="0">
        <v>32.99</v>
      </c>
      <c r="J3546" s="0">
        <v>21</v>
      </c>
    </row>
    <row r="3547" spans="1:10" customHeight="0">
      <c r="A3547" s="0">
        <f>HYPERLINK("https://dl.dropboxusercontent.com/scl/fi/i7c5kk8ai0u3ulv96z843/111285-af.jpg?rlkey=1gzqz1gp6z4sticl1lo0b9s63&amp;dl=0","Click to download Image")</f>
      </c>
      <c r="B3547" s="0">
        <f>HYPERLINK("https://dl.dropboxusercontent.com/scl/fi/jix6o0tujjn7rrzcl1cwz/womens-hoodie-and-sweatshirt-size-chartscarina.jpg?rlkey=hnto8uszpysuauap9qri5kxv2&amp;dl=0","Click to download SizeChart")</f>
      </c>
      <c r="C3547" s="0" t="inlineStr">
        <is>
          <t>Carina Women's Cinched Waist Hoodie</t>
        </is>
      </c>
      <c r="D3547" s="0" t="inlineStr">
        <is>
          <t>111285</t>
        </is>
      </c>
      <c r="E3547" s="0" t="inlineStr">
        <is>
          <t>BLANK CARINA GREY:111285E - 2XL</t>
        </is>
      </c>
      <c r="G3547" s="0" t="inlineStr">
        <is>
          <t>WOMENS</t>
        </is>
      </c>
      <c r="H3547" s="0" t="inlineStr">
        <is>
          <t>2XL</t>
        </is>
      </c>
      <c r="I3547" s="0">
        <v>32.99</v>
      </c>
      <c r="J3547" s="0">
        <v>11</v>
      </c>
    </row>
    <row r="3548" spans="1:10" customHeight="0">
      <c r="A3548" s="0">
        <f>HYPERLINK("https://dl.dropboxusercontent.com/scl/fi/i7c5kk8ai0u3ulv96z843/111285-af.jpg?rlkey=1gzqz1gp6z4sticl1lo0b9s63&amp;dl=0","Click to download Image")</f>
      </c>
      <c r="B3548" s="0">
        <f>HYPERLINK("https://dl.dropboxusercontent.com/scl/fi/jix6o0tujjn7rrzcl1cwz/womens-hoodie-and-sweatshirt-size-chartscarina.jpg?rlkey=hnto8uszpysuauap9qri5kxv2&amp;dl=0","Click to download SizeChart")</f>
      </c>
      <c r="C3548" s="0" t="inlineStr">
        <is>
          <t>Carina Women's Cinched Waist Hoodie</t>
        </is>
      </c>
      <c r="D3548" s="0" t="inlineStr">
        <is>
          <t>111285</t>
        </is>
      </c>
      <c r="E3548" s="0" t="inlineStr">
        <is>
          <t>BLANK CARINA GREY:111285F - 3XL</t>
        </is>
      </c>
      <c r="G3548" s="0" t="inlineStr">
        <is>
          <t>WOMENS</t>
        </is>
      </c>
      <c r="H3548" s="0" t="inlineStr">
        <is>
          <t>3XL</t>
        </is>
      </c>
      <c r="I3548" s="0">
        <v>32.99</v>
      </c>
      <c r="J3548" s="0">
        <v>6</v>
      </c>
    </row>
    <row r="3549" spans="1:10" customHeight="0">
      <c r="A3549" s="0">
        <f>HYPERLINK("https://dl.dropboxusercontent.com/scl/fi/9qqddbl9v2lo548d7bt3q/112567-af.jpg?rlkey=h38h3myexx7sg5f7mcanvo8ic&amp;dl=0","Click to download Image")</f>
      </c>
      <c r="B3549" s="0">
        <f>HYPERLINK("https://dl.dropboxusercontent.com/scl/fi/jix6o0tujjn7rrzcl1cwz/womens-hoodie-and-sweatshirt-size-chartscarina.jpg?rlkey=hnto8uszpysuauap9qri5kxv2&amp;dl=0","Click to download SizeChart")</f>
      </c>
      <c r="C3549" s="0" t="inlineStr">
        <is>
          <t>Carina Women's Cinched Waist Hoodie</t>
        </is>
      </c>
      <c r="D3549" s="0" t="inlineStr">
        <is>
          <t>112567</t>
        </is>
      </c>
      <c r="E3549" s="0" t="inlineStr">
        <is>
          <t>BLANK CARINA PURPLE:112567A - S</t>
        </is>
      </c>
      <c r="G3549" s="0" t="inlineStr">
        <is>
          <t>WOMENS</t>
        </is>
      </c>
      <c r="H3549" s="0" t="inlineStr">
        <is>
          <t>S</t>
        </is>
      </c>
      <c r="I3549" s="0">
        <v>32.99</v>
      </c>
      <c r="J3549" s="0">
        <v>21</v>
      </c>
    </row>
    <row r="3550" spans="1:10" customHeight="0">
      <c r="A3550" s="0">
        <f>HYPERLINK("https://dl.dropboxusercontent.com/scl/fi/9qqddbl9v2lo548d7bt3q/112567-af.jpg?rlkey=h38h3myexx7sg5f7mcanvo8ic&amp;dl=0","Click to download Image")</f>
      </c>
      <c r="B3550" s="0">
        <f>HYPERLINK("https://dl.dropboxusercontent.com/scl/fi/jix6o0tujjn7rrzcl1cwz/womens-hoodie-and-sweatshirt-size-chartscarina.jpg?rlkey=hnto8uszpysuauap9qri5kxv2&amp;dl=0","Click to download SizeChart")</f>
      </c>
      <c r="C3550" s="0" t="inlineStr">
        <is>
          <t>Carina Women's Cinched Waist Hoodie</t>
        </is>
      </c>
      <c r="D3550" s="0" t="inlineStr">
        <is>
          <t>112567</t>
        </is>
      </c>
      <c r="E3550" s="0" t="inlineStr">
        <is>
          <t>BLANK CARINA PURPLE:112567B - M</t>
        </is>
      </c>
      <c r="G3550" s="0" t="inlineStr">
        <is>
          <t>WOMENS</t>
        </is>
      </c>
      <c r="H3550" s="0" t="inlineStr">
        <is>
          <t>M</t>
        </is>
      </c>
      <c r="I3550" s="0">
        <v>32.99</v>
      </c>
      <c r="J3550" s="0">
        <v>42</v>
      </c>
    </row>
    <row r="3551" spans="1:10" customHeight="0">
      <c r="A3551" s="0">
        <f>HYPERLINK("https://dl.dropboxusercontent.com/scl/fi/9qqddbl9v2lo548d7bt3q/112567-af.jpg?rlkey=h38h3myexx7sg5f7mcanvo8ic&amp;dl=0","Click to download Image")</f>
      </c>
      <c r="B3551" s="0">
        <f>HYPERLINK("https://dl.dropboxusercontent.com/scl/fi/jix6o0tujjn7rrzcl1cwz/womens-hoodie-and-sweatshirt-size-chartscarina.jpg?rlkey=hnto8uszpysuauap9qri5kxv2&amp;dl=0","Click to download SizeChart")</f>
      </c>
      <c r="C3551" s="0" t="inlineStr">
        <is>
          <t>Carina Women's Cinched Waist Hoodie</t>
        </is>
      </c>
      <c r="D3551" s="0" t="inlineStr">
        <is>
          <t>112567</t>
        </is>
      </c>
      <c r="E3551" s="0" t="inlineStr">
        <is>
          <t>BLANK CARINA PURPLE:112567C - L</t>
        </is>
      </c>
      <c r="G3551" s="0" t="inlineStr">
        <is>
          <t>WOMENS</t>
        </is>
      </c>
      <c r="H3551" s="0" t="inlineStr">
        <is>
          <t>L</t>
        </is>
      </c>
      <c r="I3551" s="0">
        <v>32.99</v>
      </c>
      <c r="J3551" s="0">
        <v>46</v>
      </c>
    </row>
    <row r="3552" spans="1:10" customHeight="0">
      <c r="A3552" s="0">
        <f>HYPERLINK("https://dl.dropboxusercontent.com/scl/fi/9qqddbl9v2lo548d7bt3q/112567-af.jpg?rlkey=h38h3myexx7sg5f7mcanvo8ic&amp;dl=0","Click to download Image")</f>
      </c>
      <c r="B3552" s="0">
        <f>HYPERLINK("https://dl.dropboxusercontent.com/scl/fi/jix6o0tujjn7rrzcl1cwz/womens-hoodie-and-sweatshirt-size-chartscarina.jpg?rlkey=hnto8uszpysuauap9qri5kxv2&amp;dl=0","Click to download SizeChart")</f>
      </c>
      <c r="C3552" s="0" t="inlineStr">
        <is>
          <t>Carina Women's Cinched Waist Hoodie</t>
        </is>
      </c>
      <c r="D3552" s="0" t="inlineStr">
        <is>
          <t>112567</t>
        </is>
      </c>
      <c r="E3552" s="0" t="inlineStr">
        <is>
          <t>BLANK CARINA PURPLE:112567D - XL</t>
        </is>
      </c>
      <c r="G3552" s="0" t="inlineStr">
        <is>
          <t>WOMENS</t>
        </is>
      </c>
      <c r="H3552" s="0" t="inlineStr">
        <is>
          <t>XL</t>
        </is>
      </c>
      <c r="I3552" s="0">
        <v>32.99</v>
      </c>
      <c r="J3552" s="0">
        <v>18</v>
      </c>
    </row>
    <row r="3553" spans="1:10" customHeight="0">
      <c r="A3553" s="0">
        <f>HYPERLINK("https://dl.dropboxusercontent.com/scl/fi/9qqddbl9v2lo548d7bt3q/112567-af.jpg?rlkey=h38h3myexx7sg5f7mcanvo8ic&amp;dl=0","Click to download Image")</f>
      </c>
      <c r="B3553" s="0">
        <f>HYPERLINK("https://dl.dropboxusercontent.com/scl/fi/jix6o0tujjn7rrzcl1cwz/womens-hoodie-and-sweatshirt-size-chartscarina.jpg?rlkey=hnto8uszpysuauap9qri5kxv2&amp;dl=0","Click to download SizeChart")</f>
      </c>
      <c r="C3553" s="0" t="inlineStr">
        <is>
          <t>Carina Women's Cinched Waist Hoodie</t>
        </is>
      </c>
      <c r="D3553" s="0" t="inlineStr">
        <is>
          <t>112567</t>
        </is>
      </c>
      <c r="E3553" s="0" t="inlineStr">
        <is>
          <t>BLANK CARINA PURPLE:112567E - 2XL</t>
        </is>
      </c>
      <c r="G3553" s="0" t="inlineStr">
        <is>
          <t>WOMENS</t>
        </is>
      </c>
      <c r="H3553" s="0" t="inlineStr">
        <is>
          <t>2XL</t>
        </is>
      </c>
      <c r="I3553" s="0">
        <v>32.99</v>
      </c>
      <c r="J3553" s="0">
        <v>6</v>
      </c>
    </row>
    <row r="3554" spans="1:10" customHeight="0">
      <c r="A3554" s="0">
        <f>HYPERLINK("https://dl.dropboxusercontent.com/scl/fi/9qqddbl9v2lo548d7bt3q/112567-af.jpg?rlkey=h38h3myexx7sg5f7mcanvo8ic&amp;dl=0","Click to download Image")</f>
      </c>
      <c r="B3554" s="0">
        <f>HYPERLINK("https://dl.dropboxusercontent.com/scl/fi/jix6o0tujjn7rrzcl1cwz/womens-hoodie-and-sweatshirt-size-chartscarina.jpg?rlkey=hnto8uszpysuauap9qri5kxv2&amp;dl=0","Click to download SizeChart")</f>
      </c>
      <c r="C3554" s="0" t="inlineStr">
        <is>
          <t>Carina Women's Cinched Waist Hoodie</t>
        </is>
      </c>
      <c r="D3554" s="0" t="inlineStr">
        <is>
          <t>112567</t>
        </is>
      </c>
      <c r="E3554" s="0" t="inlineStr">
        <is>
          <t>BLANK CARINA PURPLE:112567F - 3XL</t>
        </is>
      </c>
      <c r="G3554" s="0" t="inlineStr">
        <is>
          <t>WOMENS</t>
        </is>
      </c>
      <c r="H3554" s="0" t="inlineStr">
        <is>
          <t>3XL</t>
        </is>
      </c>
      <c r="I3554" s="0">
        <v>32.99</v>
      </c>
      <c r="J3554" s="0">
        <v>2</v>
      </c>
    </row>
    <row r="3555" spans="1:10" customHeight="0">
      <c r="A3555" s="0">
        <f>HYPERLINK("https://dl.dropboxusercontent.com/scl/fi/fi343cxzllbr9vv52su7h/111676-af.jpg?rlkey=5lx3ly1k1uz0us34t1s14hmpa&amp;dl=0","Click to download Image")</f>
      </c>
      <c r="B3555" s="0">
        <f>HYPERLINK("https://dl.dropboxusercontent.com/scl/fi/zezz2q3bqjrjpqeos7g8k/womens-hoodie-and-sweatshirt-size-chartselaina.jpg?rlkey=clojtjpxkyhbhe3pqsmzmeutr&amp;dl=0","Click to download SizeChart")</f>
      </c>
      <c r="C3555" s="0" t="inlineStr">
        <is>
          <t>Elaina Women's Raw Edge Hoodie</t>
        </is>
      </c>
      <c r="D3555" s="0" t="inlineStr">
        <is>
          <t>111676</t>
        </is>
      </c>
      <c r="E3555" s="0" t="inlineStr">
        <is>
          <t>BLANK ELAINA BLACK:111676A - S</t>
        </is>
      </c>
      <c r="G3555" s="0" t="inlineStr">
        <is>
          <t>WOMENS</t>
        </is>
      </c>
      <c r="H3555" s="0" t="inlineStr">
        <is>
          <t>S</t>
        </is>
      </c>
      <c r="I3555" s="0">
        <v>32.99</v>
      </c>
      <c r="J3555" s="0">
        <v>24</v>
      </c>
    </row>
    <row r="3556" spans="1:10" customHeight="0">
      <c r="A3556" s="0">
        <f>HYPERLINK("https://dl.dropboxusercontent.com/scl/fi/fi343cxzllbr9vv52su7h/111676-af.jpg?rlkey=5lx3ly1k1uz0us34t1s14hmpa&amp;dl=0","Click to download Image")</f>
      </c>
      <c r="B3556" s="0">
        <f>HYPERLINK("https://dl.dropboxusercontent.com/scl/fi/zezz2q3bqjrjpqeos7g8k/womens-hoodie-and-sweatshirt-size-chartselaina.jpg?rlkey=clojtjpxkyhbhe3pqsmzmeutr&amp;dl=0","Click to download SizeChart")</f>
      </c>
      <c r="C3556" s="0" t="inlineStr">
        <is>
          <t>Elaina Women's Raw Edge Hoodie</t>
        </is>
      </c>
      <c r="D3556" s="0" t="inlineStr">
        <is>
          <t>111676</t>
        </is>
      </c>
      <c r="E3556" s="0" t="inlineStr">
        <is>
          <t>BLANK ELAINA BLACK:111676B - M</t>
        </is>
      </c>
      <c r="G3556" s="0" t="inlineStr">
        <is>
          <t>WOMENS</t>
        </is>
      </c>
      <c r="H3556" s="0" t="inlineStr">
        <is>
          <t>M</t>
        </is>
      </c>
      <c r="I3556" s="0">
        <v>32.99</v>
      </c>
      <c r="J3556" s="0">
        <v>47</v>
      </c>
    </row>
    <row r="3557" spans="1:10" customHeight="0">
      <c r="A3557" s="0">
        <f>HYPERLINK("https://dl.dropboxusercontent.com/scl/fi/fi343cxzllbr9vv52su7h/111676-af.jpg?rlkey=5lx3ly1k1uz0us34t1s14hmpa&amp;dl=0","Click to download Image")</f>
      </c>
      <c r="B3557" s="0">
        <f>HYPERLINK("https://dl.dropboxusercontent.com/scl/fi/zezz2q3bqjrjpqeos7g8k/womens-hoodie-and-sweatshirt-size-chartselaina.jpg?rlkey=clojtjpxkyhbhe3pqsmzmeutr&amp;dl=0","Click to download SizeChart")</f>
      </c>
      <c r="C3557" s="0" t="inlineStr">
        <is>
          <t>Elaina Women's Raw Edge Hoodie</t>
        </is>
      </c>
      <c r="D3557" s="0" t="inlineStr">
        <is>
          <t>111676</t>
        </is>
      </c>
      <c r="E3557" s="0" t="inlineStr">
        <is>
          <t>BLANK ELAINA BLACK:111676C - L</t>
        </is>
      </c>
      <c r="G3557" s="0" t="inlineStr">
        <is>
          <t>WOMENS</t>
        </is>
      </c>
      <c r="H3557" s="0" t="inlineStr">
        <is>
          <t>L</t>
        </is>
      </c>
      <c r="I3557" s="0">
        <v>32.99</v>
      </c>
      <c r="J3557" s="0">
        <v>48</v>
      </c>
    </row>
    <row r="3558" spans="1:10" customHeight="0">
      <c r="A3558" s="0">
        <f>HYPERLINK("https://dl.dropboxusercontent.com/scl/fi/fi343cxzllbr9vv52su7h/111676-af.jpg?rlkey=5lx3ly1k1uz0us34t1s14hmpa&amp;dl=0","Click to download Image")</f>
      </c>
      <c r="B3558" s="0">
        <f>HYPERLINK("https://dl.dropboxusercontent.com/scl/fi/zezz2q3bqjrjpqeos7g8k/womens-hoodie-and-sweatshirt-size-chartselaina.jpg?rlkey=clojtjpxkyhbhe3pqsmzmeutr&amp;dl=0","Click to download SizeChart")</f>
      </c>
      <c r="C3558" s="0" t="inlineStr">
        <is>
          <t>Elaina Women's Raw Edge Hoodie</t>
        </is>
      </c>
      <c r="D3558" s="0" t="inlineStr">
        <is>
          <t>111676</t>
        </is>
      </c>
      <c r="E3558" s="0" t="inlineStr">
        <is>
          <t>BLANK ELAINA BLACK:111676D - XL</t>
        </is>
      </c>
      <c r="G3558" s="0" t="inlineStr">
        <is>
          <t>WOMENS</t>
        </is>
      </c>
      <c r="H3558" s="0" t="inlineStr">
        <is>
          <t>XL</t>
        </is>
      </c>
      <c r="I3558" s="0">
        <v>32.99</v>
      </c>
      <c r="J3558" s="0">
        <v>25</v>
      </c>
    </row>
    <row r="3559" spans="1:10" customHeight="0">
      <c r="A3559" s="0">
        <f>HYPERLINK("https://dl.dropboxusercontent.com/scl/fi/fi343cxzllbr9vv52su7h/111676-af.jpg?rlkey=5lx3ly1k1uz0us34t1s14hmpa&amp;dl=0","Click to download Image")</f>
      </c>
      <c r="B3559" s="0">
        <f>HYPERLINK("https://dl.dropboxusercontent.com/scl/fi/zezz2q3bqjrjpqeos7g8k/womens-hoodie-and-sweatshirt-size-chartselaina.jpg?rlkey=clojtjpxkyhbhe3pqsmzmeutr&amp;dl=0","Click to download SizeChart")</f>
      </c>
      <c r="C3559" s="0" t="inlineStr">
        <is>
          <t>Elaina Women's Raw Edge Hoodie</t>
        </is>
      </c>
      <c r="D3559" s="0" t="inlineStr">
        <is>
          <t>111676</t>
        </is>
      </c>
      <c r="E3559" s="0" t="inlineStr">
        <is>
          <t>BLANK ELAINA BLACK:111676E - 2XL</t>
        </is>
      </c>
      <c r="G3559" s="0" t="inlineStr">
        <is>
          <t>WOMENS</t>
        </is>
      </c>
      <c r="H3559" s="0" t="inlineStr">
        <is>
          <t>2XL</t>
        </is>
      </c>
      <c r="I3559" s="0">
        <v>32.99</v>
      </c>
      <c r="J3559" s="0">
        <v>11</v>
      </c>
    </row>
    <row r="3560" spans="1:10" customHeight="0">
      <c r="A3560" s="0">
        <f>HYPERLINK("https://dl.dropboxusercontent.com/scl/fi/fi343cxzllbr9vv52su7h/111676-af.jpg?rlkey=5lx3ly1k1uz0us34t1s14hmpa&amp;dl=0","Click to download Image")</f>
      </c>
      <c r="B3560" s="0">
        <f>HYPERLINK("https://dl.dropboxusercontent.com/scl/fi/zezz2q3bqjrjpqeos7g8k/womens-hoodie-and-sweatshirt-size-chartselaina.jpg?rlkey=clojtjpxkyhbhe3pqsmzmeutr&amp;dl=0","Click to download SizeChart")</f>
      </c>
      <c r="C3560" s="0" t="inlineStr">
        <is>
          <t>Elaina Women's Raw Edge Hoodie</t>
        </is>
      </c>
      <c r="D3560" s="0" t="inlineStr">
        <is>
          <t>111676</t>
        </is>
      </c>
      <c r="E3560" s="0" t="inlineStr">
        <is>
          <t>BLANK ELAINA BLACK:111676F - 3XL</t>
        </is>
      </c>
      <c r="G3560" s="0" t="inlineStr">
        <is>
          <t>WOMENS</t>
        </is>
      </c>
      <c r="H3560" s="0" t="inlineStr">
        <is>
          <t>3XL</t>
        </is>
      </c>
      <c r="I3560" s="0">
        <v>32.99</v>
      </c>
      <c r="J3560" s="0">
        <v>6</v>
      </c>
    </row>
    <row r="3561" spans="1:10" customHeight="0">
      <c r="A3561" s="0">
        <f>HYPERLINK("https://dl.dropboxusercontent.com/scl/fi/1z0iclkb6ts9g3lfknv7t/111677-af.jpg?rlkey=xbkuek19gk4fj4pfgmffevq89&amp;dl=0","Click to download Image")</f>
      </c>
      <c r="B3561" s="0">
        <f>HYPERLINK("https://dl.dropboxusercontent.com/scl/fi/zezz2q3bqjrjpqeos7g8k/womens-hoodie-and-sweatshirt-size-chartselaina.jpg?rlkey=clojtjpxkyhbhe3pqsmzmeutr&amp;dl=0","Click to download SizeChart")</f>
      </c>
      <c r="C3561" s="0" t="inlineStr">
        <is>
          <t>Elaina Women's Raw Edge Hoodie</t>
        </is>
      </c>
      <c r="D3561" s="0" t="inlineStr">
        <is>
          <t>111677</t>
        </is>
      </c>
      <c r="E3561" s="0" t="inlineStr">
        <is>
          <t>BLANK ELAINA GREY:111677A - S</t>
        </is>
      </c>
      <c r="G3561" s="0" t="inlineStr">
        <is>
          <t>WOMENS</t>
        </is>
      </c>
      <c r="H3561" s="0" t="inlineStr">
        <is>
          <t>S</t>
        </is>
      </c>
      <c r="I3561" s="0">
        <v>32.99</v>
      </c>
      <c r="J3561" s="0">
        <v>22</v>
      </c>
    </row>
    <row r="3562" spans="1:10" customHeight="0">
      <c r="A3562" s="0">
        <f>HYPERLINK("https://dl.dropboxusercontent.com/scl/fi/1z0iclkb6ts9g3lfknv7t/111677-af.jpg?rlkey=xbkuek19gk4fj4pfgmffevq89&amp;dl=0","Click to download Image")</f>
      </c>
      <c r="B3562" s="0">
        <f>HYPERLINK("https://dl.dropboxusercontent.com/scl/fi/zezz2q3bqjrjpqeos7g8k/womens-hoodie-and-sweatshirt-size-chartselaina.jpg?rlkey=clojtjpxkyhbhe3pqsmzmeutr&amp;dl=0","Click to download SizeChart")</f>
      </c>
      <c r="C3562" s="0" t="inlineStr">
        <is>
          <t>Elaina Women's Raw Edge Hoodie</t>
        </is>
      </c>
      <c r="D3562" s="0" t="inlineStr">
        <is>
          <t>111677</t>
        </is>
      </c>
      <c r="E3562" s="0" t="inlineStr">
        <is>
          <t>BLANK ELAINA GREY:111677B - M</t>
        </is>
      </c>
      <c r="G3562" s="0" t="inlineStr">
        <is>
          <t>WOMENS</t>
        </is>
      </c>
      <c r="H3562" s="0" t="inlineStr">
        <is>
          <t>M</t>
        </is>
      </c>
      <c r="I3562" s="0">
        <v>32.99</v>
      </c>
      <c r="J3562" s="0">
        <v>44</v>
      </c>
    </row>
    <row r="3563" spans="1:10" customHeight="0">
      <c r="A3563" s="0">
        <f>HYPERLINK("https://dl.dropboxusercontent.com/scl/fi/1z0iclkb6ts9g3lfknv7t/111677-af.jpg?rlkey=xbkuek19gk4fj4pfgmffevq89&amp;dl=0","Click to download Image")</f>
      </c>
      <c r="B3563" s="0">
        <f>HYPERLINK("https://dl.dropboxusercontent.com/scl/fi/zezz2q3bqjrjpqeos7g8k/womens-hoodie-and-sweatshirt-size-chartselaina.jpg?rlkey=clojtjpxkyhbhe3pqsmzmeutr&amp;dl=0","Click to download SizeChart")</f>
      </c>
      <c r="C3563" s="0" t="inlineStr">
        <is>
          <t>Elaina Women's Raw Edge Hoodie</t>
        </is>
      </c>
      <c r="D3563" s="0" t="inlineStr">
        <is>
          <t>111677</t>
        </is>
      </c>
      <c r="E3563" s="0" t="inlineStr">
        <is>
          <t>BLANK ELAINA GREY:111677C - L</t>
        </is>
      </c>
      <c r="G3563" s="0" t="inlineStr">
        <is>
          <t>WOMENS</t>
        </is>
      </c>
      <c r="H3563" s="0" t="inlineStr">
        <is>
          <t>L</t>
        </is>
      </c>
      <c r="I3563" s="0">
        <v>32.99</v>
      </c>
      <c r="J3563" s="0">
        <v>44</v>
      </c>
    </row>
    <row r="3564" spans="1:10" customHeight="0">
      <c r="A3564" s="0">
        <f>HYPERLINK("https://dl.dropboxusercontent.com/scl/fi/1z0iclkb6ts9g3lfknv7t/111677-af.jpg?rlkey=xbkuek19gk4fj4pfgmffevq89&amp;dl=0","Click to download Image")</f>
      </c>
      <c r="B3564" s="0">
        <f>HYPERLINK("https://dl.dropboxusercontent.com/scl/fi/zezz2q3bqjrjpqeos7g8k/womens-hoodie-and-sweatshirt-size-chartselaina.jpg?rlkey=clojtjpxkyhbhe3pqsmzmeutr&amp;dl=0","Click to download SizeChart")</f>
      </c>
      <c r="C3564" s="0" t="inlineStr">
        <is>
          <t>Elaina Women's Raw Edge Hoodie</t>
        </is>
      </c>
      <c r="D3564" s="0" t="inlineStr">
        <is>
          <t>111677</t>
        </is>
      </c>
      <c r="E3564" s="0" t="inlineStr">
        <is>
          <t>BLANK ELAINA GREY:111677D - XL</t>
        </is>
      </c>
      <c r="G3564" s="0" t="inlineStr">
        <is>
          <t>WOMENS</t>
        </is>
      </c>
      <c r="H3564" s="0" t="inlineStr">
        <is>
          <t>XL</t>
        </is>
      </c>
      <c r="I3564" s="0">
        <v>32.99</v>
      </c>
      <c r="J3564" s="0">
        <v>22</v>
      </c>
    </row>
    <row r="3565" spans="1:10" customHeight="0">
      <c r="A3565" s="0">
        <f>HYPERLINK("https://dl.dropboxusercontent.com/scl/fi/1z0iclkb6ts9g3lfknv7t/111677-af.jpg?rlkey=xbkuek19gk4fj4pfgmffevq89&amp;dl=0","Click to download Image")</f>
      </c>
      <c r="B3565" s="0">
        <f>HYPERLINK("https://dl.dropboxusercontent.com/scl/fi/zezz2q3bqjrjpqeos7g8k/womens-hoodie-and-sweatshirt-size-chartselaina.jpg?rlkey=clojtjpxkyhbhe3pqsmzmeutr&amp;dl=0","Click to download SizeChart")</f>
      </c>
      <c r="C3565" s="0" t="inlineStr">
        <is>
          <t>Elaina Women's Raw Edge Hoodie</t>
        </is>
      </c>
      <c r="D3565" s="0" t="inlineStr">
        <is>
          <t>111677</t>
        </is>
      </c>
      <c r="E3565" s="0" t="inlineStr">
        <is>
          <t>BLANK ELAINA GREY:111677E - 2XL</t>
        </is>
      </c>
      <c r="G3565" s="0" t="inlineStr">
        <is>
          <t>WOMENS</t>
        </is>
      </c>
      <c r="H3565" s="0" t="inlineStr">
        <is>
          <t>2XL</t>
        </is>
      </c>
      <c r="I3565" s="0">
        <v>32.99</v>
      </c>
      <c r="J3565" s="0">
        <v>12</v>
      </c>
    </row>
    <row r="3566" spans="1:10" customHeight="0">
      <c r="A3566" s="0">
        <f>HYPERLINK("https://dl.dropboxusercontent.com/scl/fi/1z0iclkb6ts9g3lfknv7t/111677-af.jpg?rlkey=xbkuek19gk4fj4pfgmffevq89&amp;dl=0","Click to download Image")</f>
      </c>
      <c r="B3566" s="0">
        <f>HYPERLINK("https://dl.dropboxusercontent.com/scl/fi/zezz2q3bqjrjpqeos7g8k/womens-hoodie-and-sweatshirt-size-chartselaina.jpg?rlkey=clojtjpxkyhbhe3pqsmzmeutr&amp;dl=0","Click to download SizeChart")</f>
      </c>
      <c r="C3566" s="0" t="inlineStr">
        <is>
          <t>Elaina Women's Raw Edge Hoodie</t>
        </is>
      </c>
      <c r="D3566" s="0" t="inlineStr">
        <is>
          <t>111677</t>
        </is>
      </c>
      <c r="E3566" s="0" t="inlineStr">
        <is>
          <t>BLANK ELAINA GREY:111677F - 3XL</t>
        </is>
      </c>
      <c r="G3566" s="0" t="inlineStr">
        <is>
          <t>WOMENS</t>
        </is>
      </c>
      <c r="H3566" s="0" t="inlineStr">
        <is>
          <t>3XL</t>
        </is>
      </c>
      <c r="I3566" s="0">
        <v>32.99</v>
      </c>
      <c r="J3566" s="0">
        <v>6</v>
      </c>
    </row>
    <row r="3567" spans="1:10" customHeight="0">
      <c r="A3567" s="0">
        <f>HYPERLINK("https://dl.dropboxusercontent.com/scl/fi/iiv2ap5obck0jbsejh6gj/avenue-150761-f.jpg?rlkey=wi6djs1q4bnekl0b99bxhq2kf&amp;dl=0","Click to download Image")</f>
      </c>
      <c r="B3567" s="0">
        <f>HYPERLINK("https://dl.dropboxusercontent.com/scl/fi/hoxkxp2mu2ghqev3pel61/womens-hoodie-and-sweatshirt-size-chartsavenue.jpg?rlkey=d0hr028x0m5s6byqquxka7fgr&amp;dl=0","Click to download SizeChart")</f>
      </c>
      <c r="C3567" s="0" t="inlineStr">
        <is>
          <t>Avenue Women's Half-Zip Hoodie</t>
        </is>
      </c>
      <c r="D3567" s="0" t="inlineStr">
        <is>
          <t>150761</t>
        </is>
      </c>
      <c r="E3567" s="0" t="inlineStr">
        <is>
          <t>BLANK AVENUE W LG:150761A-S</t>
        </is>
      </c>
      <c r="F3567" s="0" t="inlineStr">
        <is>
          <t>899150761042</t>
        </is>
      </c>
      <c r="G3567" s="0" t="inlineStr">
        <is>
          <t>WOMENS</t>
        </is>
      </c>
      <c r="H3567" s="0" t="inlineStr">
        <is>
          <t>S</t>
        </is>
      </c>
      <c r="I3567" s="0">
        <v>49.99</v>
      </c>
      <c r="J3567" s="0">
        <v>38</v>
      </c>
    </row>
    <row r="3568" spans="1:10" customHeight="0">
      <c r="A3568" s="0">
        <f>HYPERLINK("https://dl.dropboxusercontent.com/scl/fi/iiv2ap5obck0jbsejh6gj/avenue-150761-f.jpg?rlkey=wi6djs1q4bnekl0b99bxhq2kf&amp;dl=0","Click to download Image")</f>
      </c>
      <c r="B3568" s="0">
        <f>HYPERLINK("https://dl.dropboxusercontent.com/scl/fi/hoxkxp2mu2ghqev3pel61/womens-hoodie-and-sweatshirt-size-chartsavenue.jpg?rlkey=d0hr028x0m5s6byqquxka7fgr&amp;dl=0","Click to download SizeChart")</f>
      </c>
      <c r="C3568" s="0" t="inlineStr">
        <is>
          <t>Avenue Women's Half-Zip Hoodie</t>
        </is>
      </c>
      <c r="D3568" s="0" t="inlineStr">
        <is>
          <t>150761</t>
        </is>
      </c>
      <c r="E3568" s="0" t="inlineStr">
        <is>
          <t>BLANK AVENUE W LG:150761B-M</t>
        </is>
      </c>
      <c r="F3568" s="0" t="inlineStr">
        <is>
          <t>899150761059</t>
        </is>
      </c>
      <c r="G3568" s="0" t="inlineStr">
        <is>
          <t>WOMENS</t>
        </is>
      </c>
      <c r="H3568" s="0" t="inlineStr">
        <is>
          <t>M</t>
        </is>
      </c>
      <c r="I3568" s="0">
        <v>49.99</v>
      </c>
      <c r="J3568" s="0">
        <v>73</v>
      </c>
    </row>
    <row r="3569" spans="1:10" customHeight="0">
      <c r="A3569" s="0">
        <f>HYPERLINK("https://dl.dropboxusercontent.com/scl/fi/iiv2ap5obck0jbsejh6gj/avenue-150761-f.jpg?rlkey=wi6djs1q4bnekl0b99bxhq2kf&amp;dl=0","Click to download Image")</f>
      </c>
      <c r="B3569" s="0">
        <f>HYPERLINK("https://dl.dropboxusercontent.com/scl/fi/hoxkxp2mu2ghqev3pel61/womens-hoodie-and-sweatshirt-size-chartsavenue.jpg?rlkey=d0hr028x0m5s6byqquxka7fgr&amp;dl=0","Click to download SizeChart")</f>
      </c>
      <c r="C3569" s="0" t="inlineStr">
        <is>
          <t>Avenue Women's Half-Zip Hoodie</t>
        </is>
      </c>
      <c r="D3569" s="0" t="inlineStr">
        <is>
          <t>150761</t>
        </is>
      </c>
      <c r="E3569" s="0" t="inlineStr">
        <is>
          <t>BLANK AVENUE W LG:150761C-L</t>
        </is>
      </c>
      <c r="F3569" s="0" t="inlineStr">
        <is>
          <t>899150761066</t>
        </is>
      </c>
      <c r="G3569" s="0" t="inlineStr">
        <is>
          <t>WOMENS</t>
        </is>
      </c>
      <c r="H3569" s="0" t="inlineStr">
        <is>
          <t>L</t>
        </is>
      </c>
      <c r="I3569" s="0">
        <v>49.99</v>
      </c>
      <c r="J3569" s="0">
        <v>76</v>
      </c>
    </row>
    <row r="3570" spans="1:10" customHeight="0">
      <c r="A3570" s="0">
        <f>HYPERLINK("https://dl.dropboxusercontent.com/scl/fi/iiv2ap5obck0jbsejh6gj/avenue-150761-f.jpg?rlkey=wi6djs1q4bnekl0b99bxhq2kf&amp;dl=0","Click to download Image")</f>
      </c>
      <c r="B3570" s="0">
        <f>HYPERLINK("https://dl.dropboxusercontent.com/scl/fi/hoxkxp2mu2ghqev3pel61/womens-hoodie-and-sweatshirt-size-chartsavenue.jpg?rlkey=d0hr028x0m5s6byqquxka7fgr&amp;dl=0","Click to download SizeChart")</f>
      </c>
      <c r="C3570" s="0" t="inlineStr">
        <is>
          <t>Avenue Women's Half-Zip Hoodie</t>
        </is>
      </c>
      <c r="D3570" s="0" t="inlineStr">
        <is>
          <t>150761</t>
        </is>
      </c>
      <c r="E3570" s="0" t="inlineStr">
        <is>
          <t>BLANK AVENUE W LG:150761D-XL</t>
        </is>
      </c>
      <c r="F3570" s="0" t="inlineStr">
        <is>
          <t>899150761073</t>
        </is>
      </c>
      <c r="G3570" s="0" t="inlineStr">
        <is>
          <t>WOMENS</t>
        </is>
      </c>
      <c r="H3570" s="0" t="inlineStr">
        <is>
          <t>XL</t>
        </is>
      </c>
      <c r="I3570" s="0">
        <v>49.99</v>
      </c>
      <c r="J3570" s="0">
        <v>39</v>
      </c>
    </row>
    <row r="3571" spans="1:10" customHeight="0">
      <c r="A3571" s="0">
        <f>HYPERLINK("https://dl.dropboxusercontent.com/scl/fi/iiv2ap5obck0jbsejh6gj/avenue-150761-f.jpg?rlkey=wi6djs1q4bnekl0b99bxhq2kf&amp;dl=0","Click to download Image")</f>
      </c>
      <c r="B3571" s="0">
        <f>HYPERLINK("https://dl.dropboxusercontent.com/scl/fi/hoxkxp2mu2ghqev3pel61/womens-hoodie-and-sweatshirt-size-chartsavenue.jpg?rlkey=d0hr028x0m5s6byqquxka7fgr&amp;dl=0","Click to download SizeChart")</f>
      </c>
      <c r="C3571" s="0" t="inlineStr">
        <is>
          <t>Avenue Women's Half-Zip Hoodie</t>
        </is>
      </c>
      <c r="D3571" s="0" t="inlineStr">
        <is>
          <t>150761</t>
        </is>
      </c>
      <c r="E3571" s="0" t="inlineStr">
        <is>
          <t>BLANK AVENUE W LG:150761E-2XL</t>
        </is>
      </c>
      <c r="F3571" s="0" t="inlineStr">
        <is>
          <t>899150761080</t>
        </is>
      </c>
      <c r="G3571" s="0" t="inlineStr">
        <is>
          <t>WOMENS</t>
        </is>
      </c>
      <c r="H3571" s="0" t="inlineStr">
        <is>
          <t>2XL</t>
        </is>
      </c>
      <c r="I3571" s="0">
        <v>49.99</v>
      </c>
      <c r="J3571" s="0">
        <v>16</v>
      </c>
    </row>
    <row r="3572" spans="1:10" customHeight="0">
      <c r="A3572" s="0">
        <f>HYPERLINK("https://dl.dropboxusercontent.com/scl/fi/iiv2ap5obck0jbsejh6gj/avenue-150761-f.jpg?rlkey=wi6djs1q4bnekl0b99bxhq2kf&amp;dl=0","Click to download Image")</f>
      </c>
      <c r="B3572" s="0">
        <f>HYPERLINK("https://dl.dropboxusercontent.com/scl/fi/hoxkxp2mu2ghqev3pel61/womens-hoodie-and-sweatshirt-size-chartsavenue.jpg?rlkey=d0hr028x0m5s6byqquxka7fgr&amp;dl=0","Click to download SizeChart")</f>
      </c>
      <c r="C3572" s="0" t="inlineStr">
        <is>
          <t>Avenue Women's Half-Zip Hoodie</t>
        </is>
      </c>
      <c r="D3572" s="0" t="inlineStr">
        <is>
          <t>150761</t>
        </is>
      </c>
      <c r="E3572" s="0" t="inlineStr">
        <is>
          <t>BLANK AVENUE W LG:150761F-3XL</t>
        </is>
      </c>
      <c r="F3572" s="0" t="inlineStr">
        <is>
          <t>899150761097</t>
        </is>
      </c>
      <c r="G3572" s="0" t="inlineStr">
        <is>
          <t>WOMENS</t>
        </is>
      </c>
      <c r="H3572" s="0" t="inlineStr">
        <is>
          <t>3XL</t>
        </is>
      </c>
      <c r="I3572" s="0">
        <v>49.99</v>
      </c>
      <c r="J3572" s="0">
        <v>9</v>
      </c>
    </row>
    <row r="3573" spans="1:10" customHeight="0">
      <c r="A3573" s="0">
        <f>HYPERLINK("https://dl.dropboxusercontent.com/scl/fi/a6imr9ynb2q9eg3e12w3j/bria12.jpg?rlkey=67frqlvij8o45554wxddm4cg0&amp;dl=0","Click to download Image")</f>
      </c>
      <c r="B3573" s="0">
        <f>HYPERLINK("https://dl.dropboxusercontent.com/scl/fi/oldw8489ij4ys96hn7ydn/womens-hoodie-and-sweatshirt-size-chartsbria.jpg?rlkey=4a0dttkcm6qjjf626fxh4jjjx&amp;dl=0","Click to download SizeChart")</f>
      </c>
      <c r="C3573" s="0" t="inlineStr">
        <is>
          <t>Bria Women's "Inside Out" Crewneck</t>
        </is>
      </c>
      <c r="D3573" s="0" t="inlineStr">
        <is>
          <t>150728</t>
        </is>
      </c>
      <c r="E3573" s="0" t="inlineStr">
        <is>
          <t>BLANK BRIA W CL:150728A-S</t>
        </is>
      </c>
      <c r="F3573" s="0" t="inlineStr">
        <is>
          <t>899150728045</t>
        </is>
      </c>
      <c r="G3573" s="0" t="inlineStr">
        <is>
          <t>WOMENS</t>
        </is>
      </c>
      <c r="H3573" s="0" t="inlineStr">
        <is>
          <t>S</t>
        </is>
      </c>
      <c r="I3573" s="0">
        <v>44.99</v>
      </c>
      <c r="J3573" s="0">
        <v>23</v>
      </c>
    </row>
    <row r="3574" spans="1:10" customHeight="0">
      <c r="A3574" s="0">
        <f>HYPERLINK("https://dl.dropboxusercontent.com/scl/fi/a6imr9ynb2q9eg3e12w3j/bria12.jpg?rlkey=67frqlvij8o45554wxddm4cg0&amp;dl=0","Click to download Image")</f>
      </c>
      <c r="B3574" s="0">
        <f>HYPERLINK("https://dl.dropboxusercontent.com/scl/fi/oldw8489ij4ys96hn7ydn/womens-hoodie-and-sweatshirt-size-chartsbria.jpg?rlkey=4a0dttkcm6qjjf626fxh4jjjx&amp;dl=0","Click to download SizeChart")</f>
      </c>
      <c r="C3574" s="0" t="inlineStr">
        <is>
          <t>Bria Women's "Inside Out" Crewneck</t>
        </is>
      </c>
      <c r="D3574" s="0" t="inlineStr">
        <is>
          <t>150728</t>
        </is>
      </c>
      <c r="E3574" s="0" t="inlineStr">
        <is>
          <t>BLANK BRIA W CL:150728B-M</t>
        </is>
      </c>
      <c r="F3574" s="0" t="inlineStr">
        <is>
          <t>899150728052</t>
        </is>
      </c>
      <c r="G3574" s="0" t="inlineStr">
        <is>
          <t>WOMENS</t>
        </is>
      </c>
      <c r="H3574" s="0" t="inlineStr">
        <is>
          <t>M</t>
        </is>
      </c>
      <c r="I3574" s="0">
        <v>44.99</v>
      </c>
      <c r="J3574" s="0">
        <v>43</v>
      </c>
    </row>
    <row r="3575" spans="1:10" customHeight="0">
      <c r="A3575" s="0">
        <f>HYPERLINK("https://dl.dropboxusercontent.com/scl/fi/a6imr9ynb2q9eg3e12w3j/bria12.jpg?rlkey=67frqlvij8o45554wxddm4cg0&amp;dl=0","Click to download Image")</f>
      </c>
      <c r="B3575" s="0">
        <f>HYPERLINK("https://dl.dropboxusercontent.com/scl/fi/oldw8489ij4ys96hn7ydn/womens-hoodie-and-sweatshirt-size-chartsbria.jpg?rlkey=4a0dttkcm6qjjf626fxh4jjjx&amp;dl=0","Click to download SizeChart")</f>
      </c>
      <c r="C3575" s="0" t="inlineStr">
        <is>
          <t>Bria Women's "Inside Out" Crewneck</t>
        </is>
      </c>
      <c r="D3575" s="0" t="inlineStr">
        <is>
          <t>150728</t>
        </is>
      </c>
      <c r="E3575" s="0" t="inlineStr">
        <is>
          <t>BLANK BRIA W CL:150728C-L</t>
        </is>
      </c>
      <c r="F3575" s="0" t="inlineStr">
        <is>
          <t>899150728069</t>
        </is>
      </c>
      <c r="G3575" s="0" t="inlineStr">
        <is>
          <t>WOMENS</t>
        </is>
      </c>
      <c r="H3575" s="0" t="inlineStr">
        <is>
          <t>L</t>
        </is>
      </c>
      <c r="I3575" s="0">
        <v>44.99</v>
      </c>
      <c r="J3575" s="0">
        <v>43</v>
      </c>
    </row>
    <row r="3576" spans="1:10" customHeight="0">
      <c r="A3576" s="0">
        <f>HYPERLINK("https://dl.dropboxusercontent.com/scl/fi/a6imr9ynb2q9eg3e12w3j/bria12.jpg?rlkey=67frqlvij8o45554wxddm4cg0&amp;dl=0","Click to download Image")</f>
      </c>
      <c r="B3576" s="0">
        <f>HYPERLINK("https://dl.dropboxusercontent.com/scl/fi/oldw8489ij4ys96hn7ydn/womens-hoodie-and-sweatshirt-size-chartsbria.jpg?rlkey=4a0dttkcm6qjjf626fxh4jjjx&amp;dl=0","Click to download SizeChart")</f>
      </c>
      <c r="C3576" s="0" t="inlineStr">
        <is>
          <t>Bria Women's "Inside Out" Crewneck</t>
        </is>
      </c>
      <c r="D3576" s="0" t="inlineStr">
        <is>
          <t>150728</t>
        </is>
      </c>
      <c r="E3576" s="0" t="inlineStr">
        <is>
          <t>BLANK BRIA W CL:150728D-XL</t>
        </is>
      </c>
      <c r="F3576" s="0" t="inlineStr">
        <is>
          <t>899150728076</t>
        </is>
      </c>
      <c r="G3576" s="0" t="inlineStr">
        <is>
          <t>WOMENS</t>
        </is>
      </c>
      <c r="H3576" s="0" t="inlineStr">
        <is>
          <t>XL</t>
        </is>
      </c>
      <c r="I3576" s="0">
        <v>44.99</v>
      </c>
      <c r="J3576" s="0">
        <v>22</v>
      </c>
    </row>
    <row r="3577" spans="1:10" customHeight="0">
      <c r="A3577" s="0">
        <f>HYPERLINK("https://dl.dropboxusercontent.com/scl/fi/a6imr9ynb2q9eg3e12w3j/bria12.jpg?rlkey=67frqlvij8o45554wxddm4cg0&amp;dl=0","Click to download Image")</f>
      </c>
      <c r="B3577" s="0">
        <f>HYPERLINK("https://dl.dropboxusercontent.com/scl/fi/oldw8489ij4ys96hn7ydn/womens-hoodie-and-sweatshirt-size-chartsbria.jpg?rlkey=4a0dttkcm6qjjf626fxh4jjjx&amp;dl=0","Click to download SizeChart")</f>
      </c>
      <c r="C3577" s="0" t="inlineStr">
        <is>
          <t>Bria Women's "Inside Out" Crewneck</t>
        </is>
      </c>
      <c r="D3577" s="0" t="inlineStr">
        <is>
          <t>150728</t>
        </is>
      </c>
      <c r="E3577" s="0" t="inlineStr">
        <is>
          <t>BLANK BRIA W CL:150728E-2XL</t>
        </is>
      </c>
      <c r="F3577" s="0" t="inlineStr">
        <is>
          <t>899150728083</t>
        </is>
      </c>
      <c r="G3577" s="0" t="inlineStr">
        <is>
          <t>WOMENS</t>
        </is>
      </c>
      <c r="H3577" s="0" t="inlineStr">
        <is>
          <t>2XL</t>
        </is>
      </c>
      <c r="I3577" s="0">
        <v>44.99</v>
      </c>
      <c r="J3577" s="0">
        <v>8</v>
      </c>
    </row>
    <row r="3578" spans="1:10" customHeight="0">
      <c r="A3578" s="0">
        <f>HYPERLINK("https://dl.dropboxusercontent.com/scl/fi/a6imr9ynb2q9eg3e12w3j/bria12.jpg?rlkey=67frqlvij8o45554wxddm4cg0&amp;dl=0","Click to download Image")</f>
      </c>
      <c r="B3578" s="0">
        <f>HYPERLINK("https://dl.dropboxusercontent.com/scl/fi/oldw8489ij4ys96hn7ydn/womens-hoodie-and-sweatshirt-size-chartsbria.jpg?rlkey=4a0dttkcm6qjjf626fxh4jjjx&amp;dl=0","Click to download SizeChart")</f>
      </c>
      <c r="C3578" s="0" t="inlineStr">
        <is>
          <t>Bria Women's "Inside Out" Crewneck</t>
        </is>
      </c>
      <c r="D3578" s="0" t="inlineStr">
        <is>
          <t>150728</t>
        </is>
      </c>
      <c r="E3578" s="0" t="inlineStr">
        <is>
          <t>BLANK BRIA W CL:150728F-3XL</t>
        </is>
      </c>
      <c r="F3578" s="0" t="inlineStr">
        <is>
          <t>899150728090</t>
        </is>
      </c>
      <c r="G3578" s="0" t="inlineStr">
        <is>
          <t>WOMENS</t>
        </is>
      </c>
      <c r="H3578" s="0" t="inlineStr">
        <is>
          <t>3XL</t>
        </is>
      </c>
      <c r="I3578" s="0">
        <v>44.99</v>
      </c>
      <c r="J3578" s="0">
        <v>4</v>
      </c>
    </row>
    <row r="3579" spans="1:10" customHeight="0">
      <c r="A3579" s="0">
        <f>HYPERLINK("https://dl.dropboxusercontent.com/scl/fi/29mcjt7eomqy4qiug43al/calla-142931-f.jpg?rlkey=3r903wr1phh2gcylps614a5sc&amp;dl=0","Click to download Image")</f>
      </c>
      <c r="B3579" s="0">
        <f>HYPERLINK("https://dl.dropboxusercontent.com/scl/fi/r2hv2ybp233kfxi2p77yi/womens-t-shirt-size-chartscalla.jpg?rlkey=3i4dy6wfoveabn76fx6rstvoa&amp;dl=0","Click to download SizeChart")</f>
      </c>
      <c r="C3579" s="0" t="inlineStr">
        <is>
          <t>Calla Women's Tri-Blend Long Sleeve</t>
        </is>
      </c>
      <c r="D3579" s="0" t="inlineStr">
        <is>
          <t>142931</t>
        </is>
      </c>
      <c r="E3579" s="0" t="inlineStr">
        <is>
          <t>BLANK CALLA W RL:142931A-S</t>
        </is>
      </c>
      <c r="F3579" s="0" t="inlineStr">
        <is>
          <t>899142931040</t>
        </is>
      </c>
      <c r="G3579" s="0" t="inlineStr">
        <is>
          <t>WOMENS</t>
        </is>
      </c>
      <c r="H3579" s="0" t="inlineStr">
        <is>
          <t>S</t>
        </is>
      </c>
      <c r="I3579" s="0">
        <v>24.99</v>
      </c>
      <c r="J3579" s="0">
        <v>22</v>
      </c>
    </row>
    <row r="3580" spans="1:10" customHeight="0">
      <c r="A3580" s="0">
        <f>HYPERLINK("https://dl.dropboxusercontent.com/scl/fi/29mcjt7eomqy4qiug43al/calla-142931-f.jpg?rlkey=3r903wr1phh2gcylps614a5sc&amp;dl=0","Click to download Image")</f>
      </c>
      <c r="B3580" s="0">
        <f>HYPERLINK("https://dl.dropboxusercontent.com/scl/fi/r2hv2ybp233kfxi2p77yi/womens-t-shirt-size-chartscalla.jpg?rlkey=3i4dy6wfoveabn76fx6rstvoa&amp;dl=0","Click to download SizeChart")</f>
      </c>
      <c r="C3580" s="0" t="inlineStr">
        <is>
          <t>Calla Women's Tri-Blend Long Sleeve</t>
        </is>
      </c>
      <c r="D3580" s="0" t="inlineStr">
        <is>
          <t>142931</t>
        </is>
      </c>
      <c r="E3580" s="0" t="inlineStr">
        <is>
          <t>BLANK CALLA W RL:142931B-M</t>
        </is>
      </c>
      <c r="F3580" s="0" t="inlineStr">
        <is>
          <t>899142931057</t>
        </is>
      </c>
      <c r="G3580" s="0" t="inlineStr">
        <is>
          <t>WOMENS</t>
        </is>
      </c>
      <c r="H3580" s="0" t="inlineStr">
        <is>
          <t>M</t>
        </is>
      </c>
      <c r="I3580" s="0">
        <v>24.99</v>
      </c>
      <c r="J3580" s="0">
        <v>43</v>
      </c>
    </row>
    <row r="3581" spans="1:10" customHeight="0">
      <c r="A3581" s="0">
        <f>HYPERLINK("https://dl.dropboxusercontent.com/scl/fi/29mcjt7eomqy4qiug43al/calla-142931-f.jpg?rlkey=3r903wr1phh2gcylps614a5sc&amp;dl=0","Click to download Image")</f>
      </c>
      <c r="B3581" s="0">
        <f>HYPERLINK("https://dl.dropboxusercontent.com/scl/fi/r2hv2ybp233kfxi2p77yi/womens-t-shirt-size-chartscalla.jpg?rlkey=3i4dy6wfoveabn76fx6rstvoa&amp;dl=0","Click to download SizeChart")</f>
      </c>
      <c r="C3581" s="0" t="inlineStr">
        <is>
          <t>Calla Women's Tri-Blend Long Sleeve</t>
        </is>
      </c>
      <c r="D3581" s="0" t="inlineStr">
        <is>
          <t>142931</t>
        </is>
      </c>
      <c r="E3581" s="0" t="inlineStr">
        <is>
          <t>BLANK CALLA W RL:142931C-L</t>
        </is>
      </c>
      <c r="F3581" s="0" t="inlineStr">
        <is>
          <t>899142931064</t>
        </is>
      </c>
      <c r="G3581" s="0" t="inlineStr">
        <is>
          <t>WOMENS</t>
        </is>
      </c>
      <c r="H3581" s="0" t="inlineStr">
        <is>
          <t>L</t>
        </is>
      </c>
      <c r="I3581" s="0">
        <v>24.99</v>
      </c>
      <c r="J3581" s="0">
        <v>44</v>
      </c>
    </row>
    <row r="3582" spans="1:10" customHeight="0">
      <c r="A3582" s="0">
        <f>HYPERLINK("https://dl.dropboxusercontent.com/scl/fi/29mcjt7eomqy4qiug43al/calla-142931-f.jpg?rlkey=3r903wr1phh2gcylps614a5sc&amp;dl=0","Click to download Image")</f>
      </c>
      <c r="B3582" s="0">
        <f>HYPERLINK("https://dl.dropboxusercontent.com/scl/fi/r2hv2ybp233kfxi2p77yi/womens-t-shirt-size-chartscalla.jpg?rlkey=3i4dy6wfoveabn76fx6rstvoa&amp;dl=0","Click to download SizeChart")</f>
      </c>
      <c r="C3582" s="0" t="inlineStr">
        <is>
          <t>Calla Women's Tri-Blend Long Sleeve</t>
        </is>
      </c>
      <c r="D3582" s="0" t="inlineStr">
        <is>
          <t>142931</t>
        </is>
      </c>
      <c r="E3582" s="0" t="inlineStr">
        <is>
          <t>BLANK CALLA W RL:142931D-XL</t>
        </is>
      </c>
      <c r="F3582" s="0" t="inlineStr">
        <is>
          <t>899142931071</t>
        </is>
      </c>
      <c r="G3582" s="0" t="inlineStr">
        <is>
          <t>WOMENS</t>
        </is>
      </c>
      <c r="H3582" s="0" t="inlineStr">
        <is>
          <t>XL</t>
        </is>
      </c>
      <c r="I3582" s="0">
        <v>24.99</v>
      </c>
      <c r="J3582" s="0">
        <v>21</v>
      </c>
    </row>
    <row r="3583" spans="1:10" customHeight="0">
      <c r="A3583" s="0">
        <f>HYPERLINK("https://dl.dropboxusercontent.com/scl/fi/29mcjt7eomqy4qiug43al/calla-142931-f.jpg?rlkey=3r903wr1phh2gcylps614a5sc&amp;dl=0","Click to download Image")</f>
      </c>
      <c r="B3583" s="0">
        <f>HYPERLINK("https://dl.dropboxusercontent.com/scl/fi/r2hv2ybp233kfxi2p77yi/womens-t-shirt-size-chartscalla.jpg?rlkey=3i4dy6wfoveabn76fx6rstvoa&amp;dl=0","Click to download SizeChart")</f>
      </c>
      <c r="C3583" s="0" t="inlineStr">
        <is>
          <t>Calla Women's Tri-Blend Long Sleeve</t>
        </is>
      </c>
      <c r="D3583" s="0" t="inlineStr">
        <is>
          <t>142931</t>
        </is>
      </c>
      <c r="E3583" s="0" t="inlineStr">
        <is>
          <t>BLANK CALLA W RL:142931E-2XL</t>
        </is>
      </c>
      <c r="F3583" s="0" t="inlineStr">
        <is>
          <t>899142931088</t>
        </is>
      </c>
      <c r="G3583" s="0" t="inlineStr">
        <is>
          <t>WOMENS</t>
        </is>
      </c>
      <c r="H3583" s="0" t="inlineStr">
        <is>
          <t>2XL</t>
        </is>
      </c>
      <c r="I3583" s="0">
        <v>24.99</v>
      </c>
      <c r="J3583" s="0">
        <v>11</v>
      </c>
    </row>
    <row r="3584" spans="1:10" customHeight="0">
      <c r="A3584" s="0">
        <f>HYPERLINK("https://dl.dropboxusercontent.com/scl/fi/29mcjt7eomqy4qiug43al/calla-142931-f.jpg?rlkey=3r903wr1phh2gcylps614a5sc&amp;dl=0","Click to download Image")</f>
      </c>
      <c r="B3584" s="0">
        <f>HYPERLINK("https://dl.dropboxusercontent.com/scl/fi/r2hv2ybp233kfxi2p77yi/womens-t-shirt-size-chartscalla.jpg?rlkey=3i4dy6wfoveabn76fx6rstvoa&amp;dl=0","Click to download SizeChart")</f>
      </c>
      <c r="C3584" s="0" t="inlineStr">
        <is>
          <t>Calla Women's Tri-Blend Long Sleeve</t>
        </is>
      </c>
      <c r="D3584" s="0" t="inlineStr">
        <is>
          <t>142931</t>
        </is>
      </c>
      <c r="E3584" s="0" t="inlineStr">
        <is>
          <t>BLANK CALLA W RL:142931F-3XL</t>
        </is>
      </c>
      <c r="F3584" s="0" t="inlineStr">
        <is>
          <t>899142931095</t>
        </is>
      </c>
      <c r="G3584" s="0" t="inlineStr">
        <is>
          <t>WOMENS</t>
        </is>
      </c>
      <c r="H3584" s="0" t="inlineStr">
        <is>
          <t>3XL</t>
        </is>
      </c>
      <c r="I3584" s="0">
        <v>24.99</v>
      </c>
      <c r="J3584" s="0">
        <v>6</v>
      </c>
    </row>
    <row r="3585" spans="1:10" customHeight="0">
      <c r="A3585" s="0">
        <f>HYPERLINK("https://dl.dropboxusercontent.com/scl/fi/q0ou2zvw0kioptu1hryjq/calla-134576-f.jpg?rlkey=jcey28k4q6avdhykx1dj9uyqt&amp;dl=0","Click to download Image")</f>
      </c>
      <c r="B3585" s="0">
        <f>HYPERLINK("https://dl.dropboxusercontent.com/scl/fi/r2hv2ybp233kfxi2p77yi/womens-t-shirt-size-chartscalla.jpg?rlkey=3i4dy6wfoveabn76fx6rstvoa&amp;dl=0","Click to download SizeChart")</f>
      </c>
      <c r="C3585" s="0" t="inlineStr">
        <is>
          <t>Calla Women's Tri-Blend Long Sleeve</t>
        </is>
      </c>
      <c r="D3585" s="0" t="inlineStr">
        <is>
          <t>134576</t>
        </is>
      </c>
      <c r="E3585" s="0" t="inlineStr">
        <is>
          <t>BLANK CALLA W BK:134576A-S</t>
        </is>
      </c>
      <c r="F3585" s="0" t="inlineStr">
        <is>
          <t>899134576044</t>
        </is>
      </c>
      <c r="G3585" s="0" t="inlineStr">
        <is>
          <t>WOMENS</t>
        </is>
      </c>
      <c r="H3585" s="0" t="inlineStr">
        <is>
          <t>S</t>
        </is>
      </c>
      <c r="I3585" s="0">
        <v>24.99</v>
      </c>
      <c r="J3585" s="0">
        <v>23</v>
      </c>
    </row>
    <row r="3586" spans="1:10" customHeight="0">
      <c r="A3586" s="0">
        <f>HYPERLINK("https://dl.dropboxusercontent.com/scl/fi/q0ou2zvw0kioptu1hryjq/calla-134576-f.jpg?rlkey=jcey28k4q6avdhykx1dj9uyqt&amp;dl=0","Click to download Image")</f>
      </c>
      <c r="B3586" s="0">
        <f>HYPERLINK("https://dl.dropboxusercontent.com/scl/fi/r2hv2ybp233kfxi2p77yi/womens-t-shirt-size-chartscalla.jpg?rlkey=3i4dy6wfoveabn76fx6rstvoa&amp;dl=0","Click to download SizeChart")</f>
      </c>
      <c r="C3586" s="0" t="inlineStr">
        <is>
          <t>Calla Women's Tri-Blend Long Sleeve</t>
        </is>
      </c>
      <c r="D3586" s="0" t="inlineStr">
        <is>
          <t>134576</t>
        </is>
      </c>
      <c r="E3586" s="0" t="inlineStr">
        <is>
          <t>BLANK CALLA W BK:134576B-M</t>
        </is>
      </c>
      <c r="F3586" s="0" t="inlineStr">
        <is>
          <t>899134576051</t>
        </is>
      </c>
      <c r="G3586" s="0" t="inlineStr">
        <is>
          <t>WOMENS</t>
        </is>
      </c>
      <c r="H3586" s="0" t="inlineStr">
        <is>
          <t>M</t>
        </is>
      </c>
      <c r="I3586" s="0">
        <v>24.99</v>
      </c>
      <c r="J3586" s="0">
        <v>48</v>
      </c>
    </row>
    <row r="3587" spans="1:10" customHeight="0">
      <c r="A3587" s="0">
        <f>HYPERLINK("https://dl.dropboxusercontent.com/scl/fi/q0ou2zvw0kioptu1hryjq/calla-134576-f.jpg?rlkey=jcey28k4q6avdhykx1dj9uyqt&amp;dl=0","Click to download Image")</f>
      </c>
      <c r="B3587" s="0">
        <f>HYPERLINK("https://dl.dropboxusercontent.com/scl/fi/r2hv2ybp233kfxi2p77yi/womens-t-shirt-size-chartscalla.jpg?rlkey=3i4dy6wfoveabn76fx6rstvoa&amp;dl=0","Click to download SizeChart")</f>
      </c>
      <c r="C3587" s="0" t="inlineStr">
        <is>
          <t>Calla Women's Tri-Blend Long Sleeve</t>
        </is>
      </c>
      <c r="D3587" s="0" t="inlineStr">
        <is>
          <t>134576</t>
        </is>
      </c>
      <c r="E3587" s="0" t="inlineStr">
        <is>
          <t>BLANK CALLA W BK:134576C-L</t>
        </is>
      </c>
      <c r="F3587" s="0" t="inlineStr">
        <is>
          <t>899134576068</t>
        </is>
      </c>
      <c r="G3587" s="0" t="inlineStr">
        <is>
          <t>WOMENS</t>
        </is>
      </c>
      <c r="H3587" s="0" t="inlineStr">
        <is>
          <t>L</t>
        </is>
      </c>
      <c r="I3587" s="0">
        <v>24.99</v>
      </c>
      <c r="J3587" s="0">
        <v>47</v>
      </c>
    </row>
    <row r="3588" spans="1:10" customHeight="0">
      <c r="A3588" s="0">
        <f>HYPERLINK("https://dl.dropboxusercontent.com/scl/fi/q0ou2zvw0kioptu1hryjq/calla-134576-f.jpg?rlkey=jcey28k4q6avdhykx1dj9uyqt&amp;dl=0","Click to download Image")</f>
      </c>
      <c r="B3588" s="0">
        <f>HYPERLINK("https://dl.dropboxusercontent.com/scl/fi/r2hv2ybp233kfxi2p77yi/womens-t-shirt-size-chartscalla.jpg?rlkey=3i4dy6wfoveabn76fx6rstvoa&amp;dl=0","Click to download SizeChart")</f>
      </c>
      <c r="C3588" s="0" t="inlineStr">
        <is>
          <t>Calla Women's Tri-Blend Long Sleeve</t>
        </is>
      </c>
      <c r="D3588" s="0" t="inlineStr">
        <is>
          <t>134576</t>
        </is>
      </c>
      <c r="E3588" s="0" t="inlineStr">
        <is>
          <t>BLANK CALLA W BK:134576D-XL</t>
        </is>
      </c>
      <c r="F3588" s="0" t="inlineStr">
        <is>
          <t>899134576075</t>
        </is>
      </c>
      <c r="G3588" s="0" t="inlineStr">
        <is>
          <t>WOMENS</t>
        </is>
      </c>
      <c r="H3588" s="0" t="inlineStr">
        <is>
          <t>XL</t>
        </is>
      </c>
      <c r="I3588" s="0">
        <v>24.99</v>
      </c>
      <c r="J3588" s="0">
        <v>23</v>
      </c>
    </row>
    <row r="3589" spans="1:10" customHeight="0">
      <c r="A3589" s="0">
        <f>HYPERLINK("https://dl.dropboxusercontent.com/scl/fi/q0ou2zvw0kioptu1hryjq/calla-134576-f.jpg?rlkey=jcey28k4q6avdhykx1dj9uyqt&amp;dl=0","Click to download Image")</f>
      </c>
      <c r="B3589" s="0">
        <f>HYPERLINK("https://dl.dropboxusercontent.com/scl/fi/r2hv2ybp233kfxi2p77yi/womens-t-shirt-size-chartscalla.jpg?rlkey=3i4dy6wfoveabn76fx6rstvoa&amp;dl=0","Click to download SizeChart")</f>
      </c>
      <c r="C3589" s="0" t="inlineStr">
        <is>
          <t>Calla Women's Tri-Blend Long Sleeve</t>
        </is>
      </c>
      <c r="D3589" s="0" t="inlineStr">
        <is>
          <t>134576</t>
        </is>
      </c>
      <c r="E3589" s="0" t="inlineStr">
        <is>
          <t>BLANK CALLA W BK:134576E-2XL</t>
        </is>
      </c>
      <c r="F3589" s="0" t="inlineStr">
        <is>
          <t>899134576082</t>
        </is>
      </c>
      <c r="G3589" s="0" t="inlineStr">
        <is>
          <t>WOMENS</t>
        </is>
      </c>
      <c r="H3589" s="0" t="inlineStr">
        <is>
          <t>2XL</t>
        </is>
      </c>
      <c r="I3589" s="0">
        <v>24.99</v>
      </c>
      <c r="J3589" s="0">
        <v>11</v>
      </c>
    </row>
    <row r="3590" spans="1:10" customHeight="0">
      <c r="A3590" s="0">
        <f>HYPERLINK("https://dl.dropboxusercontent.com/scl/fi/q0ou2zvw0kioptu1hryjq/calla-134576-f.jpg?rlkey=jcey28k4q6avdhykx1dj9uyqt&amp;dl=0","Click to download Image")</f>
      </c>
      <c r="B3590" s="0">
        <f>HYPERLINK("https://dl.dropboxusercontent.com/scl/fi/r2hv2ybp233kfxi2p77yi/womens-t-shirt-size-chartscalla.jpg?rlkey=3i4dy6wfoveabn76fx6rstvoa&amp;dl=0","Click to download SizeChart")</f>
      </c>
      <c r="C3590" s="0" t="inlineStr">
        <is>
          <t>Calla Women's Tri-Blend Long Sleeve</t>
        </is>
      </c>
      <c r="D3590" s="0" t="inlineStr">
        <is>
          <t>134576</t>
        </is>
      </c>
      <c r="E3590" s="0" t="inlineStr">
        <is>
          <t>BLANK CALLA W BK:134576F-3XL</t>
        </is>
      </c>
      <c r="F3590" s="0" t="inlineStr">
        <is>
          <t>899134576099</t>
        </is>
      </c>
      <c r="G3590" s="0" t="inlineStr">
        <is>
          <t>WOMENS</t>
        </is>
      </c>
      <c r="H3590" s="0" t="inlineStr">
        <is>
          <t>3XL</t>
        </is>
      </c>
      <c r="I3590" s="0">
        <v>24.99</v>
      </c>
      <c r="J3590" s="0">
        <v>5</v>
      </c>
    </row>
    <row r="3591" spans="1:10" customHeight="0">
      <c r="A3591" s="0">
        <f>HYPERLINK("https://dl.dropboxusercontent.com/scl/fi/6gnlrxit04es6bhf26qad/121646-f.jpg?rlkey=9ijowzkrcnvu1wv39t9k8zmlt&amp;dl=0","Click to download Image")</f>
      </c>
      <c r="B3591" s="0">
        <f>HYPERLINK("https://dl.dropboxusercontent.com/scl/fi/mxig2co5erj57ka29hwm2/womens-hoodie-and-sweatshirt-size-chartsgretchen.jpg?rlkey=3bsb0p1oc8fqhi3e0tyyn87nl&amp;dl=0","Click to download SizeChart")</f>
      </c>
      <c r="C3591" s="0" t="inlineStr">
        <is>
          <t>Gretchen Women's Mesh Back Hoodie</t>
        </is>
      </c>
      <c r="D3591" s="0" t="inlineStr">
        <is>
          <t>121646</t>
        </is>
      </c>
      <c r="E3591" s="0" t="inlineStr">
        <is>
          <t>BLANK GRETCH W WE:121646A-S</t>
        </is>
      </c>
      <c r="F3591" s="0" t="inlineStr">
        <is>
          <t>899121646040</t>
        </is>
      </c>
      <c r="G3591" s="0" t="inlineStr">
        <is>
          <t>WOMENS</t>
        </is>
      </c>
      <c r="H3591" s="0" t="inlineStr">
        <is>
          <t>S</t>
        </is>
      </c>
      <c r="I3591" s="0">
        <v>36.99</v>
      </c>
      <c r="J3591" s="0">
        <v>44</v>
      </c>
    </row>
    <row r="3592" spans="1:10" customHeight="0">
      <c r="A3592" s="0">
        <f>HYPERLINK("https://dl.dropboxusercontent.com/scl/fi/6gnlrxit04es6bhf26qad/121646-f.jpg?rlkey=9ijowzkrcnvu1wv39t9k8zmlt&amp;dl=0","Click to download Image")</f>
      </c>
      <c r="B3592" s="0">
        <f>HYPERLINK("https://dl.dropboxusercontent.com/scl/fi/mxig2co5erj57ka29hwm2/womens-hoodie-and-sweatshirt-size-chartsgretchen.jpg?rlkey=3bsb0p1oc8fqhi3e0tyyn87nl&amp;dl=0","Click to download SizeChart")</f>
      </c>
      <c r="C3592" s="0" t="inlineStr">
        <is>
          <t>Gretchen Women's Mesh Back Hoodie</t>
        </is>
      </c>
      <c r="D3592" s="0" t="inlineStr">
        <is>
          <t>121646</t>
        </is>
      </c>
      <c r="E3592" s="0" t="inlineStr">
        <is>
          <t>BLANK GRETCH W WE:121646B-M</t>
        </is>
      </c>
      <c r="F3592" s="0" t="inlineStr">
        <is>
          <t>899121646057</t>
        </is>
      </c>
      <c r="G3592" s="0" t="inlineStr">
        <is>
          <t>WOMENS</t>
        </is>
      </c>
      <c r="H3592" s="0" t="inlineStr">
        <is>
          <t>M</t>
        </is>
      </c>
      <c r="I3592" s="0">
        <v>36.99</v>
      </c>
      <c r="J3592" s="0">
        <v>85</v>
      </c>
    </row>
    <row r="3593" spans="1:10" customHeight="0">
      <c r="A3593" s="0">
        <f>HYPERLINK("https://dl.dropboxusercontent.com/scl/fi/6gnlrxit04es6bhf26qad/121646-f.jpg?rlkey=9ijowzkrcnvu1wv39t9k8zmlt&amp;dl=0","Click to download Image")</f>
      </c>
      <c r="B3593" s="0">
        <f>HYPERLINK("https://dl.dropboxusercontent.com/scl/fi/mxig2co5erj57ka29hwm2/womens-hoodie-and-sweatshirt-size-chartsgretchen.jpg?rlkey=3bsb0p1oc8fqhi3e0tyyn87nl&amp;dl=0","Click to download SizeChart")</f>
      </c>
      <c r="C3593" s="0" t="inlineStr">
        <is>
          <t>Gretchen Women's Mesh Back Hoodie</t>
        </is>
      </c>
      <c r="D3593" s="0" t="inlineStr">
        <is>
          <t>121646</t>
        </is>
      </c>
      <c r="E3593" s="0" t="inlineStr">
        <is>
          <t>BLANK GRETCH W WE:121646C-L</t>
        </is>
      </c>
      <c r="F3593" s="0" t="inlineStr">
        <is>
          <t>899121646064</t>
        </is>
      </c>
      <c r="G3593" s="0" t="inlineStr">
        <is>
          <t>WOMENS</t>
        </is>
      </c>
      <c r="H3593" s="0" t="inlineStr">
        <is>
          <t>L</t>
        </is>
      </c>
      <c r="I3593" s="0">
        <v>36.99</v>
      </c>
      <c r="J3593" s="0">
        <v>84</v>
      </c>
    </row>
    <row r="3594" spans="1:10" customHeight="0">
      <c r="A3594" s="0">
        <f>HYPERLINK("https://dl.dropboxusercontent.com/scl/fi/6gnlrxit04es6bhf26qad/121646-f.jpg?rlkey=9ijowzkrcnvu1wv39t9k8zmlt&amp;dl=0","Click to download Image")</f>
      </c>
      <c r="B3594" s="0">
        <f>HYPERLINK("https://dl.dropboxusercontent.com/scl/fi/mxig2co5erj57ka29hwm2/womens-hoodie-and-sweatshirt-size-chartsgretchen.jpg?rlkey=3bsb0p1oc8fqhi3e0tyyn87nl&amp;dl=0","Click to download SizeChart")</f>
      </c>
      <c r="C3594" s="0" t="inlineStr">
        <is>
          <t>Gretchen Women's Mesh Back Hoodie</t>
        </is>
      </c>
      <c r="D3594" s="0" t="inlineStr">
        <is>
          <t>121646</t>
        </is>
      </c>
      <c r="E3594" s="0" t="inlineStr">
        <is>
          <t>BLANK GRETCH W WE:121646D-XL</t>
        </is>
      </c>
      <c r="F3594" s="0" t="inlineStr">
        <is>
          <t>899121646071</t>
        </is>
      </c>
      <c r="G3594" s="0" t="inlineStr">
        <is>
          <t>WOMENS</t>
        </is>
      </c>
      <c r="H3594" s="0" t="inlineStr">
        <is>
          <t>XL</t>
        </is>
      </c>
      <c r="I3594" s="0">
        <v>36.99</v>
      </c>
      <c r="J3594" s="0">
        <v>35</v>
      </c>
    </row>
    <row r="3595" spans="1:10" customHeight="0">
      <c r="A3595" s="0">
        <f>HYPERLINK("https://dl.dropboxusercontent.com/scl/fi/6gnlrxit04es6bhf26qad/121646-f.jpg?rlkey=9ijowzkrcnvu1wv39t9k8zmlt&amp;dl=0","Click to download Image")</f>
      </c>
      <c r="B3595" s="0">
        <f>HYPERLINK("https://dl.dropboxusercontent.com/scl/fi/mxig2co5erj57ka29hwm2/womens-hoodie-and-sweatshirt-size-chartsgretchen.jpg?rlkey=3bsb0p1oc8fqhi3e0tyyn87nl&amp;dl=0","Click to download SizeChart")</f>
      </c>
      <c r="C3595" s="0" t="inlineStr">
        <is>
          <t>Gretchen Women's Mesh Back Hoodie</t>
        </is>
      </c>
      <c r="D3595" s="0" t="inlineStr">
        <is>
          <t>121646</t>
        </is>
      </c>
      <c r="E3595" s="0" t="inlineStr">
        <is>
          <t>BLANK GRETCH W WE:121646E-2XL</t>
        </is>
      </c>
      <c r="F3595" s="0" t="inlineStr">
        <is>
          <t>899121646088</t>
        </is>
      </c>
      <c r="G3595" s="0" t="inlineStr">
        <is>
          <t>WOMENS</t>
        </is>
      </c>
      <c r="H3595" s="0" t="inlineStr">
        <is>
          <t>2XL</t>
        </is>
      </c>
      <c r="I3595" s="0">
        <v>36.99</v>
      </c>
      <c r="J3595" s="0">
        <v>15</v>
      </c>
    </row>
    <row r="3596" spans="1:10" customHeight="0">
      <c r="A3596" s="0">
        <f>HYPERLINK("https://dl.dropboxusercontent.com/scl/fi/6gnlrxit04es6bhf26qad/121646-f.jpg?rlkey=9ijowzkrcnvu1wv39t9k8zmlt&amp;dl=0","Click to download Image")</f>
      </c>
      <c r="B3596" s="0">
        <f>HYPERLINK("https://dl.dropboxusercontent.com/scl/fi/mxig2co5erj57ka29hwm2/womens-hoodie-and-sweatshirt-size-chartsgretchen.jpg?rlkey=3bsb0p1oc8fqhi3e0tyyn87nl&amp;dl=0","Click to download SizeChart")</f>
      </c>
      <c r="C3596" s="0" t="inlineStr">
        <is>
          <t>Gretchen Women's Mesh Back Hoodie</t>
        </is>
      </c>
      <c r="D3596" s="0" t="inlineStr">
        <is>
          <t>121646</t>
        </is>
      </c>
      <c r="E3596" s="0" t="inlineStr">
        <is>
          <t>BLANK GRETCH W WE:121646F-3XL</t>
        </is>
      </c>
      <c r="F3596" s="0" t="inlineStr">
        <is>
          <t>899121646095</t>
        </is>
      </c>
      <c r="G3596" s="0" t="inlineStr">
        <is>
          <t>WOMENS</t>
        </is>
      </c>
      <c r="H3596" s="0" t="inlineStr">
        <is>
          <t>3XL</t>
        </is>
      </c>
      <c r="I3596" s="0">
        <v>36.99</v>
      </c>
      <c r="J3596" s="0">
        <v>8</v>
      </c>
    </row>
    <row r="3597" spans="1:10" customHeight="0">
      <c r="A3597" s="0">
        <f>HYPERLINK("https://dl.dropboxusercontent.com/scl/fi/acz0d0n27as69pkz2vo5f/emmeline-138296-tn.jpg?rlkey=qly4pp85io8izjwak85v6l30q&amp;dl=0","Click to download Image")</f>
      </c>
      <c r="B3597" s="0">
        <f>HYPERLINK("https://dl.dropboxusercontent.com/scl/fi/s4a3orhvympunvxq2lh7h/infant-2023standard-onesie-christer-emmeline.jpg?rlkey=5axgzu33clzfsic6mjdmslvbm&amp;dl=0","Click to download SizeChart")</f>
      </c>
      <c r="C3597" s="0" t="inlineStr">
        <is>
          <t>Emmeline Infant PE Bodysuit</t>
        </is>
      </c>
      <c r="D3597" s="0" t="inlineStr">
        <is>
          <t>138296</t>
        </is>
      </c>
      <c r="E3597" s="0" t="inlineStr">
        <is>
          <t>BLANK EMMELI I BK:138296A-0-3M</t>
        </is>
      </c>
      <c r="F3597" s="0" t="inlineStr">
        <is>
          <t>899138296009</t>
        </is>
      </c>
      <c r="G3597" s="0" t="inlineStr">
        <is>
          <t>INFANT</t>
        </is>
      </c>
      <c r="H3597" s="0" t="inlineStr">
        <is>
          <t>0-3M</t>
        </is>
      </c>
      <c r="I3597" s="0">
        <v>21.99</v>
      </c>
      <c r="J3597" s="0">
        <v>35</v>
      </c>
    </row>
    <row r="3598" spans="1:10" customHeight="0">
      <c r="A3598" s="0">
        <f>HYPERLINK("https://dl.dropboxusercontent.com/scl/fi/acz0d0n27as69pkz2vo5f/emmeline-138296-tn.jpg?rlkey=qly4pp85io8izjwak85v6l30q&amp;dl=0","Click to download Image")</f>
      </c>
      <c r="B3598" s="0">
        <f>HYPERLINK("https://dl.dropboxusercontent.com/scl/fi/s4a3orhvympunvxq2lh7h/infant-2023standard-onesie-christer-emmeline.jpg?rlkey=5axgzu33clzfsic6mjdmslvbm&amp;dl=0","Click to download SizeChart")</f>
      </c>
      <c r="C3598" s="0" t="inlineStr">
        <is>
          <t>Emmeline Infant PE Bodysuit</t>
        </is>
      </c>
      <c r="D3598" s="0" t="inlineStr">
        <is>
          <t>138296</t>
        </is>
      </c>
      <c r="E3598" s="0" t="inlineStr">
        <is>
          <t>BLANK EMMELI I BK:138296B-3-6M</t>
        </is>
      </c>
      <c r="F3598" s="0" t="inlineStr">
        <is>
          <t>899138296016</t>
        </is>
      </c>
      <c r="G3598" s="0" t="inlineStr">
        <is>
          <t>INFANT</t>
        </is>
      </c>
      <c r="H3598" s="0" t="inlineStr">
        <is>
          <t>3-6M</t>
        </is>
      </c>
      <c r="I3598" s="0">
        <v>21.99</v>
      </c>
      <c r="J3598" s="0">
        <v>36</v>
      </c>
    </row>
    <row r="3599" spans="1:10" customHeight="0">
      <c r="A3599" s="0">
        <f>HYPERLINK("https://dl.dropboxusercontent.com/scl/fi/acz0d0n27as69pkz2vo5f/emmeline-138296-tn.jpg?rlkey=qly4pp85io8izjwak85v6l30q&amp;dl=0","Click to download Image")</f>
      </c>
      <c r="B3599" s="0">
        <f>HYPERLINK("https://dl.dropboxusercontent.com/scl/fi/s4a3orhvympunvxq2lh7h/infant-2023standard-onesie-christer-emmeline.jpg?rlkey=5axgzu33clzfsic6mjdmslvbm&amp;dl=0","Click to download SizeChart")</f>
      </c>
      <c r="C3599" s="0" t="inlineStr">
        <is>
          <t>Emmeline Infant PE Bodysuit</t>
        </is>
      </c>
      <c r="D3599" s="0" t="inlineStr">
        <is>
          <t>138296</t>
        </is>
      </c>
      <c r="E3599" s="0" t="inlineStr">
        <is>
          <t>BLANK EMMELI I BK:138296C-6-9M</t>
        </is>
      </c>
      <c r="F3599" s="0" t="inlineStr">
        <is>
          <t>899138296023</t>
        </is>
      </c>
      <c r="G3599" s="0" t="inlineStr">
        <is>
          <t>INFANT</t>
        </is>
      </c>
      <c r="H3599" s="0" t="inlineStr">
        <is>
          <t>6-9M</t>
        </is>
      </c>
      <c r="I3599" s="0">
        <v>21.99</v>
      </c>
      <c r="J3599" s="0">
        <v>37</v>
      </c>
    </row>
    <row r="3600" spans="1:10" customHeight="0">
      <c r="A3600" s="0">
        <f>HYPERLINK("https://dl.dropboxusercontent.com/scl/fi/acz0d0n27as69pkz2vo5f/emmeline-138296-tn.jpg?rlkey=qly4pp85io8izjwak85v6l30q&amp;dl=0","Click to download Image")</f>
      </c>
      <c r="B3600" s="0">
        <f>HYPERLINK("https://dl.dropboxusercontent.com/scl/fi/s4a3orhvympunvxq2lh7h/infant-2023standard-onesie-christer-emmeline.jpg?rlkey=5axgzu33clzfsic6mjdmslvbm&amp;dl=0","Click to download SizeChart")</f>
      </c>
      <c r="C3600" s="0" t="inlineStr">
        <is>
          <t>Emmeline Infant PE Bodysuit</t>
        </is>
      </c>
      <c r="D3600" s="0" t="inlineStr">
        <is>
          <t>138296</t>
        </is>
      </c>
      <c r="E3600" s="0" t="inlineStr">
        <is>
          <t>BLANK EMMELI I BK:138296F-12M</t>
        </is>
      </c>
      <c r="F3600" s="0" t="inlineStr">
        <is>
          <t>899138296030</t>
        </is>
      </c>
      <c r="G3600" s="0" t="inlineStr">
        <is>
          <t>INFANT</t>
        </is>
      </c>
      <c r="H3600" s="0" t="inlineStr">
        <is>
          <t>9-12M</t>
        </is>
      </c>
      <c r="I3600" s="0">
        <v>21.99</v>
      </c>
      <c r="J3600" s="0">
        <v>36</v>
      </c>
    </row>
    <row r="3601" spans="1:10" customHeight="0">
      <c r="A3601" s="0">
        <f>HYPERLINK("https://dl.dropboxusercontent.com/scl/fi/8uikh3xvwx1zj46kzghg0/kody-136006-t.jpg?rlkey=0s4wvucdulpu0zvxqdfyvptml&amp;dl=0","Click to download Image")</f>
      </c>
      <c r="B3601" s="0">
        <f>HYPERLINK("https://dl.dropboxusercontent.com/scl/fi/jwn37by0kbrl3jwn5f8kg/infant-size-charts-2023kody.jpg?rlkey=qk1mzl9wwkwo54b0uqdloy28t&amp;dl=0","Click to download SizeChart")</f>
      </c>
      <c r="C3601" s="0" t="inlineStr">
        <is>
          <t>Kody Infant Camo Viscose Bodysuit</t>
        </is>
      </c>
      <c r="D3601" s="0" t="inlineStr">
        <is>
          <t>136006</t>
        </is>
      </c>
      <c r="E3601" s="0" t="inlineStr">
        <is>
          <t>BLANK KODY I CO:136006A-0-3M</t>
        </is>
      </c>
      <c r="F3601" s="0" t="inlineStr">
        <is>
          <t>899136006006</t>
        </is>
      </c>
      <c r="G3601" s="0" t="inlineStr">
        <is>
          <t>INFANT</t>
        </is>
      </c>
      <c r="H3601" s="0" t="inlineStr">
        <is>
          <t>0-3M</t>
        </is>
      </c>
      <c r="I3601" s="0">
        <v>34.99</v>
      </c>
      <c r="J3601" s="0">
        <v>29</v>
      </c>
    </row>
    <row r="3602" spans="1:10" customHeight="0">
      <c r="A3602" s="0">
        <f>HYPERLINK("https://dl.dropboxusercontent.com/scl/fi/8uikh3xvwx1zj46kzghg0/kody-136006-t.jpg?rlkey=0s4wvucdulpu0zvxqdfyvptml&amp;dl=0","Click to download Image")</f>
      </c>
      <c r="B3602" s="0">
        <f>HYPERLINK("https://dl.dropboxusercontent.com/scl/fi/jwn37by0kbrl3jwn5f8kg/infant-size-charts-2023kody.jpg?rlkey=qk1mzl9wwkwo54b0uqdloy28t&amp;dl=0","Click to download SizeChart")</f>
      </c>
      <c r="C3602" s="0" t="inlineStr">
        <is>
          <t>Kody Infant Camo Viscose Bodysuit</t>
        </is>
      </c>
      <c r="D3602" s="0" t="inlineStr">
        <is>
          <t>136006</t>
        </is>
      </c>
      <c r="E3602" s="0" t="inlineStr">
        <is>
          <t>BLANK KODY I CO:136006B-3-6M</t>
        </is>
      </c>
      <c r="F3602" s="0" t="inlineStr">
        <is>
          <t>899136006013</t>
        </is>
      </c>
      <c r="G3602" s="0" t="inlineStr">
        <is>
          <t>INFANT</t>
        </is>
      </c>
      <c r="H3602" s="0" t="inlineStr">
        <is>
          <t>3-6M</t>
        </is>
      </c>
      <c r="I3602" s="0">
        <v>34.99</v>
      </c>
      <c r="J3602" s="0">
        <v>32</v>
      </c>
    </row>
    <row r="3603" spans="1:10" customHeight="0">
      <c r="A3603" s="0">
        <f>HYPERLINK("https://dl.dropboxusercontent.com/scl/fi/8uikh3xvwx1zj46kzghg0/kody-136006-t.jpg?rlkey=0s4wvucdulpu0zvxqdfyvptml&amp;dl=0","Click to download Image")</f>
      </c>
      <c r="B3603" s="0">
        <f>HYPERLINK("https://dl.dropboxusercontent.com/scl/fi/jwn37by0kbrl3jwn5f8kg/infant-size-charts-2023kody.jpg?rlkey=qk1mzl9wwkwo54b0uqdloy28t&amp;dl=0","Click to download SizeChart")</f>
      </c>
      <c r="C3603" s="0" t="inlineStr">
        <is>
          <t>Kody Infant Camo Viscose Bodysuit</t>
        </is>
      </c>
      <c r="D3603" s="0" t="inlineStr">
        <is>
          <t>136006</t>
        </is>
      </c>
      <c r="E3603" s="0" t="inlineStr">
        <is>
          <t>BLANK KODY I CO:136006C-6-9M</t>
        </is>
      </c>
      <c r="F3603" s="0" t="inlineStr">
        <is>
          <t>899136006020</t>
        </is>
      </c>
      <c r="G3603" s="0" t="inlineStr">
        <is>
          <t>INFANT</t>
        </is>
      </c>
      <c r="H3603" s="0" t="inlineStr">
        <is>
          <t>6-9M</t>
        </is>
      </c>
      <c r="I3603" s="0">
        <v>34.99</v>
      </c>
      <c r="J3603" s="0">
        <v>31</v>
      </c>
    </row>
    <row r="3604" spans="1:10" customHeight="0">
      <c r="A3604" s="0">
        <f>HYPERLINK("https://dl.dropboxusercontent.com/scl/fi/8uikh3xvwx1zj46kzghg0/kody-136006-t.jpg?rlkey=0s4wvucdulpu0zvxqdfyvptml&amp;dl=0","Click to download Image")</f>
      </c>
      <c r="B3604" s="0">
        <f>HYPERLINK("https://dl.dropboxusercontent.com/scl/fi/jwn37by0kbrl3jwn5f8kg/infant-size-charts-2023kody.jpg?rlkey=qk1mzl9wwkwo54b0uqdloy28t&amp;dl=0","Click to download SizeChart")</f>
      </c>
      <c r="C3604" s="0" t="inlineStr">
        <is>
          <t>Kody Infant Camo Viscose Bodysuit</t>
        </is>
      </c>
      <c r="D3604" s="0" t="inlineStr">
        <is>
          <t>136006</t>
        </is>
      </c>
      <c r="E3604" s="0" t="inlineStr">
        <is>
          <t>BLANK KODY I CO:136006F-12M</t>
        </is>
      </c>
      <c r="F3604" s="0" t="inlineStr">
        <is>
          <t>899136006037</t>
        </is>
      </c>
      <c r="G3604" s="0" t="inlineStr">
        <is>
          <t>INFANT</t>
        </is>
      </c>
      <c r="H3604" s="0" t="inlineStr">
        <is>
          <t>9-12M</t>
        </is>
      </c>
      <c r="I3604" s="0">
        <v>34.99</v>
      </c>
      <c r="J3604" s="0">
        <v>31</v>
      </c>
    </row>
    <row r="3605" spans="1:10" customHeight="0">
      <c r="A3605" s="0">
        <f>HYPERLINK("https://dl.dropboxusercontent.com/scl/fi/s2trrlr0mzttov9bei1yi/114741-af.jpg?rlkey=p7hfzvbyj6mj44o37u9q79cuu&amp;dl=0","Click to download Image")</f>
      </c>
      <c r="B3605" s="0">
        <f>HYPERLINK("https://dl.dropboxusercontent.com/scl/fi/rf1325vfzovyadkyog9we/womens-hoodie-and-sweatshirt-size-chartsjetta.jpg?rlkey=na5plafd3o9w5pksxcfh38496&amp;dl=0","Click to download SizeChart")</f>
      </c>
      <c r="C3605" s="0" t="inlineStr">
        <is>
          <t>Jetta Women's Sherpa Hoodie</t>
        </is>
      </c>
      <c r="D3605" s="0" t="inlineStr">
        <is>
          <t>114741</t>
        </is>
      </c>
      <c r="E3605" s="0" t="inlineStr">
        <is>
          <t>BLANK STORM CINDER:114741A - S</t>
        </is>
      </c>
      <c r="G3605" s="0" t="inlineStr">
        <is>
          <t>WOMENS</t>
        </is>
      </c>
      <c r="H3605" s="0" t="inlineStr">
        <is>
          <t>S</t>
        </is>
      </c>
      <c r="I3605" s="0">
        <v>34.99</v>
      </c>
      <c r="J3605" s="0">
        <v>14</v>
      </c>
    </row>
    <row r="3606" spans="1:10" customHeight="0">
      <c r="A3606" s="0">
        <f>HYPERLINK("https://dl.dropboxusercontent.com/scl/fi/s2trrlr0mzttov9bei1yi/114741-af.jpg?rlkey=p7hfzvbyj6mj44o37u9q79cuu&amp;dl=0","Click to download Image")</f>
      </c>
      <c r="B3606" s="0">
        <f>HYPERLINK("https://dl.dropboxusercontent.com/scl/fi/rf1325vfzovyadkyog9we/womens-hoodie-and-sweatshirt-size-chartsjetta.jpg?rlkey=na5plafd3o9w5pksxcfh38496&amp;dl=0","Click to download SizeChart")</f>
      </c>
      <c r="C3606" s="0" t="inlineStr">
        <is>
          <t>Jetta Women's Sherpa Hoodie</t>
        </is>
      </c>
      <c r="D3606" s="0" t="inlineStr">
        <is>
          <t>114741</t>
        </is>
      </c>
      <c r="E3606" s="0" t="inlineStr">
        <is>
          <t>BLANK STORM CINDER:114741B - M</t>
        </is>
      </c>
      <c r="G3606" s="0" t="inlineStr">
        <is>
          <t>WOMENS</t>
        </is>
      </c>
      <c r="H3606" s="0" t="inlineStr">
        <is>
          <t>M</t>
        </is>
      </c>
      <c r="I3606" s="0">
        <v>34.99</v>
      </c>
      <c r="J3606" s="0">
        <v>5</v>
      </c>
    </row>
    <row r="3607" spans="1:10" customHeight="0">
      <c r="A3607" s="0">
        <f>HYPERLINK("https://dl.dropboxusercontent.com/scl/fi/s2trrlr0mzttov9bei1yi/114741-af.jpg?rlkey=p7hfzvbyj6mj44o37u9q79cuu&amp;dl=0","Click to download Image")</f>
      </c>
      <c r="B3607" s="0">
        <f>HYPERLINK("https://dl.dropboxusercontent.com/scl/fi/rf1325vfzovyadkyog9we/womens-hoodie-and-sweatshirt-size-chartsjetta.jpg?rlkey=na5plafd3o9w5pksxcfh38496&amp;dl=0","Click to download SizeChart")</f>
      </c>
      <c r="C3607" s="0" t="inlineStr">
        <is>
          <t>Jetta Women's Sherpa Hoodie</t>
        </is>
      </c>
      <c r="D3607" s="0" t="inlineStr">
        <is>
          <t>114741</t>
        </is>
      </c>
      <c r="E3607" s="0" t="inlineStr">
        <is>
          <t>BLANK STORM CINDER:114741C - L</t>
        </is>
      </c>
      <c r="G3607" s="0" t="inlineStr">
        <is>
          <t>WOMENS</t>
        </is>
      </c>
      <c r="H3607" s="0" t="inlineStr">
        <is>
          <t>L</t>
        </is>
      </c>
      <c r="I3607" s="0">
        <v>34.99</v>
      </c>
      <c r="J3607" s="0">
        <v>6</v>
      </c>
    </row>
    <row r="3608" spans="1:10" customHeight="0">
      <c r="A3608" s="0">
        <f>HYPERLINK("https://dl.dropboxusercontent.com/scl/fi/s2trrlr0mzttov9bei1yi/114741-af.jpg?rlkey=p7hfzvbyj6mj44o37u9q79cuu&amp;dl=0","Click to download Image")</f>
      </c>
      <c r="B3608" s="0">
        <f>HYPERLINK("https://dl.dropboxusercontent.com/scl/fi/rf1325vfzovyadkyog9we/womens-hoodie-and-sweatshirt-size-chartsjetta.jpg?rlkey=na5plafd3o9w5pksxcfh38496&amp;dl=0","Click to download SizeChart")</f>
      </c>
      <c r="C3608" s="0" t="inlineStr">
        <is>
          <t>Jetta Women's Sherpa Hoodie</t>
        </is>
      </c>
      <c r="D3608" s="0" t="inlineStr">
        <is>
          <t>114741</t>
        </is>
      </c>
      <c r="E3608" s="0" t="inlineStr">
        <is>
          <t>BLANK STORM CINDER:114741D - XL</t>
        </is>
      </c>
      <c r="G3608" s="0" t="inlineStr">
        <is>
          <t>WOMENS</t>
        </is>
      </c>
      <c r="H3608" s="0" t="inlineStr">
        <is>
          <t>XL</t>
        </is>
      </c>
      <c r="I3608" s="0">
        <v>34.99</v>
      </c>
      <c r="J3608" s="0">
        <v>7</v>
      </c>
    </row>
    <row r="3609" spans="1:10" customHeight="0">
      <c r="A3609" s="0">
        <f>HYPERLINK("https://dl.dropboxusercontent.com/scl/fi/s2trrlr0mzttov9bei1yi/114741-af.jpg?rlkey=p7hfzvbyj6mj44o37u9q79cuu&amp;dl=0","Click to download Image")</f>
      </c>
      <c r="B3609" s="0">
        <f>HYPERLINK("https://dl.dropboxusercontent.com/scl/fi/rf1325vfzovyadkyog9we/womens-hoodie-and-sweatshirt-size-chartsjetta.jpg?rlkey=na5plafd3o9w5pksxcfh38496&amp;dl=0","Click to download SizeChart")</f>
      </c>
      <c r="C3609" s="0" t="inlineStr">
        <is>
          <t>Jetta Women's Sherpa Hoodie</t>
        </is>
      </c>
      <c r="D3609" s="0" t="inlineStr">
        <is>
          <t>114741</t>
        </is>
      </c>
      <c r="E3609" s="0" t="inlineStr">
        <is>
          <t>BLANK STORM CINDER:114741E - 2XL</t>
        </is>
      </c>
      <c r="G3609" s="0" t="inlineStr">
        <is>
          <t>WOMENS</t>
        </is>
      </c>
      <c r="H3609" s="0" t="inlineStr">
        <is>
          <t>2XL</t>
        </is>
      </c>
      <c r="I3609" s="0">
        <v>34.99</v>
      </c>
      <c r="J3609" s="0">
        <v>0</v>
      </c>
    </row>
    <row r="3610" spans="1:10" customHeight="0">
      <c r="A3610" s="0">
        <f>HYPERLINK("https://dl.dropboxusercontent.com/scl/fi/s2trrlr0mzttov9bei1yi/114741-af.jpg?rlkey=p7hfzvbyj6mj44o37u9q79cuu&amp;dl=0","Click to download Image")</f>
      </c>
      <c r="B3610" s="0">
        <f>HYPERLINK("https://dl.dropboxusercontent.com/scl/fi/rf1325vfzovyadkyog9we/womens-hoodie-and-sweatshirt-size-chartsjetta.jpg?rlkey=na5plafd3o9w5pksxcfh38496&amp;dl=0","Click to download SizeChart")</f>
      </c>
      <c r="C3610" s="0" t="inlineStr">
        <is>
          <t>Jetta Women's Sherpa Hoodie</t>
        </is>
      </c>
      <c r="D3610" s="0" t="inlineStr">
        <is>
          <t>114741</t>
        </is>
      </c>
      <c r="E3610" s="0" t="inlineStr">
        <is>
          <t>BLANK STORM CINDER:114741F - 3XL</t>
        </is>
      </c>
      <c r="G3610" s="0" t="inlineStr">
        <is>
          <t>WOMENS</t>
        </is>
      </c>
      <c r="H3610" s="0" t="inlineStr">
        <is>
          <t>3XL</t>
        </is>
      </c>
      <c r="I3610" s="0">
        <v>34.99</v>
      </c>
      <c r="J3610" s="0">
        <v>9</v>
      </c>
    </row>
    <row r="3611" spans="1:10" customHeight="0">
      <c r="A3611" s="0">
        <f>HYPERLINK("https://dl.dropboxusercontent.com/scl/fi/8vwkyhhwpl68grjztks8n/114743-af.jpg?rlkey=lur5zbm8wc3x3sfd7t1pbyjq9&amp;dl=0","Click to download Image")</f>
      </c>
      <c r="B3611" s="0">
        <f>HYPERLINK("https://dl.dropboxusercontent.com/scl/fi/rf1325vfzovyadkyog9we/womens-hoodie-and-sweatshirt-size-chartsjetta.jpg?rlkey=na5plafd3o9w5pksxcfh38496&amp;dl=0","Click to download SizeChart")</f>
      </c>
      <c r="C3611" s="0" t="inlineStr">
        <is>
          <t>Jetta Women's Sherpa Hoodie</t>
        </is>
      </c>
      <c r="D3611" s="0" t="inlineStr">
        <is>
          <t>114743</t>
        </is>
      </c>
      <c r="E3611" s="0" t="inlineStr">
        <is>
          <t>BLANK STORM LINEN:114743A - S</t>
        </is>
      </c>
      <c r="G3611" s="0" t="inlineStr">
        <is>
          <t>WOMENS</t>
        </is>
      </c>
      <c r="H3611" s="0" t="inlineStr">
        <is>
          <t>S</t>
        </is>
      </c>
      <c r="I3611" s="0">
        <v>34.99</v>
      </c>
      <c r="J3611" s="0">
        <v>15</v>
      </c>
    </row>
    <row r="3612" spans="1:10" customHeight="0">
      <c r="A3612" s="0">
        <f>HYPERLINK("https://dl.dropboxusercontent.com/scl/fi/8vwkyhhwpl68grjztks8n/114743-af.jpg?rlkey=lur5zbm8wc3x3sfd7t1pbyjq9&amp;dl=0","Click to download Image")</f>
      </c>
      <c r="B3612" s="0">
        <f>HYPERLINK("https://dl.dropboxusercontent.com/scl/fi/rf1325vfzovyadkyog9we/womens-hoodie-and-sweatshirt-size-chartsjetta.jpg?rlkey=na5plafd3o9w5pksxcfh38496&amp;dl=0","Click to download SizeChart")</f>
      </c>
      <c r="C3612" s="0" t="inlineStr">
        <is>
          <t>Jetta Women's Sherpa Hoodie</t>
        </is>
      </c>
      <c r="D3612" s="0" t="inlineStr">
        <is>
          <t>114743</t>
        </is>
      </c>
      <c r="E3612" s="0" t="inlineStr">
        <is>
          <t>BLANK STORM LINEN:114743B - M</t>
        </is>
      </c>
      <c r="G3612" s="0" t="inlineStr">
        <is>
          <t>WOMENS</t>
        </is>
      </c>
      <c r="H3612" s="0" t="inlineStr">
        <is>
          <t>M</t>
        </is>
      </c>
      <c r="I3612" s="0">
        <v>34.99</v>
      </c>
      <c r="J3612" s="0">
        <v>4</v>
      </c>
    </row>
    <row r="3613" spans="1:10" customHeight="0">
      <c r="A3613" s="0">
        <f>HYPERLINK("https://dl.dropboxusercontent.com/scl/fi/8vwkyhhwpl68grjztks8n/114743-af.jpg?rlkey=lur5zbm8wc3x3sfd7t1pbyjq9&amp;dl=0","Click to download Image")</f>
      </c>
      <c r="B3613" s="0">
        <f>HYPERLINK("https://dl.dropboxusercontent.com/scl/fi/rf1325vfzovyadkyog9we/womens-hoodie-and-sweatshirt-size-chartsjetta.jpg?rlkey=na5plafd3o9w5pksxcfh38496&amp;dl=0","Click to download SizeChart")</f>
      </c>
      <c r="C3613" s="0" t="inlineStr">
        <is>
          <t>Jetta Women's Sherpa Hoodie</t>
        </is>
      </c>
      <c r="D3613" s="0" t="inlineStr">
        <is>
          <t>114743</t>
        </is>
      </c>
      <c r="E3613" s="0" t="inlineStr">
        <is>
          <t>BLANK STORM LINEN:114743C - L</t>
        </is>
      </c>
      <c r="G3613" s="0" t="inlineStr">
        <is>
          <t>WOMENS</t>
        </is>
      </c>
      <c r="H3613" s="0" t="inlineStr">
        <is>
          <t>L</t>
        </is>
      </c>
      <c r="I3613" s="0">
        <v>34.99</v>
      </c>
      <c r="J3613" s="0">
        <v>0</v>
      </c>
    </row>
    <row r="3614" spans="1:10" customHeight="0">
      <c r="A3614" s="0">
        <f>HYPERLINK("https://dl.dropboxusercontent.com/scl/fi/8vwkyhhwpl68grjztks8n/114743-af.jpg?rlkey=lur5zbm8wc3x3sfd7t1pbyjq9&amp;dl=0","Click to download Image")</f>
      </c>
      <c r="B3614" s="0">
        <f>HYPERLINK("https://dl.dropboxusercontent.com/scl/fi/rf1325vfzovyadkyog9we/womens-hoodie-and-sweatshirt-size-chartsjetta.jpg?rlkey=na5plafd3o9w5pksxcfh38496&amp;dl=0","Click to download SizeChart")</f>
      </c>
      <c r="C3614" s="0" t="inlineStr">
        <is>
          <t>Jetta Women's Sherpa Hoodie</t>
        </is>
      </c>
      <c r="D3614" s="0" t="inlineStr">
        <is>
          <t>114743</t>
        </is>
      </c>
      <c r="E3614" s="0" t="inlineStr">
        <is>
          <t>BLANK STORM LINEN:114743D - XL</t>
        </is>
      </c>
      <c r="G3614" s="0" t="inlineStr">
        <is>
          <t>WOMENS</t>
        </is>
      </c>
      <c r="H3614" s="0" t="inlineStr">
        <is>
          <t>XL</t>
        </is>
      </c>
      <c r="I3614" s="0">
        <v>34.99</v>
      </c>
      <c r="J3614" s="0">
        <v>0</v>
      </c>
    </row>
    <row r="3615" spans="1:10" customHeight="0">
      <c r="A3615" s="0">
        <f>HYPERLINK("https://dl.dropboxusercontent.com/scl/fi/8vwkyhhwpl68grjztks8n/114743-af.jpg?rlkey=lur5zbm8wc3x3sfd7t1pbyjq9&amp;dl=0","Click to download Image")</f>
      </c>
      <c r="B3615" s="0">
        <f>HYPERLINK("https://dl.dropboxusercontent.com/scl/fi/rf1325vfzovyadkyog9we/womens-hoodie-and-sweatshirt-size-chartsjetta.jpg?rlkey=na5plafd3o9w5pksxcfh38496&amp;dl=0","Click to download SizeChart")</f>
      </c>
      <c r="C3615" s="0" t="inlineStr">
        <is>
          <t>Jetta Women's Sherpa Hoodie</t>
        </is>
      </c>
      <c r="D3615" s="0" t="inlineStr">
        <is>
          <t>114743</t>
        </is>
      </c>
      <c r="E3615" s="0" t="inlineStr">
        <is>
          <t>BLANK STORM LINEN:114743E - 2XL</t>
        </is>
      </c>
      <c r="G3615" s="0" t="inlineStr">
        <is>
          <t>WOMENS</t>
        </is>
      </c>
      <c r="H3615" s="0" t="inlineStr">
        <is>
          <t>2XL</t>
        </is>
      </c>
      <c r="I3615" s="0">
        <v>34.99</v>
      </c>
      <c r="J3615" s="0">
        <v>0</v>
      </c>
    </row>
    <row r="3616" spans="1:10" customHeight="0">
      <c r="A3616" s="0">
        <f>HYPERLINK("https://dl.dropboxusercontent.com/scl/fi/8vwkyhhwpl68grjztks8n/114743-af.jpg?rlkey=lur5zbm8wc3x3sfd7t1pbyjq9&amp;dl=0","Click to download Image")</f>
      </c>
      <c r="B3616" s="0">
        <f>HYPERLINK("https://dl.dropboxusercontent.com/scl/fi/rf1325vfzovyadkyog9we/womens-hoodie-and-sweatshirt-size-chartsjetta.jpg?rlkey=na5plafd3o9w5pksxcfh38496&amp;dl=0","Click to download SizeChart")</f>
      </c>
      <c r="C3616" s="0" t="inlineStr">
        <is>
          <t>Jetta Women's Sherpa Hoodie</t>
        </is>
      </c>
      <c r="D3616" s="0" t="inlineStr">
        <is>
          <t>114743</t>
        </is>
      </c>
      <c r="E3616" s="0" t="inlineStr">
        <is>
          <t>BLANK STORM LINEN:114743F - 3XL</t>
        </is>
      </c>
      <c r="G3616" s="0" t="inlineStr">
        <is>
          <t>WOMENS</t>
        </is>
      </c>
      <c r="H3616" s="0" t="inlineStr">
        <is>
          <t>3XL</t>
        </is>
      </c>
      <c r="I3616" s="0">
        <v>34.99</v>
      </c>
      <c r="J3616" s="0">
        <v>3</v>
      </c>
    </row>
    <row r="3617" spans="1:10" customHeight="0">
      <c r="A3617" s="0">
        <f>HYPERLINK("https://dl.dropboxusercontent.com/scl/fi/gn745byhibjlbhxhk36zm/dsc7044edit-copy.jpg?rlkey=kulof9ahasrdd6nb4wnm7tvyd&amp;dl=0","Click to download Image")</f>
      </c>
      <c r="B3617" s="0">
        <f>HYPERLINK("https://dl.dropboxusercontent.com/scl/fi/rf1325vfzovyadkyog9we/womens-hoodie-and-sweatshirt-size-chartsjetta.jpg?rlkey=na5plafd3o9w5pksxcfh38496&amp;dl=0","Click to download SizeChart")</f>
      </c>
      <c r="C3617" s="0" t="inlineStr">
        <is>
          <t>Jetta Women's Sherpa Hoodie</t>
        </is>
      </c>
      <c r="D3617" s="0" t="inlineStr">
        <is>
          <t>114742</t>
        </is>
      </c>
      <c r="E3617" s="0" t="inlineStr">
        <is>
          <t>BLANK STORM TUSCANY:114742A - S</t>
        </is>
      </c>
      <c r="G3617" s="0" t="inlineStr">
        <is>
          <t>WOMENS</t>
        </is>
      </c>
      <c r="H3617" s="0" t="inlineStr">
        <is>
          <t>S</t>
        </is>
      </c>
      <c r="I3617" s="0">
        <v>34.99</v>
      </c>
      <c r="J3617" s="0">
        <v>95</v>
      </c>
    </row>
    <row r="3618" spans="1:10" customHeight="0">
      <c r="A3618" s="0">
        <f>HYPERLINK("https://dl.dropboxusercontent.com/scl/fi/gn745byhibjlbhxhk36zm/dsc7044edit-copy.jpg?rlkey=kulof9ahasrdd6nb4wnm7tvyd&amp;dl=0","Click to download Image")</f>
      </c>
      <c r="B3618" s="0">
        <f>HYPERLINK("https://dl.dropboxusercontent.com/scl/fi/rf1325vfzovyadkyog9we/womens-hoodie-and-sweatshirt-size-chartsjetta.jpg?rlkey=na5plafd3o9w5pksxcfh38496&amp;dl=0","Click to download SizeChart")</f>
      </c>
      <c r="C3618" s="0" t="inlineStr">
        <is>
          <t>Jetta Women's Sherpa Hoodie</t>
        </is>
      </c>
      <c r="D3618" s="0" t="inlineStr">
        <is>
          <t>114742</t>
        </is>
      </c>
      <c r="E3618" s="0" t="inlineStr">
        <is>
          <t>BLANK STORM TUSCANY:114742B - M</t>
        </is>
      </c>
      <c r="G3618" s="0" t="inlineStr">
        <is>
          <t>WOMENS</t>
        </is>
      </c>
      <c r="H3618" s="0" t="inlineStr">
        <is>
          <t>M</t>
        </is>
      </c>
      <c r="I3618" s="0">
        <v>34.99</v>
      </c>
      <c r="J3618" s="0">
        <v>169</v>
      </c>
    </row>
    <row r="3619" spans="1:10" customHeight="0">
      <c r="A3619" s="0">
        <f>HYPERLINK("https://dl.dropboxusercontent.com/scl/fi/gn745byhibjlbhxhk36zm/dsc7044edit-copy.jpg?rlkey=kulof9ahasrdd6nb4wnm7tvyd&amp;dl=0","Click to download Image")</f>
      </c>
      <c r="B3619" s="0">
        <f>HYPERLINK("https://dl.dropboxusercontent.com/scl/fi/rf1325vfzovyadkyog9we/womens-hoodie-and-sweatshirt-size-chartsjetta.jpg?rlkey=na5plafd3o9w5pksxcfh38496&amp;dl=0","Click to download SizeChart")</f>
      </c>
      <c r="C3619" s="0" t="inlineStr">
        <is>
          <t>Jetta Women's Sherpa Hoodie</t>
        </is>
      </c>
      <c r="D3619" s="0" t="inlineStr">
        <is>
          <t>114742</t>
        </is>
      </c>
      <c r="E3619" s="0" t="inlineStr">
        <is>
          <t>BLANK STORM TUSCANY:114742C - L</t>
        </is>
      </c>
      <c r="G3619" s="0" t="inlineStr">
        <is>
          <t>WOMENS</t>
        </is>
      </c>
      <c r="H3619" s="0" t="inlineStr">
        <is>
          <t>L</t>
        </is>
      </c>
      <c r="I3619" s="0">
        <v>34.99</v>
      </c>
      <c r="J3619" s="0">
        <v>168</v>
      </c>
    </row>
    <row r="3620" spans="1:10" customHeight="0">
      <c r="A3620" s="0">
        <f>HYPERLINK("https://dl.dropboxusercontent.com/scl/fi/gn745byhibjlbhxhk36zm/dsc7044edit-copy.jpg?rlkey=kulof9ahasrdd6nb4wnm7tvyd&amp;dl=0","Click to download Image")</f>
      </c>
      <c r="B3620" s="0">
        <f>HYPERLINK("https://dl.dropboxusercontent.com/scl/fi/rf1325vfzovyadkyog9we/womens-hoodie-and-sweatshirt-size-chartsjetta.jpg?rlkey=na5plafd3o9w5pksxcfh38496&amp;dl=0","Click to download SizeChart")</f>
      </c>
      <c r="C3620" s="0" t="inlineStr">
        <is>
          <t>Jetta Women's Sherpa Hoodie</t>
        </is>
      </c>
      <c r="D3620" s="0" t="inlineStr">
        <is>
          <t>114742</t>
        </is>
      </c>
      <c r="E3620" s="0" t="inlineStr">
        <is>
          <t>BLANK STORM TUSCANY:114742D - XL</t>
        </is>
      </c>
      <c r="G3620" s="0" t="inlineStr">
        <is>
          <t>WOMENS</t>
        </is>
      </c>
      <c r="H3620" s="0" t="inlineStr">
        <is>
          <t>XL</t>
        </is>
      </c>
      <c r="I3620" s="0">
        <v>34.99</v>
      </c>
      <c r="J3620" s="0">
        <v>98</v>
      </c>
    </row>
    <row r="3621" spans="1:10" customHeight="0">
      <c r="A3621" s="0">
        <f>HYPERLINK("https://dl.dropboxusercontent.com/scl/fi/gn745byhibjlbhxhk36zm/dsc7044edit-copy.jpg?rlkey=kulof9ahasrdd6nb4wnm7tvyd&amp;dl=0","Click to download Image")</f>
      </c>
      <c r="B3621" s="0">
        <f>HYPERLINK("https://dl.dropboxusercontent.com/scl/fi/rf1325vfzovyadkyog9we/womens-hoodie-and-sweatshirt-size-chartsjetta.jpg?rlkey=na5plafd3o9w5pksxcfh38496&amp;dl=0","Click to download SizeChart")</f>
      </c>
      <c r="C3621" s="0" t="inlineStr">
        <is>
          <t>Jetta Women's Sherpa Hoodie</t>
        </is>
      </c>
      <c r="D3621" s="0" t="inlineStr">
        <is>
          <t>114742</t>
        </is>
      </c>
      <c r="E3621" s="0" t="inlineStr">
        <is>
          <t>BLANK STORM TUSCANY:114742E - 2XL</t>
        </is>
      </c>
      <c r="G3621" s="0" t="inlineStr">
        <is>
          <t>WOMENS</t>
        </is>
      </c>
      <c r="H3621" s="0" t="inlineStr">
        <is>
          <t>2XL</t>
        </is>
      </c>
      <c r="I3621" s="0">
        <v>34.99</v>
      </c>
      <c r="J3621" s="0">
        <v>40</v>
      </c>
    </row>
    <row r="3622" spans="1:10" customHeight="0">
      <c r="A3622" s="0">
        <f>HYPERLINK("https://dl.dropboxusercontent.com/scl/fi/gn745byhibjlbhxhk36zm/dsc7044edit-copy.jpg?rlkey=kulof9ahasrdd6nb4wnm7tvyd&amp;dl=0","Click to download Image")</f>
      </c>
      <c r="B3622" s="0">
        <f>HYPERLINK("https://dl.dropboxusercontent.com/scl/fi/rf1325vfzovyadkyog9we/womens-hoodie-and-sweatshirt-size-chartsjetta.jpg?rlkey=na5plafd3o9w5pksxcfh38496&amp;dl=0","Click to download SizeChart")</f>
      </c>
      <c r="C3622" s="0" t="inlineStr">
        <is>
          <t>Jetta Women's Sherpa Hoodie</t>
        </is>
      </c>
      <c r="D3622" s="0" t="inlineStr">
        <is>
          <t>114742</t>
        </is>
      </c>
      <c r="E3622" s="0" t="inlineStr">
        <is>
          <t>BLANK STORM TUSCANY:114742F - 3XL</t>
        </is>
      </c>
      <c r="G3622" s="0" t="inlineStr">
        <is>
          <t>WOMENS</t>
        </is>
      </c>
      <c r="H3622" s="0" t="inlineStr">
        <is>
          <t>3XL</t>
        </is>
      </c>
      <c r="I3622" s="0">
        <v>34.99</v>
      </c>
      <c r="J3622" s="0">
        <v>25</v>
      </c>
    </row>
    <row r="3623" spans="1:10" customHeight="0">
      <c r="A3623" s="0">
        <f>HYPERLINK("https://dl.dropboxusercontent.com/scl/fi/q6m29bz41bujy3wm1g6a6/133088t.jpg?rlkey=q1tay92tpeu8evfceost3ut2c&amp;dl=0","Click to download Image")</f>
      </c>
      <c r="C3623" s="0" t="inlineStr">
        <is>
          <t>Taron Infant Viscose Bodysuit</t>
        </is>
      </c>
      <c r="D3623" s="0" t="inlineStr">
        <is>
          <t>133088</t>
        </is>
      </c>
      <c r="E3623" s="0" t="inlineStr">
        <is>
          <t>BLANK TARON I BK:133088A-0-3M</t>
        </is>
      </c>
      <c r="F3623" s="0" t="inlineStr">
        <is>
          <t>899133088005</t>
        </is>
      </c>
      <c r="G3623" s="0" t="inlineStr">
        <is>
          <t>INFANT</t>
        </is>
      </c>
      <c r="H3623" s="0" t="inlineStr">
        <is>
          <t>0-3M</t>
        </is>
      </c>
      <c r="I3623" s="0">
        <v>29.99</v>
      </c>
      <c r="J3623" s="0">
        <v>71</v>
      </c>
    </row>
    <row r="3624" spans="1:10" customHeight="0">
      <c r="A3624" s="0">
        <f>HYPERLINK("https://dl.dropboxusercontent.com/scl/fi/q6m29bz41bujy3wm1g6a6/133088t.jpg?rlkey=q1tay92tpeu8evfceost3ut2c&amp;dl=0","Click to download Image")</f>
      </c>
      <c r="C3624" s="0" t="inlineStr">
        <is>
          <t>Taron Infant Viscose Bodysuit</t>
        </is>
      </c>
      <c r="D3624" s="0" t="inlineStr">
        <is>
          <t>133088</t>
        </is>
      </c>
      <c r="E3624" s="0" t="inlineStr">
        <is>
          <t>BLANK TARON I BK:133088B-3-6M</t>
        </is>
      </c>
      <c r="F3624" s="0" t="inlineStr">
        <is>
          <t>899133088012</t>
        </is>
      </c>
      <c r="G3624" s="0" t="inlineStr">
        <is>
          <t>INFANT</t>
        </is>
      </c>
      <c r="H3624" s="0" t="inlineStr">
        <is>
          <t>3-6M</t>
        </is>
      </c>
      <c r="I3624" s="0">
        <v>29.99</v>
      </c>
      <c r="J3624" s="0">
        <v>71</v>
      </c>
    </row>
    <row r="3625" spans="1:10" customHeight="0">
      <c r="A3625" s="0">
        <f>HYPERLINK("https://dl.dropboxusercontent.com/scl/fi/q6m29bz41bujy3wm1g6a6/133088t.jpg?rlkey=q1tay92tpeu8evfceost3ut2c&amp;dl=0","Click to download Image")</f>
      </c>
      <c r="C3625" s="0" t="inlineStr">
        <is>
          <t>Taron Infant Viscose Bodysuit</t>
        </is>
      </c>
      <c r="D3625" s="0" t="inlineStr">
        <is>
          <t>133088</t>
        </is>
      </c>
      <c r="E3625" s="0" t="inlineStr">
        <is>
          <t>BLANK TARON I BK:133088C-6-9M</t>
        </is>
      </c>
      <c r="F3625" s="0" t="inlineStr">
        <is>
          <t>899133088029</t>
        </is>
      </c>
      <c r="G3625" s="0" t="inlineStr">
        <is>
          <t>INFANT</t>
        </is>
      </c>
      <c r="H3625" s="0" t="inlineStr">
        <is>
          <t>6-9M</t>
        </is>
      </c>
      <c r="I3625" s="0">
        <v>29.99</v>
      </c>
      <c r="J3625" s="0">
        <v>72</v>
      </c>
    </row>
    <row r="3626" spans="1:10" customHeight="0">
      <c r="A3626" s="0">
        <f>HYPERLINK("https://dl.dropboxusercontent.com/scl/fi/q6m29bz41bujy3wm1g6a6/133088t.jpg?rlkey=q1tay92tpeu8evfceost3ut2c&amp;dl=0","Click to download Image")</f>
      </c>
      <c r="C3626" s="0" t="inlineStr">
        <is>
          <t>Taron Infant Viscose Bodysuit</t>
        </is>
      </c>
      <c r="D3626" s="0" t="inlineStr">
        <is>
          <t>133088</t>
        </is>
      </c>
      <c r="E3626" s="0" t="inlineStr">
        <is>
          <t>BLANK TARON I BK:133088F-12M</t>
        </is>
      </c>
      <c r="F3626" s="0" t="inlineStr">
        <is>
          <t>899133088036</t>
        </is>
      </c>
      <c r="G3626" s="0" t="inlineStr">
        <is>
          <t>INFANT</t>
        </is>
      </c>
      <c r="H3626" s="0" t="inlineStr">
        <is>
          <t>9-12M</t>
        </is>
      </c>
      <c r="I3626" s="0">
        <v>29.99</v>
      </c>
      <c r="J3626" s="0">
        <v>72</v>
      </c>
    </row>
    <row r="3627" spans="1:10" customHeight="0">
      <c r="A3627" s="0">
        <f>HYPERLINK("https://dl.dropboxusercontent.com/scl/fi/wsih7fd5q8l8a15jbvy4f/jamie-134309t.jpg?rlkey=u94yznrazx61cucf9p9pdfu8j&amp;dl=0","Click to download Image")</f>
      </c>
      <c r="C3627" s="0" t="inlineStr">
        <is>
          <t>Jamie Infant Fleece Joggers</t>
        </is>
      </c>
      <c r="D3627" s="0" t="inlineStr">
        <is>
          <t>134309</t>
        </is>
      </c>
      <c r="E3627" s="0" t="inlineStr">
        <is>
          <t>BLANK JAMIE I BK:134309A-0-3M</t>
        </is>
      </c>
      <c r="F3627" s="0" t="inlineStr">
        <is>
          <t>899134309000</t>
        </is>
      </c>
      <c r="G3627" s="0" t="inlineStr">
        <is>
          <t>INFANT</t>
        </is>
      </c>
      <c r="H3627" s="0" t="inlineStr">
        <is>
          <t>0-3M</t>
        </is>
      </c>
      <c r="I3627" s="0">
        <v>27.99</v>
      </c>
      <c r="J3627" s="0">
        <v>93</v>
      </c>
    </row>
    <row r="3628" spans="1:10" customHeight="0">
      <c r="A3628" s="0">
        <f>HYPERLINK("https://dl.dropboxusercontent.com/scl/fi/wsih7fd5q8l8a15jbvy4f/jamie-134309t.jpg?rlkey=u94yznrazx61cucf9p9pdfu8j&amp;dl=0","Click to download Image")</f>
      </c>
      <c r="C3628" s="0" t="inlineStr">
        <is>
          <t>Jamie Infant Fleece Joggers</t>
        </is>
      </c>
      <c r="D3628" s="0" t="inlineStr">
        <is>
          <t>134309</t>
        </is>
      </c>
      <c r="E3628" s="0" t="inlineStr">
        <is>
          <t>BLANK JAMIE I BK:134309B-3-6M</t>
        </is>
      </c>
      <c r="F3628" s="0" t="inlineStr">
        <is>
          <t>899134309017</t>
        </is>
      </c>
      <c r="G3628" s="0" t="inlineStr">
        <is>
          <t>INFANT</t>
        </is>
      </c>
      <c r="H3628" s="0" t="inlineStr">
        <is>
          <t>3-6M</t>
        </is>
      </c>
      <c r="I3628" s="0">
        <v>27.99</v>
      </c>
      <c r="J3628" s="0">
        <v>97</v>
      </c>
    </row>
    <row r="3629" spans="1:10" customHeight="0">
      <c r="A3629" s="0">
        <f>HYPERLINK("https://dl.dropboxusercontent.com/scl/fi/wsih7fd5q8l8a15jbvy4f/jamie-134309t.jpg?rlkey=u94yznrazx61cucf9p9pdfu8j&amp;dl=0","Click to download Image")</f>
      </c>
      <c r="C3629" s="0" t="inlineStr">
        <is>
          <t>Jamie Infant Fleece Joggers</t>
        </is>
      </c>
      <c r="D3629" s="0" t="inlineStr">
        <is>
          <t>134309</t>
        </is>
      </c>
      <c r="E3629" s="0" t="inlineStr">
        <is>
          <t>BLANK JAMIE I BK:134309C-6-9M</t>
        </is>
      </c>
      <c r="F3629" s="0" t="inlineStr">
        <is>
          <t>899134309024</t>
        </is>
      </c>
      <c r="G3629" s="0" t="inlineStr">
        <is>
          <t>INFANT</t>
        </is>
      </c>
      <c r="H3629" s="0" t="inlineStr">
        <is>
          <t>6-9M</t>
        </is>
      </c>
      <c r="I3629" s="0">
        <v>27.99</v>
      </c>
      <c r="J3629" s="0">
        <v>97</v>
      </c>
    </row>
    <row r="3630" spans="1:10" customHeight="0">
      <c r="A3630" s="0">
        <f>HYPERLINK("https://dl.dropboxusercontent.com/scl/fi/wsih7fd5q8l8a15jbvy4f/jamie-134309t.jpg?rlkey=u94yznrazx61cucf9p9pdfu8j&amp;dl=0","Click to download Image")</f>
      </c>
      <c r="C3630" s="0" t="inlineStr">
        <is>
          <t>Jamie Infant Fleece Joggers</t>
        </is>
      </c>
      <c r="D3630" s="0" t="inlineStr">
        <is>
          <t>134309</t>
        </is>
      </c>
      <c r="E3630" s="0" t="inlineStr">
        <is>
          <t>BLANK JAMIE I BK:134309F-12M</t>
        </is>
      </c>
      <c r="F3630" s="0" t="inlineStr">
        <is>
          <t>899134309031</t>
        </is>
      </c>
      <c r="G3630" s="0" t="inlineStr">
        <is>
          <t>INFANT</t>
        </is>
      </c>
      <c r="H3630" s="0" t="inlineStr">
        <is>
          <t>9-12M</t>
        </is>
      </c>
      <c r="I3630" s="0">
        <v>27.99</v>
      </c>
      <c r="J3630" s="0">
        <v>97</v>
      </c>
    </row>
    <row r="3631" spans="1:10" customHeight="0">
      <c r="A3631" s="0">
        <f>HYPERLINK("https://dl.dropboxusercontent.com/scl/fi/dz9psbhyyhetbq8d7ox12/109012f.jpg?rlkey=m3o8iyu23e7sbbmorkjjtik1d&amp;dl=0","Click to download Image")</f>
      </c>
      <c r="B3631" s="0">
        <f>HYPERLINK("https://dl.dropboxusercontent.com/scl/fi/ocasjjwpcz6hukvojgugt/womens-hoodie-and-sweatshirt-size-chartsraven.jpg?rlkey=sosqf82sk0p86mjfvdy28od9b&amp;dl=0","Click to download SizeChart")</f>
      </c>
      <c r="C3631" s="0" t="inlineStr">
        <is>
          <t>Raven Women's Sherpa Hoodie</t>
        </is>
      </c>
      <c r="D3631" s="0" t="inlineStr">
        <is>
          <t>109012</t>
        </is>
      </c>
      <c r="E3631" s="0" t="inlineStr">
        <is>
          <t>BLANK RAVEN:109012A - S</t>
        </is>
      </c>
      <c r="G3631" s="0" t="inlineStr">
        <is>
          <t>WOMENS</t>
        </is>
      </c>
      <c r="H3631" s="0" t="inlineStr">
        <is>
          <t>S</t>
        </is>
      </c>
      <c r="I3631" s="0">
        <v>44.99</v>
      </c>
      <c r="J3631" s="0">
        <v>50</v>
      </c>
    </row>
    <row r="3632" spans="1:10" customHeight="0">
      <c r="A3632" s="0">
        <f>HYPERLINK("https://dl.dropboxusercontent.com/scl/fi/dz9psbhyyhetbq8d7ox12/109012f.jpg?rlkey=m3o8iyu23e7sbbmorkjjtik1d&amp;dl=0","Click to download Image")</f>
      </c>
      <c r="B3632" s="0">
        <f>HYPERLINK("https://dl.dropboxusercontent.com/scl/fi/ocasjjwpcz6hukvojgugt/womens-hoodie-and-sweatshirt-size-chartsraven.jpg?rlkey=sosqf82sk0p86mjfvdy28od9b&amp;dl=0","Click to download SizeChart")</f>
      </c>
      <c r="C3632" s="0" t="inlineStr">
        <is>
          <t>Raven Women's Sherpa Hoodie</t>
        </is>
      </c>
      <c r="D3632" s="0" t="inlineStr">
        <is>
          <t>109012</t>
        </is>
      </c>
      <c r="E3632" s="0" t="inlineStr">
        <is>
          <t>BLANK RAVEN:109012B - M</t>
        </is>
      </c>
      <c r="G3632" s="0" t="inlineStr">
        <is>
          <t>WOMENS</t>
        </is>
      </c>
      <c r="H3632" s="0" t="inlineStr">
        <is>
          <t>M</t>
        </is>
      </c>
      <c r="I3632" s="0">
        <v>44.99</v>
      </c>
      <c r="J3632" s="0">
        <v>99</v>
      </c>
    </row>
    <row r="3633" spans="1:10" customHeight="0">
      <c r="A3633" s="0">
        <f>HYPERLINK("https://dl.dropboxusercontent.com/scl/fi/dz9psbhyyhetbq8d7ox12/109012f.jpg?rlkey=m3o8iyu23e7sbbmorkjjtik1d&amp;dl=0","Click to download Image")</f>
      </c>
      <c r="B3633" s="0">
        <f>HYPERLINK("https://dl.dropboxusercontent.com/scl/fi/ocasjjwpcz6hukvojgugt/womens-hoodie-and-sweatshirt-size-chartsraven.jpg?rlkey=sosqf82sk0p86mjfvdy28od9b&amp;dl=0","Click to download SizeChart")</f>
      </c>
      <c r="C3633" s="0" t="inlineStr">
        <is>
          <t>Raven Women's Sherpa Hoodie</t>
        </is>
      </c>
      <c r="D3633" s="0" t="inlineStr">
        <is>
          <t>109012</t>
        </is>
      </c>
      <c r="E3633" s="0" t="inlineStr">
        <is>
          <t>BLANK RAVEN:109012C - L</t>
        </is>
      </c>
      <c r="G3633" s="0" t="inlineStr">
        <is>
          <t>WOMENS</t>
        </is>
      </c>
      <c r="H3633" s="0" t="inlineStr">
        <is>
          <t>L</t>
        </is>
      </c>
      <c r="I3633" s="0">
        <v>44.99</v>
      </c>
      <c r="J3633" s="0">
        <v>99</v>
      </c>
    </row>
    <row r="3634" spans="1:10" customHeight="0">
      <c r="A3634" s="0">
        <f>HYPERLINK("https://dl.dropboxusercontent.com/scl/fi/dz9psbhyyhetbq8d7ox12/109012f.jpg?rlkey=m3o8iyu23e7sbbmorkjjtik1d&amp;dl=0","Click to download Image")</f>
      </c>
      <c r="B3634" s="0">
        <f>HYPERLINK("https://dl.dropboxusercontent.com/scl/fi/ocasjjwpcz6hukvojgugt/womens-hoodie-and-sweatshirt-size-chartsraven.jpg?rlkey=sosqf82sk0p86mjfvdy28od9b&amp;dl=0","Click to download SizeChart")</f>
      </c>
      <c r="C3634" s="0" t="inlineStr">
        <is>
          <t>Raven Women's Sherpa Hoodie</t>
        </is>
      </c>
      <c r="D3634" s="0" t="inlineStr">
        <is>
          <t>109012</t>
        </is>
      </c>
      <c r="E3634" s="0" t="inlineStr">
        <is>
          <t>BLANK RAVEN:109012D - XL</t>
        </is>
      </c>
      <c r="G3634" s="0" t="inlineStr">
        <is>
          <t>WOMENS</t>
        </is>
      </c>
      <c r="H3634" s="0" t="inlineStr">
        <is>
          <t>XL</t>
        </is>
      </c>
      <c r="I3634" s="0">
        <v>44.99</v>
      </c>
      <c r="J3634" s="0">
        <v>22</v>
      </c>
    </row>
    <row r="3635" spans="1:10" customHeight="0">
      <c r="A3635" s="0">
        <f>HYPERLINK("https://dl.dropboxusercontent.com/scl/fi/dz9psbhyyhetbq8d7ox12/109012f.jpg?rlkey=m3o8iyu23e7sbbmorkjjtik1d&amp;dl=0","Click to download Image")</f>
      </c>
      <c r="B3635" s="0">
        <f>HYPERLINK("https://dl.dropboxusercontent.com/scl/fi/ocasjjwpcz6hukvojgugt/womens-hoodie-and-sweatshirt-size-chartsraven.jpg?rlkey=sosqf82sk0p86mjfvdy28od9b&amp;dl=0","Click to download SizeChart")</f>
      </c>
      <c r="C3635" s="0" t="inlineStr">
        <is>
          <t>Raven Women's Sherpa Hoodie</t>
        </is>
      </c>
      <c r="D3635" s="0" t="inlineStr">
        <is>
          <t>109012</t>
        </is>
      </c>
      <c r="E3635" s="0" t="inlineStr">
        <is>
          <t>BLANK RAVEN:109012E - 2XL</t>
        </is>
      </c>
      <c r="G3635" s="0" t="inlineStr">
        <is>
          <t>WOMENS</t>
        </is>
      </c>
      <c r="H3635" s="0" t="inlineStr">
        <is>
          <t>2XL</t>
        </is>
      </c>
      <c r="I3635" s="0">
        <v>44.99</v>
      </c>
      <c r="J3635" s="0">
        <v>2</v>
      </c>
    </row>
    <row r="3636" spans="1:10" customHeight="0">
      <c r="A3636" s="0">
        <f>HYPERLINK("https://dl.dropboxusercontent.com/scl/fi/dz9psbhyyhetbq8d7ox12/109012f.jpg?rlkey=m3o8iyu23e7sbbmorkjjtik1d&amp;dl=0","Click to download Image")</f>
      </c>
      <c r="B3636" s="0">
        <f>HYPERLINK("https://dl.dropboxusercontent.com/scl/fi/ocasjjwpcz6hukvojgugt/womens-hoodie-and-sweatshirt-size-chartsraven.jpg?rlkey=sosqf82sk0p86mjfvdy28od9b&amp;dl=0","Click to download SizeChart")</f>
      </c>
      <c r="C3636" s="0" t="inlineStr">
        <is>
          <t>Raven Women's Sherpa Hoodie</t>
        </is>
      </c>
      <c r="D3636" s="0" t="inlineStr">
        <is>
          <t>109012</t>
        </is>
      </c>
      <c r="E3636" s="0" t="inlineStr">
        <is>
          <t>BLANK RAVEN:109012F - 3XL</t>
        </is>
      </c>
      <c r="G3636" s="0" t="inlineStr">
        <is>
          <t>WOMENS</t>
        </is>
      </c>
      <c r="H3636" s="0" t="inlineStr">
        <is>
          <t>3XL</t>
        </is>
      </c>
      <c r="I3636" s="0">
        <v>44.99</v>
      </c>
      <c r="J3636" s="0">
        <v>14</v>
      </c>
    </row>
    <row r="3637" spans="1:10" customHeight="0">
      <c r="A3637" s="0">
        <f>HYPERLINK("https://dl.dropboxusercontent.com/scl/fi/oz7ydapdinfvwuz0d2i9w/108963-f.jpg?rlkey=4s92lki6vn5e1w31scqha8dc0&amp;dl=0","Click to download Image")</f>
      </c>
      <c r="B3637" s="0">
        <f>HYPERLINK("https://dl.dropboxusercontent.com/scl/fi/bh3gmanhxv2k2kurs7s31/womens-hoodie-and-sweatshirt-size-chartslittleton.jpg?rlkey=gdjwaf6yqrbz76mydc1vfosp5&amp;dl=0","Click to download SizeChart")</f>
      </c>
      <c r="C3637" s="0" t="inlineStr">
        <is>
          <t>Littleton Women's Cowl Neck Pullover</t>
        </is>
      </c>
      <c r="D3637" s="0" t="inlineStr">
        <is>
          <t>108963</t>
        </is>
      </c>
      <c r="E3637" s="0" t="inlineStr">
        <is>
          <t>LITTLETON:108963A - S</t>
        </is>
      </c>
      <c r="G3637" s="0" t="inlineStr">
        <is>
          <t>WOMENS</t>
        </is>
      </c>
      <c r="H3637" s="0" t="inlineStr">
        <is>
          <t>S</t>
        </is>
      </c>
      <c r="I3637" s="0">
        <v>29.99</v>
      </c>
      <c r="J3637" s="0">
        <v>21</v>
      </c>
    </row>
    <row r="3638" spans="1:10" customHeight="0">
      <c r="A3638" s="0">
        <f>HYPERLINK("https://dl.dropboxusercontent.com/scl/fi/oz7ydapdinfvwuz0d2i9w/108963-f.jpg?rlkey=4s92lki6vn5e1w31scqha8dc0&amp;dl=0","Click to download Image")</f>
      </c>
      <c r="B3638" s="0">
        <f>HYPERLINK("https://dl.dropboxusercontent.com/scl/fi/bh3gmanhxv2k2kurs7s31/womens-hoodie-and-sweatshirt-size-chartslittleton.jpg?rlkey=gdjwaf6yqrbz76mydc1vfosp5&amp;dl=0","Click to download SizeChart")</f>
      </c>
      <c r="C3638" s="0" t="inlineStr">
        <is>
          <t>Littleton Women's Cowl Neck Pullover</t>
        </is>
      </c>
      <c r="D3638" s="0" t="inlineStr">
        <is>
          <t>108963</t>
        </is>
      </c>
      <c r="E3638" s="0" t="inlineStr">
        <is>
          <t>LITTLETON:108963B - M</t>
        </is>
      </c>
      <c r="G3638" s="0" t="inlineStr">
        <is>
          <t>WOMENS</t>
        </is>
      </c>
      <c r="H3638" s="0" t="inlineStr">
        <is>
          <t>M</t>
        </is>
      </c>
      <c r="I3638" s="0">
        <v>29.99</v>
      </c>
      <c r="J3638" s="0">
        <v>46</v>
      </c>
    </row>
    <row r="3639" spans="1:10" customHeight="0">
      <c r="A3639" s="0">
        <f>HYPERLINK("https://dl.dropboxusercontent.com/scl/fi/oz7ydapdinfvwuz0d2i9w/108963-f.jpg?rlkey=4s92lki6vn5e1w31scqha8dc0&amp;dl=0","Click to download Image")</f>
      </c>
      <c r="B3639" s="0">
        <f>HYPERLINK("https://dl.dropboxusercontent.com/scl/fi/bh3gmanhxv2k2kurs7s31/womens-hoodie-and-sweatshirt-size-chartslittleton.jpg?rlkey=gdjwaf6yqrbz76mydc1vfosp5&amp;dl=0","Click to download SizeChart")</f>
      </c>
      <c r="C3639" s="0" t="inlineStr">
        <is>
          <t>Littleton Women's Cowl Neck Pullover</t>
        </is>
      </c>
      <c r="D3639" s="0" t="inlineStr">
        <is>
          <t>108963</t>
        </is>
      </c>
      <c r="E3639" s="0" t="inlineStr">
        <is>
          <t>LITTLETON:108963C - L</t>
        </is>
      </c>
      <c r="G3639" s="0" t="inlineStr">
        <is>
          <t>WOMENS</t>
        </is>
      </c>
      <c r="H3639" s="0" t="inlineStr">
        <is>
          <t>L</t>
        </is>
      </c>
      <c r="I3639" s="0">
        <v>29.99</v>
      </c>
      <c r="J3639" s="0">
        <v>42</v>
      </c>
    </row>
    <row r="3640" spans="1:10" customHeight="0">
      <c r="A3640" s="0">
        <f>HYPERLINK("https://dl.dropboxusercontent.com/scl/fi/oz7ydapdinfvwuz0d2i9w/108963-f.jpg?rlkey=4s92lki6vn5e1w31scqha8dc0&amp;dl=0","Click to download Image")</f>
      </c>
      <c r="B3640" s="0">
        <f>HYPERLINK("https://dl.dropboxusercontent.com/scl/fi/bh3gmanhxv2k2kurs7s31/womens-hoodie-and-sweatshirt-size-chartslittleton.jpg?rlkey=gdjwaf6yqrbz76mydc1vfosp5&amp;dl=0","Click to download SizeChart")</f>
      </c>
      <c r="C3640" s="0" t="inlineStr">
        <is>
          <t>Littleton Women's Cowl Neck Pullover</t>
        </is>
      </c>
      <c r="D3640" s="0" t="inlineStr">
        <is>
          <t>108963</t>
        </is>
      </c>
      <c r="E3640" s="0" t="inlineStr">
        <is>
          <t>LITTLETON:108963D - XL</t>
        </is>
      </c>
      <c r="G3640" s="0" t="inlineStr">
        <is>
          <t>WOMENS</t>
        </is>
      </c>
      <c r="H3640" s="0" t="inlineStr">
        <is>
          <t>XL</t>
        </is>
      </c>
      <c r="I3640" s="0">
        <v>29.99</v>
      </c>
      <c r="J3640" s="0">
        <v>20</v>
      </c>
    </row>
    <row r="3641" spans="1:10" customHeight="0">
      <c r="A3641" s="0">
        <f>HYPERLINK("https://dl.dropboxusercontent.com/scl/fi/oz7ydapdinfvwuz0d2i9w/108963-f.jpg?rlkey=4s92lki6vn5e1w31scqha8dc0&amp;dl=0","Click to download Image")</f>
      </c>
      <c r="B3641" s="0">
        <f>HYPERLINK("https://dl.dropboxusercontent.com/scl/fi/bh3gmanhxv2k2kurs7s31/womens-hoodie-and-sweatshirt-size-chartslittleton.jpg?rlkey=gdjwaf6yqrbz76mydc1vfosp5&amp;dl=0","Click to download SizeChart")</f>
      </c>
      <c r="C3641" s="0" t="inlineStr">
        <is>
          <t>Littleton Women's Cowl Neck Pullover</t>
        </is>
      </c>
      <c r="D3641" s="0" t="inlineStr">
        <is>
          <t>108963</t>
        </is>
      </c>
      <c r="E3641" s="0" t="inlineStr">
        <is>
          <t>LITTLETON:108963E - 2XL</t>
        </is>
      </c>
      <c r="G3641" s="0" t="inlineStr">
        <is>
          <t>WOMENS</t>
        </is>
      </c>
      <c r="H3641" s="0" t="inlineStr">
        <is>
          <t>2XL</t>
        </is>
      </c>
      <c r="I3641" s="0">
        <v>31.99</v>
      </c>
      <c r="J3641" s="0">
        <v>1</v>
      </c>
    </row>
    <row r="3642" spans="1:10" customHeight="0">
      <c r="A3642" s="0">
        <f>HYPERLINK("https://dl.dropboxusercontent.com/scl/fi/oz7ydapdinfvwuz0d2i9w/108963-f.jpg?rlkey=4s92lki6vn5e1w31scqha8dc0&amp;dl=0","Click to download Image")</f>
      </c>
      <c r="B3642" s="0">
        <f>HYPERLINK("https://dl.dropboxusercontent.com/scl/fi/bh3gmanhxv2k2kurs7s31/womens-hoodie-and-sweatshirt-size-chartslittleton.jpg?rlkey=gdjwaf6yqrbz76mydc1vfosp5&amp;dl=0","Click to download SizeChart")</f>
      </c>
      <c r="C3642" s="0" t="inlineStr">
        <is>
          <t>Littleton Women's Cowl Neck Pullover</t>
        </is>
      </c>
      <c r="D3642" s="0" t="inlineStr">
        <is>
          <t>108963</t>
        </is>
      </c>
      <c r="E3642" s="0" t="inlineStr">
        <is>
          <t>LITTLETON:108963F - 3XL</t>
        </is>
      </c>
      <c r="G3642" s="0" t="inlineStr">
        <is>
          <t>WOMENS</t>
        </is>
      </c>
      <c r="H3642" s="0" t="inlineStr">
        <is>
          <t>3XL</t>
        </is>
      </c>
      <c r="I3642" s="0">
        <v>31.99</v>
      </c>
      <c r="J3642" s="0">
        <v>2</v>
      </c>
    </row>
    <row r="3643" spans="1:10" customHeight="0">
      <c r="A3643" s="0">
        <f>HYPERLINK("https://dl.dropboxusercontent.com/scl/fi/9fy9rrimrxk9mg9774og9/109178-f.jpg?rlkey=jose2st48401pc76y7iyydoft&amp;dl=0","Click to download Image")</f>
      </c>
      <c r="B3643" s="0">
        <f>HYPERLINK("https://dl.dropboxusercontent.com/scl/fi/bh3gmanhxv2k2kurs7s31/womens-hoodie-and-sweatshirt-size-chartslittleton.jpg?rlkey=gdjwaf6yqrbz76mydc1vfosp5&amp;dl=0","Click to download SizeChart")</f>
      </c>
      <c r="C3643" s="0" t="inlineStr">
        <is>
          <t>Littleton Women's Cowl Neck Pullover</t>
        </is>
      </c>
      <c r="D3643" s="0" t="inlineStr">
        <is>
          <t>109178</t>
        </is>
      </c>
      <c r="E3643" s="0" t="inlineStr">
        <is>
          <t>GREY LITTLETON:109178A – S</t>
        </is>
      </c>
      <c r="G3643" s="0" t="inlineStr">
        <is>
          <t>WOMENS</t>
        </is>
      </c>
      <c r="H3643" s="0" t="inlineStr">
        <is>
          <t>S</t>
        </is>
      </c>
      <c r="I3643" s="0">
        <v>29.99</v>
      </c>
      <c r="J3643" s="0">
        <v>23</v>
      </c>
    </row>
    <row r="3644" spans="1:10" customHeight="0">
      <c r="A3644" s="0">
        <f>HYPERLINK("https://dl.dropboxusercontent.com/scl/fi/9fy9rrimrxk9mg9774og9/109178-f.jpg?rlkey=jose2st48401pc76y7iyydoft&amp;dl=0","Click to download Image")</f>
      </c>
      <c r="B3644" s="0">
        <f>HYPERLINK("https://dl.dropboxusercontent.com/scl/fi/bh3gmanhxv2k2kurs7s31/womens-hoodie-and-sweatshirt-size-chartslittleton.jpg?rlkey=gdjwaf6yqrbz76mydc1vfosp5&amp;dl=0","Click to download SizeChart")</f>
      </c>
      <c r="C3644" s="0" t="inlineStr">
        <is>
          <t>Littleton Women's Cowl Neck Pullover</t>
        </is>
      </c>
      <c r="D3644" s="0" t="inlineStr">
        <is>
          <t>109178</t>
        </is>
      </c>
      <c r="E3644" s="0" t="inlineStr">
        <is>
          <t>GREY LITTLETON:109178B – M</t>
        </is>
      </c>
      <c r="G3644" s="0" t="inlineStr">
        <is>
          <t>WOMENS</t>
        </is>
      </c>
      <c r="H3644" s="0" t="inlineStr">
        <is>
          <t>M</t>
        </is>
      </c>
      <c r="I3644" s="0">
        <v>29.99</v>
      </c>
      <c r="J3644" s="0">
        <v>46</v>
      </c>
    </row>
    <row r="3645" spans="1:10" customHeight="0">
      <c r="A3645" s="0">
        <f>HYPERLINK("https://dl.dropboxusercontent.com/scl/fi/9fy9rrimrxk9mg9774og9/109178-f.jpg?rlkey=jose2st48401pc76y7iyydoft&amp;dl=0","Click to download Image")</f>
      </c>
      <c r="B3645" s="0">
        <f>HYPERLINK("https://dl.dropboxusercontent.com/scl/fi/bh3gmanhxv2k2kurs7s31/womens-hoodie-and-sweatshirt-size-chartslittleton.jpg?rlkey=gdjwaf6yqrbz76mydc1vfosp5&amp;dl=0","Click to download SizeChart")</f>
      </c>
      <c r="C3645" s="0" t="inlineStr">
        <is>
          <t>Littleton Women's Cowl Neck Pullover</t>
        </is>
      </c>
      <c r="D3645" s="0" t="inlineStr">
        <is>
          <t>109178</t>
        </is>
      </c>
      <c r="E3645" s="0" t="inlineStr">
        <is>
          <t>GREY LITTLETON:109178C – L</t>
        </is>
      </c>
      <c r="G3645" s="0" t="inlineStr">
        <is>
          <t>WOMENS</t>
        </is>
      </c>
      <c r="H3645" s="0" t="inlineStr">
        <is>
          <t>L</t>
        </is>
      </c>
      <c r="I3645" s="0">
        <v>29.99</v>
      </c>
      <c r="J3645" s="0">
        <v>47</v>
      </c>
    </row>
    <row r="3646" spans="1:10" customHeight="0">
      <c r="A3646" s="0">
        <f>HYPERLINK("https://dl.dropboxusercontent.com/scl/fi/9fy9rrimrxk9mg9774og9/109178-f.jpg?rlkey=jose2st48401pc76y7iyydoft&amp;dl=0","Click to download Image")</f>
      </c>
      <c r="B3646" s="0">
        <f>HYPERLINK("https://dl.dropboxusercontent.com/scl/fi/bh3gmanhxv2k2kurs7s31/womens-hoodie-and-sweatshirt-size-chartslittleton.jpg?rlkey=gdjwaf6yqrbz76mydc1vfosp5&amp;dl=0","Click to download SizeChart")</f>
      </c>
      <c r="C3646" s="0" t="inlineStr">
        <is>
          <t>Littleton Women's Cowl Neck Pullover</t>
        </is>
      </c>
      <c r="D3646" s="0" t="inlineStr">
        <is>
          <t>109178</t>
        </is>
      </c>
      <c r="E3646" s="0" t="inlineStr">
        <is>
          <t>GREY LITTLETON:109178D – XL</t>
        </is>
      </c>
      <c r="G3646" s="0" t="inlineStr">
        <is>
          <t>WOMENS</t>
        </is>
      </c>
      <c r="H3646" s="0" t="inlineStr">
        <is>
          <t>XL</t>
        </is>
      </c>
      <c r="I3646" s="0">
        <v>29.99</v>
      </c>
      <c r="J3646" s="0">
        <v>24</v>
      </c>
    </row>
    <row r="3647" spans="1:10" customHeight="0">
      <c r="A3647" s="0">
        <f>HYPERLINK("https://dl.dropboxusercontent.com/scl/fi/9fy9rrimrxk9mg9774og9/109178-f.jpg?rlkey=jose2st48401pc76y7iyydoft&amp;dl=0","Click to download Image")</f>
      </c>
      <c r="B3647" s="0">
        <f>HYPERLINK("https://dl.dropboxusercontent.com/scl/fi/bh3gmanhxv2k2kurs7s31/womens-hoodie-and-sweatshirt-size-chartslittleton.jpg?rlkey=gdjwaf6yqrbz76mydc1vfosp5&amp;dl=0","Click to download SizeChart")</f>
      </c>
      <c r="C3647" s="0" t="inlineStr">
        <is>
          <t>Littleton Women's Cowl Neck Pullover</t>
        </is>
      </c>
      <c r="D3647" s="0" t="inlineStr">
        <is>
          <t>109178</t>
        </is>
      </c>
      <c r="E3647" s="0" t="inlineStr">
        <is>
          <t>GREY LITTLETON:109178E - 2XL</t>
        </is>
      </c>
      <c r="G3647" s="0" t="inlineStr">
        <is>
          <t>WOMENS</t>
        </is>
      </c>
      <c r="H3647" s="0" t="inlineStr">
        <is>
          <t>2XL</t>
        </is>
      </c>
      <c r="I3647" s="0">
        <v>31.99</v>
      </c>
      <c r="J3647" s="0">
        <v>0</v>
      </c>
    </row>
    <row r="3648" spans="1:10" customHeight="0">
      <c r="A3648" s="0">
        <f>HYPERLINK("https://dl.dropboxusercontent.com/scl/fi/9fy9rrimrxk9mg9774og9/109178-f.jpg?rlkey=jose2st48401pc76y7iyydoft&amp;dl=0","Click to download Image")</f>
      </c>
      <c r="B3648" s="0">
        <f>HYPERLINK("https://dl.dropboxusercontent.com/scl/fi/bh3gmanhxv2k2kurs7s31/womens-hoodie-and-sweatshirt-size-chartslittleton.jpg?rlkey=gdjwaf6yqrbz76mydc1vfosp5&amp;dl=0","Click to download SizeChart")</f>
      </c>
      <c r="C3648" s="0" t="inlineStr">
        <is>
          <t>Littleton Women's Cowl Neck Pullover</t>
        </is>
      </c>
      <c r="D3648" s="0" t="inlineStr">
        <is>
          <t>109178</t>
        </is>
      </c>
      <c r="E3648" s="0" t="inlineStr">
        <is>
          <t>GREY LITTLETON:109178F - 3XL</t>
        </is>
      </c>
      <c r="G3648" s="0" t="inlineStr">
        <is>
          <t>WOMENS</t>
        </is>
      </c>
      <c r="H3648" s="0" t="inlineStr">
        <is>
          <t>3XL</t>
        </is>
      </c>
      <c r="I3648" s="0">
        <v>31.99</v>
      </c>
      <c r="J3648" s="0">
        <v>4</v>
      </c>
    </row>
    <row r="3649" spans="1:10" customHeight="0">
      <c r="A3649" s="0">
        <f>HYPERLINK("https://dl.dropboxusercontent.com/scl/fi/btfbvhlq2tulzslkwda6u/109181-f.jpg?rlkey=m6efe8s4qxzu2406f472qmwf8&amp;dl=0","Click to download Image")</f>
      </c>
      <c r="B3649" s="0">
        <f>HYPERLINK("https://dl.dropboxusercontent.com/scl/fi/bh3gmanhxv2k2kurs7s31/womens-hoodie-and-sweatshirt-size-chartslittleton.jpg?rlkey=gdjwaf6yqrbz76mydc1vfosp5&amp;dl=0","Click to download SizeChart")</f>
      </c>
      <c r="C3649" s="0" t="inlineStr">
        <is>
          <t>Littleton Women's Cowl Neck Pullover</t>
        </is>
      </c>
      <c r="D3649" s="0" t="inlineStr">
        <is>
          <t>109181</t>
        </is>
      </c>
      <c r="E3649" s="0" t="inlineStr">
        <is>
          <t>GOLD LITTLETON:109181A – S</t>
        </is>
      </c>
      <c r="G3649" s="0" t="inlineStr">
        <is>
          <t>WOMENS</t>
        </is>
      </c>
      <c r="H3649" s="0" t="inlineStr">
        <is>
          <t>S</t>
        </is>
      </c>
      <c r="I3649" s="0">
        <v>29.99</v>
      </c>
      <c r="J3649" s="0">
        <v>0</v>
      </c>
    </row>
    <row r="3650" spans="1:10" customHeight="0">
      <c r="A3650" s="0">
        <f>HYPERLINK("https://dl.dropboxusercontent.com/scl/fi/btfbvhlq2tulzslkwda6u/109181-f.jpg?rlkey=m6efe8s4qxzu2406f472qmwf8&amp;dl=0","Click to download Image")</f>
      </c>
      <c r="B3650" s="0">
        <f>HYPERLINK("https://dl.dropboxusercontent.com/scl/fi/bh3gmanhxv2k2kurs7s31/womens-hoodie-and-sweatshirt-size-chartslittleton.jpg?rlkey=gdjwaf6yqrbz76mydc1vfosp5&amp;dl=0","Click to download SizeChart")</f>
      </c>
      <c r="C3650" s="0" t="inlineStr">
        <is>
          <t>Littleton Women's Cowl Neck Pullover</t>
        </is>
      </c>
      <c r="D3650" s="0" t="inlineStr">
        <is>
          <t>109181</t>
        </is>
      </c>
      <c r="E3650" s="0" t="inlineStr">
        <is>
          <t>GOLD LITTLETON:109181B – M</t>
        </is>
      </c>
      <c r="G3650" s="0" t="inlineStr">
        <is>
          <t>WOMENS</t>
        </is>
      </c>
      <c r="H3650" s="0" t="inlineStr">
        <is>
          <t>M</t>
        </is>
      </c>
      <c r="I3650" s="0">
        <v>29.99</v>
      </c>
      <c r="J3650" s="0">
        <v>0</v>
      </c>
    </row>
    <row r="3651" spans="1:10" customHeight="0">
      <c r="A3651" s="0">
        <f>HYPERLINK("https://dl.dropboxusercontent.com/scl/fi/btfbvhlq2tulzslkwda6u/109181-f.jpg?rlkey=m6efe8s4qxzu2406f472qmwf8&amp;dl=0","Click to download Image")</f>
      </c>
      <c r="B3651" s="0">
        <f>HYPERLINK("https://dl.dropboxusercontent.com/scl/fi/bh3gmanhxv2k2kurs7s31/womens-hoodie-and-sweatshirt-size-chartslittleton.jpg?rlkey=gdjwaf6yqrbz76mydc1vfosp5&amp;dl=0","Click to download SizeChart")</f>
      </c>
      <c r="C3651" s="0" t="inlineStr">
        <is>
          <t>Littleton Women's Cowl Neck Pullover</t>
        </is>
      </c>
      <c r="D3651" s="0" t="inlineStr">
        <is>
          <t>109181</t>
        </is>
      </c>
      <c r="E3651" s="0" t="inlineStr">
        <is>
          <t>GOLD LITTLETON:109181C – L</t>
        </is>
      </c>
      <c r="G3651" s="0" t="inlineStr">
        <is>
          <t>WOMENS</t>
        </is>
      </c>
      <c r="H3651" s="0" t="inlineStr">
        <is>
          <t>L</t>
        </is>
      </c>
      <c r="I3651" s="0">
        <v>29.99</v>
      </c>
      <c r="J3651" s="0">
        <v>0</v>
      </c>
    </row>
    <row r="3652" spans="1:10" customHeight="0">
      <c r="A3652" s="0">
        <f>HYPERLINK("https://dl.dropboxusercontent.com/scl/fi/btfbvhlq2tulzslkwda6u/109181-f.jpg?rlkey=m6efe8s4qxzu2406f472qmwf8&amp;dl=0","Click to download Image")</f>
      </c>
      <c r="B3652" s="0">
        <f>HYPERLINK("https://dl.dropboxusercontent.com/scl/fi/bh3gmanhxv2k2kurs7s31/womens-hoodie-and-sweatshirt-size-chartslittleton.jpg?rlkey=gdjwaf6yqrbz76mydc1vfosp5&amp;dl=0","Click to download SizeChart")</f>
      </c>
      <c r="C3652" s="0" t="inlineStr">
        <is>
          <t>Littleton Women's Cowl Neck Pullover</t>
        </is>
      </c>
      <c r="D3652" s="0" t="inlineStr">
        <is>
          <t>109181</t>
        </is>
      </c>
      <c r="E3652" s="0" t="inlineStr">
        <is>
          <t>GOLD LITTLETON:109181D – XL</t>
        </is>
      </c>
      <c r="G3652" s="0" t="inlineStr">
        <is>
          <t>WOMENS</t>
        </is>
      </c>
      <c r="H3652" s="0" t="inlineStr">
        <is>
          <t>XL</t>
        </is>
      </c>
      <c r="I3652" s="0">
        <v>29.99</v>
      </c>
      <c r="J3652" s="0">
        <v>0</v>
      </c>
    </row>
    <row r="3653" spans="1:10" customHeight="0">
      <c r="A3653" s="0">
        <f>HYPERLINK("https://dl.dropboxusercontent.com/scl/fi/btfbvhlq2tulzslkwda6u/109181-f.jpg?rlkey=m6efe8s4qxzu2406f472qmwf8&amp;dl=0","Click to download Image")</f>
      </c>
      <c r="B3653" s="0">
        <f>HYPERLINK("https://dl.dropboxusercontent.com/scl/fi/bh3gmanhxv2k2kurs7s31/womens-hoodie-and-sweatshirt-size-chartslittleton.jpg?rlkey=gdjwaf6yqrbz76mydc1vfosp5&amp;dl=0","Click to download SizeChart")</f>
      </c>
      <c r="C3653" s="0" t="inlineStr">
        <is>
          <t>Littleton Women's Cowl Neck Pullover</t>
        </is>
      </c>
      <c r="D3653" s="0" t="inlineStr">
        <is>
          <t>109181</t>
        </is>
      </c>
      <c r="E3653" s="0" t="inlineStr">
        <is>
          <t>GOLD LITTLETON:109181E - 2XL</t>
        </is>
      </c>
      <c r="G3653" s="0" t="inlineStr">
        <is>
          <t>WOMENS</t>
        </is>
      </c>
      <c r="H3653" s="0" t="inlineStr">
        <is>
          <t>2XL</t>
        </is>
      </c>
      <c r="I3653" s="0">
        <v>31.99</v>
      </c>
      <c r="J3653" s="0">
        <v>3</v>
      </c>
    </row>
    <row r="3654" spans="1:10" customHeight="0">
      <c r="A3654" s="0">
        <f>HYPERLINK("https://dl.dropboxusercontent.com/scl/fi/btfbvhlq2tulzslkwda6u/109181-f.jpg?rlkey=m6efe8s4qxzu2406f472qmwf8&amp;dl=0","Click to download Image")</f>
      </c>
      <c r="B3654" s="0">
        <f>HYPERLINK("https://dl.dropboxusercontent.com/scl/fi/bh3gmanhxv2k2kurs7s31/womens-hoodie-and-sweatshirt-size-chartslittleton.jpg?rlkey=gdjwaf6yqrbz76mydc1vfosp5&amp;dl=0","Click to download SizeChart")</f>
      </c>
      <c r="C3654" s="0" t="inlineStr">
        <is>
          <t>Littleton Women's Cowl Neck Pullover</t>
        </is>
      </c>
      <c r="D3654" s="0" t="inlineStr">
        <is>
          <t>109181</t>
        </is>
      </c>
      <c r="E3654" s="0" t="inlineStr">
        <is>
          <t>GOLD LITTLETON:109181F - 3XL</t>
        </is>
      </c>
      <c r="G3654" s="0" t="inlineStr">
        <is>
          <t>WOMENS</t>
        </is>
      </c>
      <c r="H3654" s="0" t="inlineStr">
        <is>
          <t>3XL</t>
        </is>
      </c>
      <c r="I3654" s="0">
        <v>31.99</v>
      </c>
      <c r="J3654" s="0">
        <v>3</v>
      </c>
    </row>
    <row r="3655" spans="1:10" customHeight="0">
      <c r="A3655" s="0">
        <f>HYPERLINK("https://dl.dropboxusercontent.com/scl/fi/9g87qhdlamwk2k1xc7g8e/109179-f.jpg?rlkey=e9fl9dphczafvf680n4vockk4&amp;dl=0","Click to download Image")</f>
      </c>
      <c r="B3655" s="0">
        <f>HYPERLINK("https://dl.dropboxusercontent.com/scl/fi/bh3gmanhxv2k2kurs7s31/womens-hoodie-and-sweatshirt-size-chartslittleton.jpg?rlkey=gdjwaf6yqrbz76mydc1vfosp5&amp;dl=0","Click to download SizeChart")</f>
      </c>
      <c r="C3655" s="0" t="inlineStr">
        <is>
          <t>Littleton Women's Cowl Neck Pullover</t>
        </is>
      </c>
      <c r="D3655" s="0" t="inlineStr">
        <is>
          <t>109179</t>
        </is>
      </c>
      <c r="E3655" s="0" t="inlineStr">
        <is>
          <t>WHITE LITTLETON:109179A – S</t>
        </is>
      </c>
      <c r="G3655" s="0" t="inlineStr">
        <is>
          <t>WOMENS</t>
        </is>
      </c>
      <c r="H3655" s="0" t="inlineStr">
        <is>
          <t>S</t>
        </is>
      </c>
      <c r="I3655" s="0">
        <v>29.99</v>
      </c>
      <c r="J3655" s="0">
        <v>24</v>
      </c>
    </row>
    <row r="3656" spans="1:10" customHeight="0">
      <c r="A3656" s="0">
        <f>HYPERLINK("https://dl.dropboxusercontent.com/scl/fi/9g87qhdlamwk2k1xc7g8e/109179-f.jpg?rlkey=e9fl9dphczafvf680n4vockk4&amp;dl=0","Click to download Image")</f>
      </c>
      <c r="B3656" s="0">
        <f>HYPERLINK("https://dl.dropboxusercontent.com/scl/fi/bh3gmanhxv2k2kurs7s31/womens-hoodie-and-sweatshirt-size-chartslittleton.jpg?rlkey=gdjwaf6yqrbz76mydc1vfosp5&amp;dl=0","Click to download SizeChart")</f>
      </c>
      <c r="C3656" s="0" t="inlineStr">
        <is>
          <t>Littleton Women's Cowl Neck Pullover</t>
        </is>
      </c>
      <c r="D3656" s="0" t="inlineStr">
        <is>
          <t>109179</t>
        </is>
      </c>
      <c r="E3656" s="0" t="inlineStr">
        <is>
          <t>WHITE LITTLETON:109179B – M</t>
        </is>
      </c>
      <c r="G3656" s="0" t="inlineStr">
        <is>
          <t>WOMENS</t>
        </is>
      </c>
      <c r="H3656" s="0" t="inlineStr">
        <is>
          <t>M</t>
        </is>
      </c>
      <c r="I3656" s="0">
        <v>29.99</v>
      </c>
      <c r="J3656" s="0">
        <v>48</v>
      </c>
    </row>
    <row r="3657" spans="1:10" customHeight="0">
      <c r="A3657" s="0">
        <f>HYPERLINK("https://dl.dropboxusercontent.com/scl/fi/9g87qhdlamwk2k1xc7g8e/109179-f.jpg?rlkey=e9fl9dphczafvf680n4vockk4&amp;dl=0","Click to download Image")</f>
      </c>
      <c r="B3657" s="0">
        <f>HYPERLINK("https://dl.dropboxusercontent.com/scl/fi/bh3gmanhxv2k2kurs7s31/womens-hoodie-and-sweatshirt-size-chartslittleton.jpg?rlkey=gdjwaf6yqrbz76mydc1vfosp5&amp;dl=0","Click to download SizeChart")</f>
      </c>
      <c r="C3657" s="0" t="inlineStr">
        <is>
          <t>Littleton Women's Cowl Neck Pullover</t>
        </is>
      </c>
      <c r="D3657" s="0" t="inlineStr">
        <is>
          <t>109179</t>
        </is>
      </c>
      <c r="E3657" s="0" t="inlineStr">
        <is>
          <t>WHITE LITTLETON:109179C – L</t>
        </is>
      </c>
      <c r="G3657" s="0" t="inlineStr">
        <is>
          <t>WOMENS</t>
        </is>
      </c>
      <c r="H3657" s="0" t="inlineStr">
        <is>
          <t>L</t>
        </is>
      </c>
      <c r="I3657" s="0">
        <v>29.99</v>
      </c>
      <c r="J3657" s="0">
        <v>48</v>
      </c>
    </row>
    <row r="3658" spans="1:10" customHeight="0">
      <c r="A3658" s="0">
        <f>HYPERLINK("https://dl.dropboxusercontent.com/scl/fi/9g87qhdlamwk2k1xc7g8e/109179-f.jpg?rlkey=e9fl9dphczafvf680n4vockk4&amp;dl=0","Click to download Image")</f>
      </c>
      <c r="B3658" s="0">
        <f>HYPERLINK("https://dl.dropboxusercontent.com/scl/fi/bh3gmanhxv2k2kurs7s31/womens-hoodie-and-sweatshirt-size-chartslittleton.jpg?rlkey=gdjwaf6yqrbz76mydc1vfosp5&amp;dl=0","Click to download SizeChart")</f>
      </c>
      <c r="C3658" s="0" t="inlineStr">
        <is>
          <t>Littleton Women's Cowl Neck Pullover</t>
        </is>
      </c>
      <c r="D3658" s="0" t="inlineStr">
        <is>
          <t>109179</t>
        </is>
      </c>
      <c r="E3658" s="0" t="inlineStr">
        <is>
          <t>WHITE LITTLETON:109179D – XL</t>
        </is>
      </c>
      <c r="G3658" s="0" t="inlineStr">
        <is>
          <t>WOMENS</t>
        </is>
      </c>
      <c r="H3658" s="0" t="inlineStr">
        <is>
          <t>XL</t>
        </is>
      </c>
      <c r="I3658" s="0">
        <v>29.99</v>
      </c>
      <c r="J3658" s="0">
        <v>24</v>
      </c>
    </row>
    <row r="3659" spans="1:10" customHeight="0">
      <c r="A3659" s="0">
        <f>HYPERLINK("https://dl.dropboxusercontent.com/scl/fi/9g87qhdlamwk2k1xc7g8e/109179-f.jpg?rlkey=e9fl9dphczafvf680n4vockk4&amp;dl=0","Click to download Image")</f>
      </c>
      <c r="B3659" s="0">
        <f>HYPERLINK("https://dl.dropboxusercontent.com/scl/fi/bh3gmanhxv2k2kurs7s31/womens-hoodie-and-sweatshirt-size-chartslittleton.jpg?rlkey=gdjwaf6yqrbz76mydc1vfosp5&amp;dl=0","Click to download SizeChart")</f>
      </c>
      <c r="C3659" s="0" t="inlineStr">
        <is>
          <t>Littleton Women's Cowl Neck Pullover</t>
        </is>
      </c>
      <c r="D3659" s="0" t="inlineStr">
        <is>
          <t>109179</t>
        </is>
      </c>
      <c r="E3659" s="0" t="inlineStr">
        <is>
          <t>WHITE LITTLETON:109179E - 2XL</t>
        </is>
      </c>
      <c r="G3659" s="0" t="inlineStr">
        <is>
          <t>WOMENS</t>
        </is>
      </c>
      <c r="H3659" s="0" t="inlineStr">
        <is>
          <t>2XL</t>
        </is>
      </c>
      <c r="I3659" s="0">
        <v>31.99</v>
      </c>
      <c r="J3659" s="0">
        <v>6</v>
      </c>
    </row>
    <row r="3660" spans="1:10" customHeight="0">
      <c r="A3660" s="0">
        <f>HYPERLINK("https://dl.dropboxusercontent.com/scl/fi/9g87qhdlamwk2k1xc7g8e/109179-f.jpg?rlkey=e9fl9dphczafvf680n4vockk4&amp;dl=0","Click to download Image")</f>
      </c>
      <c r="B3660" s="0">
        <f>HYPERLINK("https://dl.dropboxusercontent.com/scl/fi/bh3gmanhxv2k2kurs7s31/womens-hoodie-and-sweatshirt-size-chartslittleton.jpg?rlkey=gdjwaf6yqrbz76mydc1vfosp5&amp;dl=0","Click to download SizeChart")</f>
      </c>
      <c r="C3660" s="0" t="inlineStr">
        <is>
          <t>Littleton Women's Cowl Neck Pullover</t>
        </is>
      </c>
      <c r="D3660" s="0" t="inlineStr">
        <is>
          <t>109179</t>
        </is>
      </c>
      <c r="E3660" s="0" t="inlineStr">
        <is>
          <t>WHITE LITTLETON:109179F - 3XL</t>
        </is>
      </c>
      <c r="G3660" s="0" t="inlineStr">
        <is>
          <t>WOMENS</t>
        </is>
      </c>
      <c r="H3660" s="0" t="inlineStr">
        <is>
          <t>3XL</t>
        </is>
      </c>
      <c r="I3660" s="0">
        <v>31.99</v>
      </c>
      <c r="J3660" s="0">
        <v>5</v>
      </c>
    </row>
    <row r="3661" spans="1:10" customHeight="0">
      <c r="A3661" s="0">
        <f>HYPERLINK("https://dl.dropboxusercontent.com/scl/fi/p7i2yrphxxuwyfmu41k3y/reignt.jpg?rlkey=mbq1wum2sd3fdq25x5wo5s1dz&amp;dl=0","Click to download Image")</f>
      </c>
      <c r="B3661" s="0">
        <f>HYPERLINK("https://dl.dropboxusercontent.com/scl/fi/akzpd4d49wcrq1atrgmsd/womens-size-chartsreign.jpg?rlkey=9u88cok4692b08ux5il4c0ueb&amp;dl=0","Click to download SizeChart")</f>
      </c>
      <c r="C3661" s="0" t="inlineStr">
        <is>
          <t>Reign Women's Fleece Hoodie</t>
        </is>
      </c>
      <c r="D3661" s="0" t="inlineStr">
        <is>
          <t>141151</t>
        </is>
      </c>
      <c r="E3661" s="0" t="inlineStr">
        <is>
          <t>BLANK REIGN W RL:141151A-S</t>
        </is>
      </c>
      <c r="F3661" s="0" t="inlineStr">
        <is>
          <t>899141151043</t>
        </is>
      </c>
      <c r="G3661" s="0" t="inlineStr">
        <is>
          <t>WOMENS</t>
        </is>
      </c>
      <c r="H3661" s="0" t="inlineStr">
        <is>
          <t>S</t>
        </is>
      </c>
      <c r="I3661" s="0">
        <v>49.99</v>
      </c>
      <c r="J3661" s="0">
        <v>11</v>
      </c>
    </row>
    <row r="3662" spans="1:10" customHeight="0">
      <c r="A3662" s="0">
        <f>HYPERLINK("https://dl.dropboxusercontent.com/scl/fi/p7i2yrphxxuwyfmu41k3y/reignt.jpg?rlkey=mbq1wum2sd3fdq25x5wo5s1dz&amp;dl=0","Click to download Image")</f>
      </c>
      <c r="B3662" s="0">
        <f>HYPERLINK("https://dl.dropboxusercontent.com/scl/fi/akzpd4d49wcrq1atrgmsd/womens-size-chartsreign.jpg?rlkey=9u88cok4692b08ux5il4c0ueb&amp;dl=0","Click to download SizeChart")</f>
      </c>
      <c r="C3662" s="0" t="inlineStr">
        <is>
          <t>Reign Women's Fleece Hoodie</t>
        </is>
      </c>
      <c r="D3662" s="0" t="inlineStr">
        <is>
          <t>141151</t>
        </is>
      </c>
      <c r="E3662" s="0" t="inlineStr">
        <is>
          <t>BLANK REIGN W RL:141151B-M</t>
        </is>
      </c>
      <c r="F3662" s="0" t="inlineStr">
        <is>
          <t>899141151050</t>
        </is>
      </c>
      <c r="G3662" s="0" t="inlineStr">
        <is>
          <t>WOMENS</t>
        </is>
      </c>
      <c r="H3662" s="0" t="inlineStr">
        <is>
          <t>M</t>
        </is>
      </c>
      <c r="I3662" s="0">
        <v>49.99</v>
      </c>
      <c r="J3662" s="0">
        <v>20</v>
      </c>
    </row>
    <row r="3663" spans="1:10" customHeight="0">
      <c r="A3663" s="0">
        <f>HYPERLINK("https://dl.dropboxusercontent.com/scl/fi/p7i2yrphxxuwyfmu41k3y/reignt.jpg?rlkey=mbq1wum2sd3fdq25x5wo5s1dz&amp;dl=0","Click to download Image")</f>
      </c>
      <c r="B3663" s="0">
        <f>HYPERLINK("https://dl.dropboxusercontent.com/scl/fi/akzpd4d49wcrq1atrgmsd/womens-size-chartsreign.jpg?rlkey=9u88cok4692b08ux5il4c0ueb&amp;dl=0","Click to download SizeChart")</f>
      </c>
      <c r="C3663" s="0" t="inlineStr">
        <is>
          <t>Reign Women's Fleece Hoodie</t>
        </is>
      </c>
      <c r="D3663" s="0" t="inlineStr">
        <is>
          <t>141151</t>
        </is>
      </c>
      <c r="E3663" s="0" t="inlineStr">
        <is>
          <t>BLANK REIGN W RL:141151C-L</t>
        </is>
      </c>
      <c r="F3663" s="0" t="inlineStr">
        <is>
          <t>899141151067</t>
        </is>
      </c>
      <c r="G3663" s="0" t="inlineStr">
        <is>
          <t>WOMENS</t>
        </is>
      </c>
      <c r="H3663" s="0" t="inlineStr">
        <is>
          <t>L</t>
        </is>
      </c>
      <c r="I3663" s="0">
        <v>49.99</v>
      </c>
      <c r="J3663" s="0">
        <v>18</v>
      </c>
    </row>
    <row r="3664" spans="1:10" customHeight="0">
      <c r="A3664" s="0">
        <f>HYPERLINK("https://dl.dropboxusercontent.com/scl/fi/p7i2yrphxxuwyfmu41k3y/reignt.jpg?rlkey=mbq1wum2sd3fdq25x5wo5s1dz&amp;dl=0","Click to download Image")</f>
      </c>
      <c r="B3664" s="0">
        <f>HYPERLINK("https://dl.dropboxusercontent.com/scl/fi/akzpd4d49wcrq1atrgmsd/womens-size-chartsreign.jpg?rlkey=9u88cok4692b08ux5il4c0ueb&amp;dl=0","Click to download SizeChart")</f>
      </c>
      <c r="C3664" s="0" t="inlineStr">
        <is>
          <t>Reign Women's Fleece Hoodie</t>
        </is>
      </c>
      <c r="D3664" s="0" t="inlineStr">
        <is>
          <t>141151</t>
        </is>
      </c>
      <c r="E3664" s="0" t="inlineStr">
        <is>
          <t>BLANK REIGN W RL:141151D-XL</t>
        </is>
      </c>
      <c r="F3664" s="0" t="inlineStr">
        <is>
          <t>899141151074</t>
        </is>
      </c>
      <c r="G3664" s="0" t="inlineStr">
        <is>
          <t>WOMENS</t>
        </is>
      </c>
      <c r="H3664" s="0" t="inlineStr">
        <is>
          <t>XL</t>
        </is>
      </c>
      <c r="I3664" s="0">
        <v>49.99</v>
      </c>
      <c r="J3664" s="0">
        <v>8</v>
      </c>
    </row>
    <row r="3665" spans="1:10" customHeight="0">
      <c r="A3665" s="0">
        <f>HYPERLINK("https://dl.dropboxusercontent.com/scl/fi/p7i2yrphxxuwyfmu41k3y/reignt.jpg?rlkey=mbq1wum2sd3fdq25x5wo5s1dz&amp;dl=0","Click to download Image")</f>
      </c>
      <c r="B3665" s="0">
        <f>HYPERLINK("https://dl.dropboxusercontent.com/scl/fi/akzpd4d49wcrq1atrgmsd/womens-size-chartsreign.jpg?rlkey=9u88cok4692b08ux5il4c0ueb&amp;dl=0","Click to download SizeChart")</f>
      </c>
      <c r="C3665" s="0" t="inlineStr">
        <is>
          <t>Reign Women's Fleece Hoodie</t>
        </is>
      </c>
      <c r="D3665" s="0" t="inlineStr">
        <is>
          <t>141151</t>
        </is>
      </c>
      <c r="E3665" s="0" t="inlineStr">
        <is>
          <t>BLANK REIGN W RL:141151E-2XL</t>
        </is>
      </c>
      <c r="F3665" s="0" t="inlineStr">
        <is>
          <t>899141151081</t>
        </is>
      </c>
      <c r="G3665" s="0" t="inlineStr">
        <is>
          <t>WOMENS</t>
        </is>
      </c>
      <c r="H3665" s="0" t="inlineStr">
        <is>
          <t>2XL</t>
        </is>
      </c>
      <c r="I3665" s="0">
        <v>49.99</v>
      </c>
      <c r="J3665" s="0">
        <v>6</v>
      </c>
    </row>
    <row r="3666" spans="1:10" customHeight="0">
      <c r="A3666" s="0">
        <f>HYPERLINK("https://dl.dropboxusercontent.com/scl/fi/p7i2yrphxxuwyfmu41k3y/reignt.jpg?rlkey=mbq1wum2sd3fdq25x5wo5s1dz&amp;dl=0","Click to download Image")</f>
      </c>
      <c r="B3666" s="0">
        <f>HYPERLINK("https://dl.dropboxusercontent.com/scl/fi/akzpd4d49wcrq1atrgmsd/womens-size-chartsreign.jpg?rlkey=9u88cok4692b08ux5il4c0ueb&amp;dl=0","Click to download SizeChart")</f>
      </c>
      <c r="C3666" s="0" t="inlineStr">
        <is>
          <t>Reign Women's Fleece Hoodie</t>
        </is>
      </c>
      <c r="D3666" s="0" t="inlineStr">
        <is>
          <t>141151</t>
        </is>
      </c>
      <c r="E3666" s="0" t="inlineStr">
        <is>
          <t>BLANK REIGN W RL:141151F-3XL</t>
        </is>
      </c>
      <c r="F3666" s="0" t="inlineStr">
        <is>
          <t>899141151098</t>
        </is>
      </c>
      <c r="G3666" s="0" t="inlineStr">
        <is>
          <t>WOMENS</t>
        </is>
      </c>
      <c r="H3666" s="0" t="inlineStr">
        <is>
          <t>3XL</t>
        </is>
      </c>
      <c r="I3666" s="0">
        <v>49.99</v>
      </c>
      <c r="J3666" s="0">
        <v>3</v>
      </c>
    </row>
    <row r="3667" spans="1:10" customHeight="0">
      <c r="A3667" s="0">
        <f>HYPERLINK("https://dl.dropboxusercontent.com/scl/fi/fc5epwn1esaetuvppjftq/124349-f.jpg?rlkey=4l5p7mhpz7rgh54y2x4jvp78p&amp;dl=0","Click to download Image")</f>
      </c>
      <c r="B3667" s="0">
        <f>HYPERLINK("https://dl.dropboxusercontent.com/scl/fi/9gpluby48lrtk2wzfmpuq/womens-hoodie-and-sweatshirt-size-chartslyra.jpg?rlkey=rkkzjh9a90f0l9w0vcczzup4e&amp;dl=0","Click to download SizeChart")</f>
      </c>
      <c r="C3667" s="0" t="inlineStr">
        <is>
          <t>Lyra Women's French Terry Sweatshirt</t>
        </is>
      </c>
      <c r="D3667" s="0" t="inlineStr">
        <is>
          <t>124349</t>
        </is>
      </c>
      <c r="E3667" s="0" t="inlineStr">
        <is>
          <t>BLANK LYRA W BK:124349A-S</t>
        </is>
      </c>
      <c r="F3667" s="0" t="inlineStr">
        <is>
          <t>899124349047</t>
        </is>
      </c>
      <c r="G3667" s="0" t="inlineStr">
        <is>
          <t>WOMENS</t>
        </is>
      </c>
      <c r="H3667" s="0" t="inlineStr">
        <is>
          <t>S</t>
        </is>
      </c>
      <c r="I3667" s="0">
        <v>29.99</v>
      </c>
      <c r="J3667" s="0">
        <v>4</v>
      </c>
    </row>
    <row r="3668" spans="1:10" customHeight="0">
      <c r="A3668" s="0">
        <f>HYPERLINK("https://dl.dropboxusercontent.com/scl/fi/fc5epwn1esaetuvppjftq/124349-f.jpg?rlkey=4l5p7mhpz7rgh54y2x4jvp78p&amp;dl=0","Click to download Image")</f>
      </c>
      <c r="B3668" s="0">
        <f>HYPERLINK("https://dl.dropboxusercontent.com/scl/fi/9gpluby48lrtk2wzfmpuq/womens-hoodie-and-sweatshirt-size-chartslyra.jpg?rlkey=rkkzjh9a90f0l9w0vcczzup4e&amp;dl=0","Click to download SizeChart")</f>
      </c>
      <c r="C3668" s="0" t="inlineStr">
        <is>
          <t>Lyra Women's French Terry Sweatshirt</t>
        </is>
      </c>
      <c r="D3668" s="0" t="inlineStr">
        <is>
          <t>124349</t>
        </is>
      </c>
      <c r="E3668" s="0" t="inlineStr">
        <is>
          <t>BLANK LYRA W BK:124349B-M</t>
        </is>
      </c>
      <c r="F3668" s="0" t="inlineStr">
        <is>
          <t>899124349054</t>
        </is>
      </c>
      <c r="G3668" s="0" t="inlineStr">
        <is>
          <t>WOMENS</t>
        </is>
      </c>
      <c r="H3668" s="0" t="inlineStr">
        <is>
          <t>M</t>
        </is>
      </c>
      <c r="I3668" s="0">
        <v>29.99</v>
      </c>
      <c r="J3668" s="0">
        <v>18</v>
      </c>
    </row>
    <row r="3669" spans="1:10" customHeight="0">
      <c r="A3669" s="0">
        <f>HYPERLINK("https://dl.dropboxusercontent.com/scl/fi/fc5epwn1esaetuvppjftq/124349-f.jpg?rlkey=4l5p7mhpz7rgh54y2x4jvp78p&amp;dl=0","Click to download Image")</f>
      </c>
      <c r="B3669" s="0">
        <f>HYPERLINK("https://dl.dropboxusercontent.com/scl/fi/9gpluby48lrtk2wzfmpuq/womens-hoodie-and-sweatshirt-size-chartslyra.jpg?rlkey=rkkzjh9a90f0l9w0vcczzup4e&amp;dl=0","Click to download SizeChart")</f>
      </c>
      <c r="C3669" s="0" t="inlineStr">
        <is>
          <t>Lyra Women's French Terry Sweatshirt</t>
        </is>
      </c>
      <c r="D3669" s="0" t="inlineStr">
        <is>
          <t>124349</t>
        </is>
      </c>
      <c r="E3669" s="0" t="inlineStr">
        <is>
          <t>BLANK LYRA W BK:124349C-L</t>
        </is>
      </c>
      <c r="F3669" s="0" t="inlineStr">
        <is>
          <t>899124349061</t>
        </is>
      </c>
      <c r="G3669" s="0" t="inlineStr">
        <is>
          <t>WOMENS</t>
        </is>
      </c>
      <c r="H3669" s="0" t="inlineStr">
        <is>
          <t>L</t>
        </is>
      </c>
      <c r="I3669" s="0">
        <v>29.99</v>
      </c>
      <c r="J3669" s="0">
        <v>11</v>
      </c>
    </row>
    <row r="3670" spans="1:10" customHeight="0">
      <c r="A3670" s="0">
        <f>HYPERLINK("https://dl.dropboxusercontent.com/scl/fi/fc5epwn1esaetuvppjftq/124349-f.jpg?rlkey=4l5p7mhpz7rgh54y2x4jvp78p&amp;dl=0","Click to download Image")</f>
      </c>
      <c r="B3670" s="0">
        <f>HYPERLINK("https://dl.dropboxusercontent.com/scl/fi/9gpluby48lrtk2wzfmpuq/womens-hoodie-and-sweatshirt-size-chartslyra.jpg?rlkey=rkkzjh9a90f0l9w0vcczzup4e&amp;dl=0","Click to download SizeChart")</f>
      </c>
      <c r="C3670" s="0" t="inlineStr">
        <is>
          <t>Lyra Women's French Terry Sweatshirt</t>
        </is>
      </c>
      <c r="D3670" s="0" t="inlineStr">
        <is>
          <t>124349</t>
        </is>
      </c>
      <c r="E3670" s="0" t="inlineStr">
        <is>
          <t>BLANK LYRA W BK:124349D-XL</t>
        </is>
      </c>
      <c r="G3670" s="0" t="inlineStr">
        <is>
          <t>WOMENS</t>
        </is>
      </c>
      <c r="H3670" s="0" t="inlineStr">
        <is>
          <t>XL</t>
        </is>
      </c>
      <c r="I3670" s="0">
        <v>29.99</v>
      </c>
      <c r="J3670" s="0">
        <v>0</v>
      </c>
    </row>
    <row r="3671" spans="1:10" customHeight="0">
      <c r="A3671" s="0">
        <f>HYPERLINK("https://dl.dropboxusercontent.com/scl/fi/fc5epwn1esaetuvppjftq/124349-f.jpg?rlkey=4l5p7mhpz7rgh54y2x4jvp78p&amp;dl=0","Click to download Image")</f>
      </c>
      <c r="B3671" s="0">
        <f>HYPERLINK("https://dl.dropboxusercontent.com/scl/fi/9gpluby48lrtk2wzfmpuq/womens-hoodie-and-sweatshirt-size-chartslyra.jpg?rlkey=rkkzjh9a90f0l9w0vcczzup4e&amp;dl=0","Click to download SizeChart")</f>
      </c>
      <c r="C3671" s="0" t="inlineStr">
        <is>
          <t>Lyra Women's French Terry Sweatshirt</t>
        </is>
      </c>
      <c r="D3671" s="0" t="inlineStr">
        <is>
          <t>124349</t>
        </is>
      </c>
      <c r="E3671" s="0" t="inlineStr">
        <is>
          <t>BLANK LYRA W BK:124349E-2XL</t>
        </is>
      </c>
      <c r="F3671" s="0" t="inlineStr">
        <is>
          <t>899124349085</t>
        </is>
      </c>
      <c r="G3671" s="0" t="inlineStr">
        <is>
          <t>WOMENS</t>
        </is>
      </c>
      <c r="H3671" s="0" t="inlineStr">
        <is>
          <t>2XL</t>
        </is>
      </c>
      <c r="I3671" s="0">
        <v>29.99</v>
      </c>
      <c r="J3671" s="0">
        <v>0</v>
      </c>
    </row>
    <row r="3672" spans="1:10" customHeight="0">
      <c r="A3672" s="0">
        <f>HYPERLINK("https://dl.dropboxusercontent.com/scl/fi/fc5epwn1esaetuvppjftq/124349-f.jpg?rlkey=4l5p7mhpz7rgh54y2x4jvp78p&amp;dl=0","Click to download Image")</f>
      </c>
      <c r="B3672" s="0">
        <f>HYPERLINK("https://dl.dropboxusercontent.com/scl/fi/9gpluby48lrtk2wzfmpuq/womens-hoodie-and-sweatshirt-size-chartslyra.jpg?rlkey=rkkzjh9a90f0l9w0vcczzup4e&amp;dl=0","Click to download SizeChart")</f>
      </c>
      <c r="C3672" s="0" t="inlineStr">
        <is>
          <t>Lyra Women's French Terry Sweatshirt</t>
        </is>
      </c>
      <c r="D3672" s="0" t="inlineStr">
        <is>
          <t>124349</t>
        </is>
      </c>
      <c r="E3672" s="0" t="inlineStr">
        <is>
          <t>BLANK LYRA W BK:124349F-3XL</t>
        </is>
      </c>
      <c r="F3672" s="0" t="inlineStr">
        <is>
          <t>899124349092</t>
        </is>
      </c>
      <c r="G3672" s="0" t="inlineStr">
        <is>
          <t>WOMENS</t>
        </is>
      </c>
      <c r="H3672" s="0" t="inlineStr">
        <is>
          <t>3XL</t>
        </is>
      </c>
      <c r="I3672" s="0">
        <v>29.99</v>
      </c>
      <c r="J3672" s="0">
        <v>1</v>
      </c>
    </row>
    <row r="3673" spans="1:10" customHeight="0">
      <c r="A3673" s="0">
        <f>HYPERLINK("https://dl.dropboxusercontent.com/scl/fi/85km0pdlns7hw7z5v8hnj/124348-f.jpg?rlkey=kq1lcqz9s9543j598yv8ij6xp&amp;dl=0","Click to download Image")</f>
      </c>
      <c r="B3673" s="0">
        <f>HYPERLINK("https://dl.dropboxusercontent.com/scl/fi/9gpluby48lrtk2wzfmpuq/womens-hoodie-and-sweatshirt-size-chartslyra.jpg?rlkey=rkkzjh9a90f0l9w0vcczzup4e&amp;dl=0","Click to download SizeChart")</f>
      </c>
      <c r="C3673" s="0" t="inlineStr">
        <is>
          <t>Lyra Women's French Terry Sweatshirt</t>
        </is>
      </c>
      <c r="D3673" s="0" t="inlineStr">
        <is>
          <t>124348</t>
        </is>
      </c>
      <c r="E3673" s="0" t="inlineStr">
        <is>
          <t>BLANK LYRA W GY:124348A-S</t>
        </is>
      </c>
      <c r="F3673" s="0" t="inlineStr">
        <is>
          <t>899124348040</t>
        </is>
      </c>
      <c r="G3673" s="0" t="inlineStr">
        <is>
          <t>WOMENS</t>
        </is>
      </c>
      <c r="H3673" s="0" t="inlineStr">
        <is>
          <t>S</t>
        </is>
      </c>
      <c r="I3673" s="0">
        <v>29.99</v>
      </c>
      <c r="J3673" s="0">
        <v>5</v>
      </c>
    </row>
    <row r="3674" spans="1:10" customHeight="0">
      <c r="A3674" s="0">
        <f>HYPERLINK("https://dl.dropboxusercontent.com/scl/fi/85km0pdlns7hw7z5v8hnj/124348-f.jpg?rlkey=kq1lcqz9s9543j598yv8ij6xp&amp;dl=0","Click to download Image")</f>
      </c>
      <c r="B3674" s="0">
        <f>HYPERLINK("https://dl.dropboxusercontent.com/scl/fi/9gpluby48lrtk2wzfmpuq/womens-hoodie-and-sweatshirt-size-chartslyra.jpg?rlkey=rkkzjh9a90f0l9w0vcczzup4e&amp;dl=0","Click to download SizeChart")</f>
      </c>
      <c r="C3674" s="0" t="inlineStr">
        <is>
          <t>Lyra Women's French Terry Sweatshirt</t>
        </is>
      </c>
      <c r="D3674" s="0" t="inlineStr">
        <is>
          <t>124348</t>
        </is>
      </c>
      <c r="E3674" s="0" t="inlineStr">
        <is>
          <t>BLANK LYRA W GY:124348B-M</t>
        </is>
      </c>
      <c r="F3674" s="0" t="inlineStr">
        <is>
          <t>899124348057</t>
        </is>
      </c>
      <c r="G3674" s="0" t="inlineStr">
        <is>
          <t>WOMENS</t>
        </is>
      </c>
      <c r="H3674" s="0" t="inlineStr">
        <is>
          <t>M</t>
        </is>
      </c>
      <c r="I3674" s="0">
        <v>29.99</v>
      </c>
      <c r="J3674" s="0">
        <v>20</v>
      </c>
    </row>
    <row r="3675" spans="1:10" customHeight="0">
      <c r="A3675" s="0">
        <f>HYPERLINK("https://dl.dropboxusercontent.com/scl/fi/85km0pdlns7hw7z5v8hnj/124348-f.jpg?rlkey=kq1lcqz9s9543j598yv8ij6xp&amp;dl=0","Click to download Image")</f>
      </c>
      <c r="B3675" s="0">
        <f>HYPERLINK("https://dl.dropboxusercontent.com/scl/fi/9gpluby48lrtk2wzfmpuq/womens-hoodie-and-sweatshirt-size-chartslyra.jpg?rlkey=rkkzjh9a90f0l9w0vcczzup4e&amp;dl=0","Click to download SizeChart")</f>
      </c>
      <c r="C3675" s="0" t="inlineStr">
        <is>
          <t>Lyra Women's French Terry Sweatshirt</t>
        </is>
      </c>
      <c r="D3675" s="0" t="inlineStr">
        <is>
          <t>124348</t>
        </is>
      </c>
      <c r="E3675" s="0" t="inlineStr">
        <is>
          <t>BLANK LYRA W GY:124348C-L</t>
        </is>
      </c>
      <c r="F3675" s="0" t="inlineStr">
        <is>
          <t>899124348064</t>
        </is>
      </c>
      <c r="G3675" s="0" t="inlineStr">
        <is>
          <t>WOMENS</t>
        </is>
      </c>
      <c r="H3675" s="0" t="inlineStr">
        <is>
          <t>L</t>
        </is>
      </c>
      <c r="I3675" s="0">
        <v>29.99</v>
      </c>
      <c r="J3675" s="0">
        <v>12</v>
      </c>
    </row>
    <row r="3676" spans="1:10" customHeight="0">
      <c r="A3676" s="0">
        <f>HYPERLINK("https://dl.dropboxusercontent.com/scl/fi/85km0pdlns7hw7z5v8hnj/124348-f.jpg?rlkey=kq1lcqz9s9543j598yv8ij6xp&amp;dl=0","Click to download Image")</f>
      </c>
      <c r="B3676" s="0">
        <f>HYPERLINK("https://dl.dropboxusercontent.com/scl/fi/9gpluby48lrtk2wzfmpuq/womens-hoodie-and-sweatshirt-size-chartslyra.jpg?rlkey=rkkzjh9a90f0l9w0vcczzup4e&amp;dl=0","Click to download SizeChart")</f>
      </c>
      <c r="C3676" s="0" t="inlineStr">
        <is>
          <t>Lyra Women's French Terry Sweatshirt</t>
        </is>
      </c>
      <c r="D3676" s="0" t="inlineStr">
        <is>
          <t>124348</t>
        </is>
      </c>
      <c r="E3676" s="0" t="inlineStr">
        <is>
          <t>BLANK LYRA W GY:124348D-XL</t>
        </is>
      </c>
      <c r="F3676" s="0" t="inlineStr">
        <is>
          <t>899124348071</t>
        </is>
      </c>
      <c r="G3676" s="0" t="inlineStr">
        <is>
          <t>WOMENS</t>
        </is>
      </c>
      <c r="H3676" s="0" t="inlineStr">
        <is>
          <t>XL</t>
        </is>
      </c>
      <c r="I3676" s="0">
        <v>29.99</v>
      </c>
      <c r="J3676" s="0">
        <v>0</v>
      </c>
    </row>
    <row r="3677" spans="1:10" customHeight="0">
      <c r="A3677" s="0">
        <f>HYPERLINK("https://dl.dropboxusercontent.com/scl/fi/85km0pdlns7hw7z5v8hnj/124348-f.jpg?rlkey=kq1lcqz9s9543j598yv8ij6xp&amp;dl=0","Click to download Image")</f>
      </c>
      <c r="B3677" s="0">
        <f>HYPERLINK("https://dl.dropboxusercontent.com/scl/fi/9gpluby48lrtk2wzfmpuq/womens-hoodie-and-sweatshirt-size-chartslyra.jpg?rlkey=rkkzjh9a90f0l9w0vcczzup4e&amp;dl=0","Click to download SizeChart")</f>
      </c>
      <c r="C3677" s="0" t="inlineStr">
        <is>
          <t>Lyra Women's French Terry Sweatshirt</t>
        </is>
      </c>
      <c r="D3677" s="0" t="inlineStr">
        <is>
          <t>124348</t>
        </is>
      </c>
      <c r="E3677" s="0" t="inlineStr">
        <is>
          <t>BLANK LYRA W GY:124348E-2XL</t>
        </is>
      </c>
      <c r="F3677" s="0" t="inlineStr">
        <is>
          <t>899124348088</t>
        </is>
      </c>
      <c r="G3677" s="0" t="inlineStr">
        <is>
          <t>WOMENS</t>
        </is>
      </c>
      <c r="H3677" s="0" t="inlineStr">
        <is>
          <t>2XL</t>
        </is>
      </c>
      <c r="I3677" s="0">
        <v>29.99</v>
      </c>
      <c r="J3677" s="0">
        <v>0</v>
      </c>
    </row>
    <row r="3678" spans="1:10" customHeight="0">
      <c r="A3678" s="0">
        <f>HYPERLINK("https://dl.dropboxusercontent.com/scl/fi/85km0pdlns7hw7z5v8hnj/124348-f.jpg?rlkey=kq1lcqz9s9543j598yv8ij6xp&amp;dl=0","Click to download Image")</f>
      </c>
      <c r="B3678" s="0">
        <f>HYPERLINK("https://dl.dropboxusercontent.com/scl/fi/9gpluby48lrtk2wzfmpuq/womens-hoodie-and-sweatshirt-size-chartslyra.jpg?rlkey=rkkzjh9a90f0l9w0vcczzup4e&amp;dl=0","Click to download SizeChart")</f>
      </c>
      <c r="C3678" s="0" t="inlineStr">
        <is>
          <t>Lyra Women's French Terry Sweatshirt</t>
        </is>
      </c>
      <c r="D3678" s="0" t="inlineStr">
        <is>
          <t>124348</t>
        </is>
      </c>
      <c r="E3678" s="0" t="inlineStr">
        <is>
          <t>BLANK LYRA W GY:124348F-3XL</t>
        </is>
      </c>
      <c r="F3678" s="0" t="inlineStr">
        <is>
          <t>899124348095</t>
        </is>
      </c>
      <c r="G3678" s="0" t="inlineStr">
        <is>
          <t>WOMENS</t>
        </is>
      </c>
      <c r="H3678" s="0" t="inlineStr">
        <is>
          <t>3XL</t>
        </is>
      </c>
      <c r="I3678" s="0">
        <v>29.99</v>
      </c>
      <c r="J3678" s="0">
        <v>3</v>
      </c>
    </row>
    <row r="3679" spans="1:10" customHeight="0">
      <c r="A3679" s="0">
        <f>HYPERLINK("https://dl.dropboxusercontent.com/scl/fi/phv39ebj6x19wy7mej6l0/125251-af.jpg?rlkey=jivgb0x2uwjsrya36hmbgn71g&amp;dl=0","Click to download Image")</f>
      </c>
      <c r="B3679" s="0">
        <f>HYPERLINK("https://dl.dropboxusercontent.com/scl/fi/9gpluby48lrtk2wzfmpuq/womens-hoodie-and-sweatshirt-size-chartslyra.jpg?rlkey=rkkzjh9a90f0l9w0vcczzup4e&amp;dl=0","Click to download SizeChart")</f>
      </c>
      <c r="C3679" s="0" t="inlineStr">
        <is>
          <t>Lyra Women's French Terry Sweatshirt</t>
        </is>
      </c>
      <c r="D3679" s="0" t="inlineStr">
        <is>
          <t>125251</t>
        </is>
      </c>
      <c r="E3679" s="0" t="inlineStr">
        <is>
          <t>BLANK LYRA W OG:125251A-S</t>
        </is>
      </c>
      <c r="F3679" s="0" t="inlineStr">
        <is>
          <t>899125251042</t>
        </is>
      </c>
      <c r="G3679" s="0" t="inlineStr">
        <is>
          <t>WOMENS</t>
        </is>
      </c>
      <c r="H3679" s="0" t="inlineStr">
        <is>
          <t>S</t>
        </is>
      </c>
      <c r="I3679" s="0">
        <v>29.99</v>
      </c>
      <c r="J3679" s="0">
        <v>1</v>
      </c>
    </row>
    <row r="3680" spans="1:10" customHeight="0">
      <c r="A3680" s="0">
        <f>HYPERLINK("https://dl.dropboxusercontent.com/scl/fi/phv39ebj6x19wy7mej6l0/125251-af.jpg?rlkey=jivgb0x2uwjsrya36hmbgn71g&amp;dl=0","Click to download Image")</f>
      </c>
      <c r="B3680" s="0">
        <f>HYPERLINK("https://dl.dropboxusercontent.com/scl/fi/9gpluby48lrtk2wzfmpuq/womens-hoodie-and-sweatshirt-size-chartslyra.jpg?rlkey=rkkzjh9a90f0l9w0vcczzup4e&amp;dl=0","Click to download SizeChart")</f>
      </c>
      <c r="C3680" s="0" t="inlineStr">
        <is>
          <t>Lyra Women's French Terry Sweatshirt</t>
        </is>
      </c>
      <c r="D3680" s="0" t="inlineStr">
        <is>
          <t>125251</t>
        </is>
      </c>
      <c r="E3680" s="0" t="inlineStr">
        <is>
          <t>BLANK LYRA W OG:125251B-M</t>
        </is>
      </c>
      <c r="F3680" s="0" t="inlineStr">
        <is>
          <t>899125251059</t>
        </is>
      </c>
      <c r="G3680" s="0" t="inlineStr">
        <is>
          <t>WOMENS</t>
        </is>
      </c>
      <c r="H3680" s="0" t="inlineStr">
        <is>
          <t>M</t>
        </is>
      </c>
      <c r="I3680" s="0">
        <v>29.99</v>
      </c>
      <c r="J3680" s="0">
        <v>17</v>
      </c>
    </row>
    <row r="3681" spans="1:10" customHeight="0">
      <c r="A3681" s="0">
        <f>HYPERLINK("https://dl.dropboxusercontent.com/scl/fi/phv39ebj6x19wy7mej6l0/125251-af.jpg?rlkey=jivgb0x2uwjsrya36hmbgn71g&amp;dl=0","Click to download Image")</f>
      </c>
      <c r="B3681" s="0">
        <f>HYPERLINK("https://dl.dropboxusercontent.com/scl/fi/9gpluby48lrtk2wzfmpuq/womens-hoodie-and-sweatshirt-size-chartslyra.jpg?rlkey=rkkzjh9a90f0l9w0vcczzup4e&amp;dl=0","Click to download SizeChart")</f>
      </c>
      <c r="C3681" s="0" t="inlineStr">
        <is>
          <t>Lyra Women's French Terry Sweatshirt</t>
        </is>
      </c>
      <c r="D3681" s="0" t="inlineStr">
        <is>
          <t>125251</t>
        </is>
      </c>
      <c r="E3681" s="0" t="inlineStr">
        <is>
          <t>BLANK LYRA W OG:125251C-L</t>
        </is>
      </c>
      <c r="F3681" s="0" t="inlineStr">
        <is>
          <t>899125251066</t>
        </is>
      </c>
      <c r="G3681" s="0" t="inlineStr">
        <is>
          <t>WOMENS</t>
        </is>
      </c>
      <c r="H3681" s="0" t="inlineStr">
        <is>
          <t>L</t>
        </is>
      </c>
      <c r="I3681" s="0">
        <v>29.99</v>
      </c>
      <c r="J3681" s="0">
        <v>15</v>
      </c>
    </row>
    <row r="3682" spans="1:10" customHeight="0">
      <c r="A3682" s="0">
        <f>HYPERLINK("https://dl.dropboxusercontent.com/scl/fi/phv39ebj6x19wy7mej6l0/125251-af.jpg?rlkey=jivgb0x2uwjsrya36hmbgn71g&amp;dl=0","Click to download Image")</f>
      </c>
      <c r="B3682" s="0">
        <f>HYPERLINK("https://dl.dropboxusercontent.com/scl/fi/9gpluby48lrtk2wzfmpuq/womens-hoodie-and-sweatshirt-size-chartslyra.jpg?rlkey=rkkzjh9a90f0l9w0vcczzup4e&amp;dl=0","Click to download SizeChart")</f>
      </c>
      <c r="C3682" s="0" t="inlineStr">
        <is>
          <t>Lyra Women's French Terry Sweatshirt</t>
        </is>
      </c>
      <c r="D3682" s="0" t="inlineStr">
        <is>
          <t>125251</t>
        </is>
      </c>
      <c r="E3682" s="0" t="inlineStr">
        <is>
          <t>BLANK LYRA W OG:125251D-XL</t>
        </is>
      </c>
      <c r="F3682" s="0" t="inlineStr">
        <is>
          <t>899125251073</t>
        </is>
      </c>
      <c r="G3682" s="0" t="inlineStr">
        <is>
          <t>WOMENS</t>
        </is>
      </c>
      <c r="H3682" s="0" t="inlineStr">
        <is>
          <t>XL</t>
        </is>
      </c>
      <c r="I3682" s="0">
        <v>29.99</v>
      </c>
      <c r="J3682" s="0">
        <v>0</v>
      </c>
    </row>
    <row r="3683" spans="1:10" customHeight="0">
      <c r="A3683" s="0">
        <f>HYPERLINK("https://dl.dropboxusercontent.com/scl/fi/phv39ebj6x19wy7mej6l0/125251-af.jpg?rlkey=jivgb0x2uwjsrya36hmbgn71g&amp;dl=0","Click to download Image")</f>
      </c>
      <c r="B3683" s="0">
        <f>HYPERLINK("https://dl.dropboxusercontent.com/scl/fi/9gpluby48lrtk2wzfmpuq/womens-hoodie-and-sweatshirt-size-chartslyra.jpg?rlkey=rkkzjh9a90f0l9w0vcczzup4e&amp;dl=0","Click to download SizeChart")</f>
      </c>
      <c r="C3683" s="0" t="inlineStr">
        <is>
          <t>Lyra Women's French Terry Sweatshirt</t>
        </is>
      </c>
      <c r="D3683" s="0" t="inlineStr">
        <is>
          <t>125251</t>
        </is>
      </c>
      <c r="E3683" s="0" t="inlineStr">
        <is>
          <t>BLANK LYRA W OG:125251E-2XL</t>
        </is>
      </c>
      <c r="F3683" s="0" t="inlineStr">
        <is>
          <t>899125251080</t>
        </is>
      </c>
      <c r="G3683" s="0" t="inlineStr">
        <is>
          <t>WOMENS</t>
        </is>
      </c>
      <c r="H3683" s="0" t="inlineStr">
        <is>
          <t>2XL</t>
        </is>
      </c>
      <c r="I3683" s="0">
        <v>29.99</v>
      </c>
      <c r="J3683" s="0">
        <v>3</v>
      </c>
    </row>
    <row r="3684" spans="1:10" customHeight="0">
      <c r="A3684" s="0">
        <f>HYPERLINK("https://dl.dropboxusercontent.com/scl/fi/phv39ebj6x19wy7mej6l0/125251-af.jpg?rlkey=jivgb0x2uwjsrya36hmbgn71g&amp;dl=0","Click to download Image")</f>
      </c>
      <c r="B3684" s="0">
        <f>HYPERLINK("https://dl.dropboxusercontent.com/scl/fi/9gpluby48lrtk2wzfmpuq/womens-hoodie-and-sweatshirt-size-chartslyra.jpg?rlkey=rkkzjh9a90f0l9w0vcczzup4e&amp;dl=0","Click to download SizeChart")</f>
      </c>
      <c r="C3684" s="0" t="inlineStr">
        <is>
          <t>Lyra Women's French Terry Sweatshirt</t>
        </is>
      </c>
      <c r="D3684" s="0" t="inlineStr">
        <is>
          <t>125251</t>
        </is>
      </c>
      <c r="E3684" s="0" t="inlineStr">
        <is>
          <t>BLANK LYRA W OG:125251F-3XL</t>
        </is>
      </c>
      <c r="F3684" s="0" t="inlineStr">
        <is>
          <t>899125251097</t>
        </is>
      </c>
      <c r="G3684" s="0" t="inlineStr">
        <is>
          <t>WOMENS</t>
        </is>
      </c>
      <c r="H3684" s="0" t="inlineStr">
        <is>
          <t>3XL</t>
        </is>
      </c>
      <c r="I3684" s="0">
        <v>29.99</v>
      </c>
      <c r="J3684" s="0">
        <v>2</v>
      </c>
    </row>
    <row r="3685" spans="1:10" customHeight="0">
      <c r="A3685" s="0">
        <f>HYPERLINK("https://dl.dropboxusercontent.com/scl/fi/pnue7zbkhsnegnquuwfgs/109203af.jpg?rlkey=e1ubhl2rasuoc8zrhsmgx09n2&amp;dl=0","Click to download Image")</f>
      </c>
      <c r="B3685" s="0">
        <f>HYPERLINK("https://dl.dropboxusercontent.com/scl/fi/gzypezv7jufw93m7ed0u5/womens-hoodie-and-sweatshirt-size-chartsmagnolia.jpg?rlkey=7qm67lgbcgurccl9389boy9x2&amp;dl=0","Click to download SizeChart")</f>
      </c>
      <c r="C3685" s="0" t="inlineStr">
        <is>
          <t>Magnolia Women's French Terry Hoodie</t>
        </is>
      </c>
      <c r="D3685" s="0" t="inlineStr">
        <is>
          <t>109203</t>
        </is>
      </c>
      <c r="E3685" s="0" t="inlineStr">
        <is>
          <t>BLANK MAGNOLIA BLK:109203A – S</t>
        </is>
      </c>
      <c r="G3685" s="0" t="inlineStr">
        <is>
          <t>WOMENS</t>
        </is>
      </c>
      <c r="H3685" s="0" t="inlineStr">
        <is>
          <t>S</t>
        </is>
      </c>
      <c r="I3685" s="0">
        <v>32.99</v>
      </c>
      <c r="J3685" s="0">
        <v>0</v>
      </c>
    </row>
    <row r="3686" spans="1:10" customHeight="0">
      <c r="A3686" s="0">
        <f>HYPERLINK("https://dl.dropboxusercontent.com/scl/fi/pnue7zbkhsnegnquuwfgs/109203af.jpg?rlkey=e1ubhl2rasuoc8zrhsmgx09n2&amp;dl=0","Click to download Image")</f>
      </c>
      <c r="B3686" s="0">
        <f>HYPERLINK("https://dl.dropboxusercontent.com/scl/fi/gzypezv7jufw93m7ed0u5/womens-hoodie-and-sweatshirt-size-chartsmagnolia.jpg?rlkey=7qm67lgbcgurccl9389boy9x2&amp;dl=0","Click to download SizeChart")</f>
      </c>
      <c r="C3686" s="0" t="inlineStr">
        <is>
          <t>Magnolia Women's French Terry Hoodie</t>
        </is>
      </c>
      <c r="D3686" s="0" t="inlineStr">
        <is>
          <t>109203</t>
        </is>
      </c>
      <c r="E3686" s="0" t="inlineStr">
        <is>
          <t>BLANK MAGNOLIA BLK:109203B – M</t>
        </is>
      </c>
      <c r="G3686" s="0" t="inlineStr">
        <is>
          <t>WOMENS</t>
        </is>
      </c>
      <c r="H3686" s="0" t="inlineStr">
        <is>
          <t>M</t>
        </is>
      </c>
      <c r="I3686" s="0">
        <v>32.99</v>
      </c>
      <c r="J3686" s="0">
        <v>0</v>
      </c>
    </row>
    <row r="3687" spans="1:10" customHeight="0">
      <c r="A3687" s="0">
        <f>HYPERLINK("https://dl.dropboxusercontent.com/scl/fi/pnue7zbkhsnegnquuwfgs/109203af.jpg?rlkey=e1ubhl2rasuoc8zrhsmgx09n2&amp;dl=0","Click to download Image")</f>
      </c>
      <c r="B3687" s="0">
        <f>HYPERLINK("https://dl.dropboxusercontent.com/scl/fi/gzypezv7jufw93m7ed0u5/womens-hoodie-and-sweatshirt-size-chartsmagnolia.jpg?rlkey=7qm67lgbcgurccl9389boy9x2&amp;dl=0","Click to download SizeChart")</f>
      </c>
      <c r="C3687" s="0" t="inlineStr">
        <is>
          <t>Magnolia Women's French Terry Hoodie</t>
        </is>
      </c>
      <c r="D3687" s="0" t="inlineStr">
        <is>
          <t>109203</t>
        </is>
      </c>
      <c r="E3687" s="0" t="inlineStr">
        <is>
          <t>BLANK MAGNOLIA BLK:109203C – L</t>
        </is>
      </c>
      <c r="G3687" s="0" t="inlineStr">
        <is>
          <t>WOMENS</t>
        </is>
      </c>
      <c r="H3687" s="0" t="inlineStr">
        <is>
          <t>L</t>
        </is>
      </c>
      <c r="I3687" s="0">
        <v>32.99</v>
      </c>
      <c r="J3687" s="0">
        <v>0</v>
      </c>
    </row>
    <row r="3688" spans="1:10" customHeight="0">
      <c r="A3688" s="0">
        <f>HYPERLINK("https://dl.dropboxusercontent.com/scl/fi/pnue7zbkhsnegnquuwfgs/109203af.jpg?rlkey=e1ubhl2rasuoc8zrhsmgx09n2&amp;dl=0","Click to download Image")</f>
      </c>
      <c r="B3688" s="0">
        <f>HYPERLINK("https://dl.dropboxusercontent.com/scl/fi/gzypezv7jufw93m7ed0u5/womens-hoodie-and-sweatshirt-size-chartsmagnolia.jpg?rlkey=7qm67lgbcgurccl9389boy9x2&amp;dl=0","Click to download SizeChart")</f>
      </c>
      <c r="C3688" s="0" t="inlineStr">
        <is>
          <t>Magnolia Women's French Terry Hoodie</t>
        </is>
      </c>
      <c r="D3688" s="0" t="inlineStr">
        <is>
          <t>109203</t>
        </is>
      </c>
      <c r="E3688" s="0" t="inlineStr">
        <is>
          <t>BLANK MAGNOLIA BLK:109203D – XL</t>
        </is>
      </c>
      <c r="G3688" s="0" t="inlineStr">
        <is>
          <t>WOMENS</t>
        </is>
      </c>
      <c r="H3688" s="0" t="inlineStr">
        <is>
          <t>XL</t>
        </is>
      </c>
      <c r="I3688" s="0">
        <v>32.99</v>
      </c>
      <c r="J3688" s="0">
        <v>0</v>
      </c>
    </row>
    <row r="3689" spans="1:10" customHeight="0">
      <c r="A3689" s="0">
        <f>HYPERLINK("https://dl.dropboxusercontent.com/scl/fi/pnue7zbkhsnegnquuwfgs/109203af.jpg?rlkey=e1ubhl2rasuoc8zrhsmgx09n2&amp;dl=0","Click to download Image")</f>
      </c>
      <c r="B3689" s="0">
        <f>HYPERLINK("https://dl.dropboxusercontent.com/scl/fi/gzypezv7jufw93m7ed0u5/womens-hoodie-and-sweatshirt-size-chartsmagnolia.jpg?rlkey=7qm67lgbcgurccl9389boy9x2&amp;dl=0","Click to download SizeChart")</f>
      </c>
      <c r="C3689" s="0" t="inlineStr">
        <is>
          <t>Magnolia Women's French Terry Hoodie</t>
        </is>
      </c>
      <c r="D3689" s="0" t="inlineStr">
        <is>
          <t>109203</t>
        </is>
      </c>
      <c r="E3689" s="0" t="inlineStr">
        <is>
          <t>BLANK MAGNOLIA BLK:109203E - 2XL</t>
        </is>
      </c>
      <c r="G3689" s="0" t="inlineStr">
        <is>
          <t>WOMENS</t>
        </is>
      </c>
      <c r="H3689" s="0" t="inlineStr">
        <is>
          <t>2XL</t>
        </is>
      </c>
      <c r="I3689" s="0">
        <v>32.99</v>
      </c>
      <c r="J3689" s="0">
        <v>0</v>
      </c>
    </row>
    <row r="3690" spans="1:10" customHeight="0">
      <c r="A3690" s="0">
        <f>HYPERLINK("https://dl.dropboxusercontent.com/scl/fi/pnue7zbkhsnegnquuwfgs/109203af.jpg?rlkey=e1ubhl2rasuoc8zrhsmgx09n2&amp;dl=0","Click to download Image")</f>
      </c>
      <c r="B3690" s="0">
        <f>HYPERLINK("https://dl.dropboxusercontent.com/scl/fi/gzypezv7jufw93m7ed0u5/womens-hoodie-and-sweatshirt-size-chartsmagnolia.jpg?rlkey=7qm67lgbcgurccl9389boy9x2&amp;dl=0","Click to download SizeChart")</f>
      </c>
      <c r="C3690" s="0" t="inlineStr">
        <is>
          <t>Magnolia Women's French Terry Hoodie</t>
        </is>
      </c>
      <c r="D3690" s="0" t="inlineStr">
        <is>
          <t>109203</t>
        </is>
      </c>
      <c r="E3690" s="0" t="inlineStr">
        <is>
          <t>BLANK MAGNOLIA BLK:109203F - 3XL</t>
        </is>
      </c>
      <c r="G3690" s="0" t="inlineStr">
        <is>
          <t>WOMENS</t>
        </is>
      </c>
      <c r="H3690" s="0" t="inlineStr">
        <is>
          <t>3XL</t>
        </is>
      </c>
      <c r="I3690" s="0">
        <v>32.99</v>
      </c>
      <c r="J3690" s="0">
        <v>3</v>
      </c>
    </row>
    <row r="3691" spans="1:10" customHeight="0">
      <c r="A3691" s="0">
        <f>HYPERLINK("https://dl.dropboxusercontent.com/scl/fi/n4fq0gvuiqox49a55sjgz/109204af.jpg?rlkey=4jppcpwfzufeqyni4q96sk2ls&amp;dl=0","Click to download Image")</f>
      </c>
      <c r="B3691" s="0">
        <f>HYPERLINK("https://dl.dropboxusercontent.com/scl/fi/gzypezv7jufw93m7ed0u5/womens-hoodie-and-sweatshirt-size-chartsmagnolia.jpg?rlkey=7qm67lgbcgurccl9389boy9x2&amp;dl=0","Click to download SizeChart")</f>
      </c>
      <c r="C3691" s="0" t="inlineStr">
        <is>
          <t>Magnolia Women's French Terry Hoodie</t>
        </is>
      </c>
      <c r="D3691" s="0" t="inlineStr">
        <is>
          <t>109204</t>
        </is>
      </c>
      <c r="E3691" s="0" t="inlineStr">
        <is>
          <t>BLANK MAGNOLIA CARD:109204A – S</t>
        </is>
      </c>
      <c r="G3691" s="0" t="inlineStr">
        <is>
          <t>WOMENS</t>
        </is>
      </c>
      <c r="H3691" s="0" t="inlineStr">
        <is>
          <t>S</t>
        </is>
      </c>
      <c r="I3691" s="0">
        <v>32.99</v>
      </c>
      <c r="J3691" s="0">
        <v>0</v>
      </c>
    </row>
    <row r="3692" spans="1:10" customHeight="0">
      <c r="A3692" s="0">
        <f>HYPERLINK("https://dl.dropboxusercontent.com/scl/fi/n4fq0gvuiqox49a55sjgz/109204af.jpg?rlkey=4jppcpwfzufeqyni4q96sk2ls&amp;dl=0","Click to download Image")</f>
      </c>
      <c r="B3692" s="0">
        <f>HYPERLINK("https://dl.dropboxusercontent.com/scl/fi/gzypezv7jufw93m7ed0u5/womens-hoodie-and-sweatshirt-size-chartsmagnolia.jpg?rlkey=7qm67lgbcgurccl9389boy9x2&amp;dl=0","Click to download SizeChart")</f>
      </c>
      <c r="C3692" s="0" t="inlineStr">
        <is>
          <t>Magnolia Women's French Terry Hoodie</t>
        </is>
      </c>
      <c r="D3692" s="0" t="inlineStr">
        <is>
          <t>109204</t>
        </is>
      </c>
      <c r="E3692" s="0" t="inlineStr">
        <is>
          <t>BLANK MAGNOLIA CARD:109204B – M</t>
        </is>
      </c>
      <c r="G3692" s="0" t="inlineStr">
        <is>
          <t>WOMENS</t>
        </is>
      </c>
      <c r="H3692" s="0" t="inlineStr">
        <is>
          <t>M</t>
        </is>
      </c>
      <c r="I3692" s="0">
        <v>32.99</v>
      </c>
      <c r="J3692" s="0">
        <v>0</v>
      </c>
    </row>
    <row r="3693" spans="1:10" customHeight="0">
      <c r="A3693" s="0">
        <f>HYPERLINK("https://dl.dropboxusercontent.com/scl/fi/n4fq0gvuiqox49a55sjgz/109204af.jpg?rlkey=4jppcpwfzufeqyni4q96sk2ls&amp;dl=0","Click to download Image")</f>
      </c>
      <c r="B3693" s="0">
        <f>HYPERLINK("https://dl.dropboxusercontent.com/scl/fi/gzypezv7jufw93m7ed0u5/womens-hoodie-and-sweatshirt-size-chartsmagnolia.jpg?rlkey=7qm67lgbcgurccl9389boy9x2&amp;dl=0","Click to download SizeChart")</f>
      </c>
      <c r="C3693" s="0" t="inlineStr">
        <is>
          <t>Magnolia Women's French Terry Hoodie</t>
        </is>
      </c>
      <c r="D3693" s="0" t="inlineStr">
        <is>
          <t>109204</t>
        </is>
      </c>
      <c r="E3693" s="0" t="inlineStr">
        <is>
          <t>BLANK MAGNOLIA CARD:109204C – L</t>
        </is>
      </c>
      <c r="G3693" s="0" t="inlineStr">
        <is>
          <t>WOMENS</t>
        </is>
      </c>
      <c r="H3693" s="0" t="inlineStr">
        <is>
          <t>L</t>
        </is>
      </c>
      <c r="I3693" s="0">
        <v>32.99</v>
      </c>
      <c r="J3693" s="0">
        <v>0</v>
      </c>
    </row>
    <row r="3694" spans="1:10" customHeight="0">
      <c r="A3694" s="0">
        <f>HYPERLINK("https://dl.dropboxusercontent.com/scl/fi/n4fq0gvuiqox49a55sjgz/109204af.jpg?rlkey=4jppcpwfzufeqyni4q96sk2ls&amp;dl=0","Click to download Image")</f>
      </c>
      <c r="B3694" s="0">
        <f>HYPERLINK("https://dl.dropboxusercontent.com/scl/fi/gzypezv7jufw93m7ed0u5/womens-hoodie-and-sweatshirt-size-chartsmagnolia.jpg?rlkey=7qm67lgbcgurccl9389boy9x2&amp;dl=0","Click to download SizeChart")</f>
      </c>
      <c r="C3694" s="0" t="inlineStr">
        <is>
          <t>Magnolia Women's French Terry Hoodie</t>
        </is>
      </c>
      <c r="D3694" s="0" t="inlineStr">
        <is>
          <t>109204</t>
        </is>
      </c>
      <c r="E3694" s="0" t="inlineStr">
        <is>
          <t>BLANK MAGNOLIA CARD:109204D – XL</t>
        </is>
      </c>
      <c r="G3694" s="0" t="inlineStr">
        <is>
          <t>WOMENS</t>
        </is>
      </c>
      <c r="H3694" s="0" t="inlineStr">
        <is>
          <t>XL</t>
        </is>
      </c>
      <c r="I3694" s="0">
        <v>32.99</v>
      </c>
      <c r="J3694" s="0">
        <v>0</v>
      </c>
    </row>
    <row r="3695" spans="1:10" customHeight="0">
      <c r="A3695" s="0">
        <f>HYPERLINK("https://dl.dropboxusercontent.com/scl/fi/n4fq0gvuiqox49a55sjgz/109204af.jpg?rlkey=4jppcpwfzufeqyni4q96sk2ls&amp;dl=0","Click to download Image")</f>
      </c>
      <c r="B3695" s="0">
        <f>HYPERLINK("https://dl.dropboxusercontent.com/scl/fi/gzypezv7jufw93m7ed0u5/womens-hoodie-and-sweatshirt-size-chartsmagnolia.jpg?rlkey=7qm67lgbcgurccl9389boy9x2&amp;dl=0","Click to download SizeChart")</f>
      </c>
      <c r="C3695" s="0" t="inlineStr">
        <is>
          <t>Magnolia Women's French Terry Hoodie</t>
        </is>
      </c>
      <c r="D3695" s="0" t="inlineStr">
        <is>
          <t>109204</t>
        </is>
      </c>
      <c r="E3695" s="0" t="inlineStr">
        <is>
          <t>BLANK MAGNOLIA CARD:109204E - 2XL</t>
        </is>
      </c>
      <c r="G3695" s="0" t="inlineStr">
        <is>
          <t>WOMENS</t>
        </is>
      </c>
      <c r="H3695" s="0" t="inlineStr">
        <is>
          <t>2XL</t>
        </is>
      </c>
      <c r="I3695" s="0">
        <v>32.99</v>
      </c>
      <c r="J3695" s="0">
        <v>0</v>
      </c>
    </row>
    <row r="3696" spans="1:10" customHeight="0">
      <c r="A3696" s="0">
        <f>HYPERLINK("https://dl.dropboxusercontent.com/scl/fi/n4fq0gvuiqox49a55sjgz/109204af.jpg?rlkey=4jppcpwfzufeqyni4q96sk2ls&amp;dl=0","Click to download Image")</f>
      </c>
      <c r="B3696" s="0">
        <f>HYPERLINK("https://dl.dropboxusercontent.com/scl/fi/gzypezv7jufw93m7ed0u5/womens-hoodie-and-sweatshirt-size-chartsmagnolia.jpg?rlkey=7qm67lgbcgurccl9389boy9x2&amp;dl=0","Click to download SizeChart")</f>
      </c>
      <c r="C3696" s="0" t="inlineStr">
        <is>
          <t>Magnolia Women's French Terry Hoodie</t>
        </is>
      </c>
      <c r="D3696" s="0" t="inlineStr">
        <is>
          <t>109204</t>
        </is>
      </c>
      <c r="E3696" s="0" t="inlineStr">
        <is>
          <t>BLANK MAGNOLIA CARD:109204F - 3XL</t>
        </is>
      </c>
      <c r="G3696" s="0" t="inlineStr">
        <is>
          <t>WOMENS</t>
        </is>
      </c>
      <c r="H3696" s="0" t="inlineStr">
        <is>
          <t>3XL</t>
        </is>
      </c>
      <c r="I3696" s="0">
        <v>32.99</v>
      </c>
      <c r="J3696" s="0">
        <v>1</v>
      </c>
    </row>
    <row r="3697" spans="1:10" customHeight="0">
      <c r="A3697" s="0">
        <f>HYPERLINK("https://dl.dropboxusercontent.com/scl/fi/e102tn46toc84fhm2kjn6/121673-f.jpg?rlkey=m67cipgwv7pxsi1vtf1skvokq&amp;dl=0","Click to download Image")</f>
      </c>
      <c r="B3697" s="0">
        <f>HYPERLINK("https://dl.dropboxusercontent.com/scl/fi/3tmstnumhphlukuwkdrfm/womens-hoodie-and-sweatshirt-size-chartsoctavia.jpg?rlkey=ybbtcags8i9msknayzlx9btf5&amp;dl=0","Click to download SizeChart")</f>
      </c>
      <c r="C3697" s="0" t="inlineStr">
        <is>
          <t>Octavia Women's Cowl Neck Hoodie</t>
        </is>
      </c>
      <c r="D3697" s="0" t="inlineStr">
        <is>
          <t>121673</t>
        </is>
      </c>
      <c r="E3697" s="0" t="inlineStr">
        <is>
          <t>BLANK OCTAVI W BK:121673A-S</t>
        </is>
      </c>
      <c r="F3697" s="0" t="inlineStr">
        <is>
          <t>899121673046</t>
        </is>
      </c>
      <c r="G3697" s="0" t="inlineStr">
        <is>
          <t>WOMENS</t>
        </is>
      </c>
      <c r="H3697" s="0" t="inlineStr">
        <is>
          <t>S</t>
        </is>
      </c>
      <c r="I3697" s="0">
        <v>34.99</v>
      </c>
      <c r="J3697" s="0">
        <v>15</v>
      </c>
    </row>
    <row r="3698" spans="1:10" customHeight="0">
      <c r="A3698" s="0">
        <f>HYPERLINK("https://dl.dropboxusercontent.com/scl/fi/e102tn46toc84fhm2kjn6/121673-f.jpg?rlkey=m67cipgwv7pxsi1vtf1skvokq&amp;dl=0","Click to download Image")</f>
      </c>
      <c r="B3698" s="0">
        <f>HYPERLINK("https://dl.dropboxusercontent.com/scl/fi/3tmstnumhphlukuwkdrfm/womens-hoodie-and-sweatshirt-size-chartsoctavia.jpg?rlkey=ybbtcags8i9msknayzlx9btf5&amp;dl=0","Click to download SizeChart")</f>
      </c>
      <c r="C3698" s="0" t="inlineStr">
        <is>
          <t>Octavia Women's Cowl Neck Hoodie</t>
        </is>
      </c>
      <c r="D3698" s="0" t="inlineStr">
        <is>
          <t>121673</t>
        </is>
      </c>
      <c r="E3698" s="0" t="inlineStr">
        <is>
          <t>BLANK OCTAVI W BK:121673B-M</t>
        </is>
      </c>
      <c r="F3698" s="0" t="inlineStr">
        <is>
          <t>899121673053</t>
        </is>
      </c>
      <c r="G3698" s="0" t="inlineStr">
        <is>
          <t>WOMENS</t>
        </is>
      </c>
      <c r="H3698" s="0" t="inlineStr">
        <is>
          <t>M</t>
        </is>
      </c>
      <c r="I3698" s="0">
        <v>34.99</v>
      </c>
      <c r="J3698" s="0">
        <v>16</v>
      </c>
    </row>
    <row r="3699" spans="1:10" customHeight="0">
      <c r="A3699" s="0">
        <f>HYPERLINK("https://dl.dropboxusercontent.com/scl/fi/e102tn46toc84fhm2kjn6/121673-f.jpg?rlkey=m67cipgwv7pxsi1vtf1skvokq&amp;dl=0","Click to download Image")</f>
      </c>
      <c r="B3699" s="0">
        <f>HYPERLINK("https://dl.dropboxusercontent.com/scl/fi/3tmstnumhphlukuwkdrfm/womens-hoodie-and-sweatshirt-size-chartsoctavia.jpg?rlkey=ybbtcags8i9msknayzlx9btf5&amp;dl=0","Click to download SizeChart")</f>
      </c>
      <c r="C3699" s="0" t="inlineStr">
        <is>
          <t>Octavia Women's Cowl Neck Hoodie</t>
        </is>
      </c>
      <c r="D3699" s="0" t="inlineStr">
        <is>
          <t>121673</t>
        </is>
      </c>
      <c r="E3699" s="0" t="inlineStr">
        <is>
          <t>BLANK OCTAVI W BK:121673C-L</t>
        </is>
      </c>
      <c r="F3699" s="0" t="inlineStr">
        <is>
          <t>899121673060</t>
        </is>
      </c>
      <c r="G3699" s="0" t="inlineStr">
        <is>
          <t>WOMENS</t>
        </is>
      </c>
      <c r="H3699" s="0" t="inlineStr">
        <is>
          <t>L</t>
        </is>
      </c>
      <c r="I3699" s="0">
        <v>34.99</v>
      </c>
      <c r="J3699" s="0">
        <v>23</v>
      </c>
    </row>
    <row r="3700" spans="1:10" customHeight="0">
      <c r="A3700" s="0">
        <f>HYPERLINK("https://dl.dropboxusercontent.com/scl/fi/e102tn46toc84fhm2kjn6/121673-f.jpg?rlkey=m67cipgwv7pxsi1vtf1skvokq&amp;dl=0","Click to download Image")</f>
      </c>
      <c r="B3700" s="0">
        <f>HYPERLINK("https://dl.dropboxusercontent.com/scl/fi/3tmstnumhphlukuwkdrfm/womens-hoodie-and-sweatshirt-size-chartsoctavia.jpg?rlkey=ybbtcags8i9msknayzlx9btf5&amp;dl=0","Click to download SizeChart")</f>
      </c>
      <c r="C3700" s="0" t="inlineStr">
        <is>
          <t>Octavia Women's Cowl Neck Hoodie</t>
        </is>
      </c>
      <c r="D3700" s="0" t="inlineStr">
        <is>
          <t>121673</t>
        </is>
      </c>
      <c r="E3700" s="0" t="inlineStr">
        <is>
          <t>BLANK OCTAVI W BK:121673D-XL</t>
        </is>
      </c>
      <c r="F3700" s="0" t="inlineStr">
        <is>
          <t>899121673077</t>
        </is>
      </c>
      <c r="G3700" s="0" t="inlineStr">
        <is>
          <t>WOMENS</t>
        </is>
      </c>
      <c r="H3700" s="0" t="inlineStr">
        <is>
          <t>XL</t>
        </is>
      </c>
      <c r="I3700" s="0">
        <v>34.99</v>
      </c>
      <c r="J3700" s="0">
        <v>9</v>
      </c>
    </row>
    <row r="3701" spans="1:10" customHeight="0">
      <c r="A3701" s="0">
        <f>HYPERLINK("https://dl.dropboxusercontent.com/scl/fi/e102tn46toc84fhm2kjn6/121673-f.jpg?rlkey=m67cipgwv7pxsi1vtf1skvokq&amp;dl=0","Click to download Image")</f>
      </c>
      <c r="B3701" s="0">
        <f>HYPERLINK("https://dl.dropboxusercontent.com/scl/fi/3tmstnumhphlukuwkdrfm/womens-hoodie-and-sweatshirt-size-chartsoctavia.jpg?rlkey=ybbtcags8i9msknayzlx9btf5&amp;dl=0","Click to download SizeChart")</f>
      </c>
      <c r="C3701" s="0" t="inlineStr">
        <is>
          <t>Octavia Women's Cowl Neck Hoodie</t>
        </is>
      </c>
      <c r="D3701" s="0" t="inlineStr">
        <is>
          <t>121673</t>
        </is>
      </c>
      <c r="E3701" s="0" t="inlineStr">
        <is>
          <t>BLANK OCTAVI W BK:121673E-2XL</t>
        </is>
      </c>
      <c r="F3701" s="0" t="inlineStr">
        <is>
          <t>899121673084</t>
        </is>
      </c>
      <c r="G3701" s="0" t="inlineStr">
        <is>
          <t>WOMENS</t>
        </is>
      </c>
      <c r="H3701" s="0" t="inlineStr">
        <is>
          <t>2XL</t>
        </is>
      </c>
      <c r="I3701" s="0">
        <v>34.99</v>
      </c>
      <c r="J3701" s="0">
        <v>2</v>
      </c>
    </row>
    <row r="3702" spans="1:10" customHeight="0">
      <c r="A3702" s="0">
        <f>HYPERLINK("https://dl.dropboxusercontent.com/scl/fi/e102tn46toc84fhm2kjn6/121673-f.jpg?rlkey=m67cipgwv7pxsi1vtf1skvokq&amp;dl=0","Click to download Image")</f>
      </c>
      <c r="B3702" s="0">
        <f>HYPERLINK("https://dl.dropboxusercontent.com/scl/fi/3tmstnumhphlukuwkdrfm/womens-hoodie-and-sweatshirt-size-chartsoctavia.jpg?rlkey=ybbtcags8i9msknayzlx9btf5&amp;dl=0","Click to download SizeChart")</f>
      </c>
      <c r="C3702" s="0" t="inlineStr">
        <is>
          <t>Octavia Women's Cowl Neck Hoodie</t>
        </is>
      </c>
      <c r="D3702" s="0" t="inlineStr">
        <is>
          <t>121673</t>
        </is>
      </c>
      <c r="E3702" s="0" t="inlineStr">
        <is>
          <t>BLANK OCTAVI W BK:121673F-3XL</t>
        </is>
      </c>
      <c r="F3702" s="0" t="inlineStr">
        <is>
          <t>899121673091</t>
        </is>
      </c>
      <c r="G3702" s="0" t="inlineStr">
        <is>
          <t>WOMENS</t>
        </is>
      </c>
      <c r="H3702" s="0" t="inlineStr">
        <is>
          <t>3XL</t>
        </is>
      </c>
      <c r="I3702" s="0">
        <v>34.99</v>
      </c>
      <c r="J3702" s="0">
        <v>4</v>
      </c>
    </row>
    <row r="3703" spans="1:10" customHeight="0">
      <c r="A3703" s="0">
        <f>HYPERLINK("https://dl.dropboxusercontent.com/scl/fi/1059b7wbcn4ufmrz6x1ju/121672-f.jpg?rlkey=pa3457tkp6ed3h9lfdfesde93&amp;dl=0","Click to download Image")</f>
      </c>
      <c r="B3703" s="0">
        <f>HYPERLINK("https://dl.dropboxusercontent.com/scl/fi/3tmstnumhphlukuwkdrfm/womens-hoodie-and-sweatshirt-size-chartsoctavia.jpg?rlkey=ybbtcags8i9msknayzlx9btf5&amp;dl=0","Click to download SizeChart")</f>
      </c>
      <c r="C3703" s="0" t="inlineStr">
        <is>
          <t>Octavia Women's Cowl Neck Hoodie</t>
        </is>
      </c>
      <c r="D3703" s="0" t="inlineStr">
        <is>
          <t>121672</t>
        </is>
      </c>
      <c r="E3703" s="0" t="inlineStr">
        <is>
          <t>BLANK OCTAVI W GY:121672A-S</t>
        </is>
      </c>
      <c r="F3703" s="0" t="inlineStr">
        <is>
          <t>899121672049</t>
        </is>
      </c>
      <c r="G3703" s="0" t="inlineStr">
        <is>
          <t>WOMENS</t>
        </is>
      </c>
      <c r="H3703" s="0" t="inlineStr">
        <is>
          <t>S</t>
        </is>
      </c>
      <c r="I3703" s="0">
        <v>34.99</v>
      </c>
      <c r="J3703" s="0">
        <v>24</v>
      </c>
    </row>
    <row r="3704" spans="1:10" customHeight="0">
      <c r="A3704" s="0">
        <f>HYPERLINK("https://dl.dropboxusercontent.com/scl/fi/1059b7wbcn4ufmrz6x1ju/121672-f.jpg?rlkey=pa3457tkp6ed3h9lfdfesde93&amp;dl=0","Click to download Image")</f>
      </c>
      <c r="B3704" s="0">
        <f>HYPERLINK("https://dl.dropboxusercontent.com/scl/fi/3tmstnumhphlukuwkdrfm/womens-hoodie-and-sweatshirt-size-chartsoctavia.jpg?rlkey=ybbtcags8i9msknayzlx9btf5&amp;dl=0","Click to download SizeChart")</f>
      </c>
      <c r="C3704" s="0" t="inlineStr">
        <is>
          <t>Octavia Women's Cowl Neck Hoodie</t>
        </is>
      </c>
      <c r="D3704" s="0" t="inlineStr">
        <is>
          <t>121672</t>
        </is>
      </c>
      <c r="E3704" s="0" t="inlineStr">
        <is>
          <t>BLANK OCTAVI W GY:121672B-M</t>
        </is>
      </c>
      <c r="F3704" s="0" t="inlineStr">
        <is>
          <t>899121672056</t>
        </is>
      </c>
      <c r="G3704" s="0" t="inlineStr">
        <is>
          <t>WOMENS</t>
        </is>
      </c>
      <c r="H3704" s="0" t="inlineStr">
        <is>
          <t>M</t>
        </is>
      </c>
      <c r="I3704" s="0">
        <v>34.99</v>
      </c>
      <c r="J3704" s="0">
        <v>45</v>
      </c>
    </row>
    <row r="3705" spans="1:10" customHeight="0">
      <c r="A3705" s="0">
        <f>HYPERLINK("https://dl.dropboxusercontent.com/scl/fi/1059b7wbcn4ufmrz6x1ju/121672-f.jpg?rlkey=pa3457tkp6ed3h9lfdfesde93&amp;dl=0","Click to download Image")</f>
      </c>
      <c r="B3705" s="0">
        <f>HYPERLINK("https://dl.dropboxusercontent.com/scl/fi/3tmstnumhphlukuwkdrfm/womens-hoodie-and-sweatshirt-size-chartsoctavia.jpg?rlkey=ybbtcags8i9msknayzlx9btf5&amp;dl=0","Click to download SizeChart")</f>
      </c>
      <c r="C3705" s="0" t="inlineStr">
        <is>
          <t>Octavia Women's Cowl Neck Hoodie</t>
        </is>
      </c>
      <c r="D3705" s="0" t="inlineStr">
        <is>
          <t>121672</t>
        </is>
      </c>
      <c r="E3705" s="0" t="inlineStr">
        <is>
          <t>BLANK OCTAVI W GY:121672C-L</t>
        </is>
      </c>
      <c r="F3705" s="0" t="inlineStr">
        <is>
          <t>899121672063</t>
        </is>
      </c>
      <c r="G3705" s="0" t="inlineStr">
        <is>
          <t>WOMENS</t>
        </is>
      </c>
      <c r="H3705" s="0" t="inlineStr">
        <is>
          <t>L</t>
        </is>
      </c>
      <c r="I3705" s="0">
        <v>34.99</v>
      </c>
      <c r="J3705" s="0">
        <v>45</v>
      </c>
    </row>
    <row r="3706" spans="1:10" customHeight="0">
      <c r="A3706" s="0">
        <f>HYPERLINK("https://dl.dropboxusercontent.com/scl/fi/1059b7wbcn4ufmrz6x1ju/121672-f.jpg?rlkey=pa3457tkp6ed3h9lfdfesde93&amp;dl=0","Click to download Image")</f>
      </c>
      <c r="B3706" s="0">
        <f>HYPERLINK("https://dl.dropboxusercontent.com/scl/fi/3tmstnumhphlukuwkdrfm/womens-hoodie-and-sweatshirt-size-chartsoctavia.jpg?rlkey=ybbtcags8i9msknayzlx9btf5&amp;dl=0","Click to download SizeChart")</f>
      </c>
      <c r="C3706" s="0" t="inlineStr">
        <is>
          <t>Octavia Women's Cowl Neck Hoodie</t>
        </is>
      </c>
      <c r="D3706" s="0" t="inlineStr">
        <is>
          <t>121672</t>
        </is>
      </c>
      <c r="E3706" s="0" t="inlineStr">
        <is>
          <t>BLANK OCTAVI W GY:121672D-XL</t>
        </is>
      </c>
      <c r="F3706" s="0" t="inlineStr">
        <is>
          <t>899121672070</t>
        </is>
      </c>
      <c r="G3706" s="0" t="inlineStr">
        <is>
          <t>WOMENS</t>
        </is>
      </c>
      <c r="H3706" s="0" t="inlineStr">
        <is>
          <t>XL</t>
        </is>
      </c>
      <c r="I3706" s="0">
        <v>34.99</v>
      </c>
      <c r="J3706" s="0">
        <v>22</v>
      </c>
    </row>
    <row r="3707" spans="1:10" customHeight="0">
      <c r="A3707" s="0">
        <f>HYPERLINK("https://dl.dropboxusercontent.com/scl/fi/1059b7wbcn4ufmrz6x1ju/121672-f.jpg?rlkey=pa3457tkp6ed3h9lfdfesde93&amp;dl=0","Click to download Image")</f>
      </c>
      <c r="B3707" s="0">
        <f>HYPERLINK("https://dl.dropboxusercontent.com/scl/fi/3tmstnumhphlukuwkdrfm/womens-hoodie-and-sweatshirt-size-chartsoctavia.jpg?rlkey=ybbtcags8i9msknayzlx9btf5&amp;dl=0","Click to download SizeChart")</f>
      </c>
      <c r="C3707" s="0" t="inlineStr">
        <is>
          <t>Octavia Women's Cowl Neck Hoodie</t>
        </is>
      </c>
      <c r="D3707" s="0" t="inlineStr">
        <is>
          <t>121672</t>
        </is>
      </c>
      <c r="E3707" s="0" t="inlineStr">
        <is>
          <t>BLANK OCTAVI W GY:121672E-2XL</t>
        </is>
      </c>
      <c r="F3707" s="0" t="inlineStr">
        <is>
          <t>899121672087</t>
        </is>
      </c>
      <c r="G3707" s="0" t="inlineStr">
        <is>
          <t>WOMENS</t>
        </is>
      </c>
      <c r="H3707" s="0" t="inlineStr">
        <is>
          <t>2XL</t>
        </is>
      </c>
      <c r="I3707" s="0">
        <v>34.99</v>
      </c>
      <c r="J3707" s="0">
        <v>10</v>
      </c>
    </row>
    <row r="3708" spans="1:10" customHeight="0">
      <c r="A3708" s="0">
        <f>HYPERLINK("https://dl.dropboxusercontent.com/scl/fi/1059b7wbcn4ufmrz6x1ju/121672-f.jpg?rlkey=pa3457tkp6ed3h9lfdfesde93&amp;dl=0","Click to download Image")</f>
      </c>
      <c r="B3708" s="0">
        <f>HYPERLINK("https://dl.dropboxusercontent.com/scl/fi/3tmstnumhphlukuwkdrfm/womens-hoodie-and-sweatshirt-size-chartsoctavia.jpg?rlkey=ybbtcags8i9msknayzlx9btf5&amp;dl=0","Click to download SizeChart")</f>
      </c>
      <c r="C3708" s="0" t="inlineStr">
        <is>
          <t>Octavia Women's Cowl Neck Hoodie</t>
        </is>
      </c>
      <c r="D3708" s="0" t="inlineStr">
        <is>
          <t>121672</t>
        </is>
      </c>
      <c r="E3708" s="0" t="inlineStr">
        <is>
          <t>BLANK OCTAVI W GY:121672F-3XL</t>
        </is>
      </c>
      <c r="F3708" s="0" t="inlineStr">
        <is>
          <t>899121672094</t>
        </is>
      </c>
      <c r="G3708" s="0" t="inlineStr">
        <is>
          <t>WOMENS</t>
        </is>
      </c>
      <c r="H3708" s="0" t="inlineStr">
        <is>
          <t>3XL</t>
        </is>
      </c>
      <c r="I3708" s="0">
        <v>34.99</v>
      </c>
      <c r="J3708" s="0">
        <v>6</v>
      </c>
    </row>
    <row r="3709" spans="1:10" customHeight="0">
      <c r="A3709" s="0">
        <f>HYPERLINK("https://dl.dropboxusercontent.com/scl/fi/cwymtp1csppi0c0atanzp/121674-f.jpg?rlkey=k5qb1svs2kkjd7oucwaywybon&amp;dl=0","Click to download Image")</f>
      </c>
      <c r="B3709" s="0">
        <f>HYPERLINK("https://dl.dropboxusercontent.com/scl/fi/3tmstnumhphlukuwkdrfm/womens-hoodie-and-sweatshirt-size-chartsoctavia.jpg?rlkey=ybbtcags8i9msknayzlx9btf5&amp;dl=0","Click to download SizeChart")</f>
      </c>
      <c r="C3709" s="0" t="inlineStr">
        <is>
          <t>Octavia Women's Cowl Neck Hoodie</t>
        </is>
      </c>
      <c r="D3709" s="0" t="inlineStr">
        <is>
          <t>121674</t>
        </is>
      </c>
      <c r="E3709" s="0" t="inlineStr">
        <is>
          <t>BLANK OCTAVI W NY:121674A-S</t>
        </is>
      </c>
      <c r="F3709" s="0" t="inlineStr">
        <is>
          <t>899121674043</t>
        </is>
      </c>
      <c r="G3709" s="0" t="inlineStr">
        <is>
          <t>WOMENS</t>
        </is>
      </c>
      <c r="H3709" s="0" t="inlineStr">
        <is>
          <t>S</t>
        </is>
      </c>
      <c r="I3709" s="0">
        <v>34.99</v>
      </c>
      <c r="J3709" s="0">
        <v>24</v>
      </c>
    </row>
    <row r="3710" spans="1:10" customHeight="0">
      <c r="A3710" s="0">
        <f>HYPERLINK("https://dl.dropboxusercontent.com/scl/fi/cwymtp1csppi0c0atanzp/121674-f.jpg?rlkey=k5qb1svs2kkjd7oucwaywybon&amp;dl=0","Click to download Image")</f>
      </c>
      <c r="B3710" s="0">
        <f>HYPERLINK("https://dl.dropboxusercontent.com/scl/fi/3tmstnumhphlukuwkdrfm/womens-hoodie-and-sweatshirt-size-chartsoctavia.jpg?rlkey=ybbtcags8i9msknayzlx9btf5&amp;dl=0","Click to download SizeChart")</f>
      </c>
      <c r="C3710" s="0" t="inlineStr">
        <is>
          <t>Octavia Women's Cowl Neck Hoodie</t>
        </is>
      </c>
      <c r="D3710" s="0" t="inlineStr">
        <is>
          <t>121674</t>
        </is>
      </c>
      <c r="E3710" s="0" t="inlineStr">
        <is>
          <t>BLANK OCTAVI W NY:121674B-M</t>
        </is>
      </c>
      <c r="F3710" s="0" t="inlineStr">
        <is>
          <t>899121674050</t>
        </is>
      </c>
      <c r="G3710" s="0" t="inlineStr">
        <is>
          <t>WOMENS</t>
        </is>
      </c>
      <c r="H3710" s="0" t="inlineStr">
        <is>
          <t>M</t>
        </is>
      </c>
      <c r="I3710" s="0">
        <v>34.99</v>
      </c>
      <c r="J3710" s="0">
        <v>46</v>
      </c>
    </row>
    <row r="3711" spans="1:10" customHeight="0">
      <c r="A3711" s="0">
        <f>HYPERLINK("https://dl.dropboxusercontent.com/scl/fi/cwymtp1csppi0c0atanzp/121674-f.jpg?rlkey=k5qb1svs2kkjd7oucwaywybon&amp;dl=0","Click to download Image")</f>
      </c>
      <c r="B3711" s="0">
        <f>HYPERLINK("https://dl.dropboxusercontent.com/scl/fi/3tmstnumhphlukuwkdrfm/womens-hoodie-and-sweatshirt-size-chartsoctavia.jpg?rlkey=ybbtcags8i9msknayzlx9btf5&amp;dl=0","Click to download SizeChart")</f>
      </c>
      <c r="C3711" s="0" t="inlineStr">
        <is>
          <t>Octavia Women's Cowl Neck Hoodie</t>
        </is>
      </c>
      <c r="D3711" s="0" t="inlineStr">
        <is>
          <t>121674</t>
        </is>
      </c>
      <c r="E3711" s="0" t="inlineStr">
        <is>
          <t>BLANK OCTAVI W NY:121674C-L</t>
        </is>
      </c>
      <c r="F3711" s="0" t="inlineStr">
        <is>
          <t>899121674067</t>
        </is>
      </c>
      <c r="G3711" s="0" t="inlineStr">
        <is>
          <t>WOMENS</t>
        </is>
      </c>
      <c r="H3711" s="0" t="inlineStr">
        <is>
          <t>L</t>
        </is>
      </c>
      <c r="I3711" s="0">
        <v>34.99</v>
      </c>
      <c r="J3711" s="0">
        <v>48</v>
      </c>
    </row>
    <row r="3712" spans="1:10" customHeight="0">
      <c r="A3712" s="0">
        <f>HYPERLINK("https://dl.dropboxusercontent.com/scl/fi/cwymtp1csppi0c0atanzp/121674-f.jpg?rlkey=k5qb1svs2kkjd7oucwaywybon&amp;dl=0","Click to download Image")</f>
      </c>
      <c r="B3712" s="0">
        <f>HYPERLINK("https://dl.dropboxusercontent.com/scl/fi/3tmstnumhphlukuwkdrfm/womens-hoodie-and-sweatshirt-size-chartsoctavia.jpg?rlkey=ybbtcags8i9msknayzlx9btf5&amp;dl=0","Click to download SizeChart")</f>
      </c>
      <c r="C3712" s="0" t="inlineStr">
        <is>
          <t>Octavia Women's Cowl Neck Hoodie</t>
        </is>
      </c>
      <c r="D3712" s="0" t="inlineStr">
        <is>
          <t>121674</t>
        </is>
      </c>
      <c r="E3712" s="0" t="inlineStr">
        <is>
          <t>BLANK OCTAVI W NY:121674D-XL</t>
        </is>
      </c>
      <c r="F3712" s="0" t="inlineStr">
        <is>
          <t>899121674074</t>
        </is>
      </c>
      <c r="G3712" s="0" t="inlineStr">
        <is>
          <t>WOMENS</t>
        </is>
      </c>
      <c r="H3712" s="0" t="inlineStr">
        <is>
          <t>XL</t>
        </is>
      </c>
      <c r="I3712" s="0">
        <v>34.99</v>
      </c>
      <c r="J3712" s="0">
        <v>24</v>
      </c>
    </row>
    <row r="3713" spans="1:10" customHeight="0">
      <c r="A3713" s="0">
        <f>HYPERLINK("https://dl.dropboxusercontent.com/scl/fi/cwymtp1csppi0c0atanzp/121674-f.jpg?rlkey=k5qb1svs2kkjd7oucwaywybon&amp;dl=0","Click to download Image")</f>
      </c>
      <c r="B3713" s="0">
        <f>HYPERLINK("https://dl.dropboxusercontent.com/scl/fi/3tmstnumhphlukuwkdrfm/womens-hoodie-and-sweatshirt-size-chartsoctavia.jpg?rlkey=ybbtcags8i9msknayzlx9btf5&amp;dl=0","Click to download SizeChart")</f>
      </c>
      <c r="C3713" s="0" t="inlineStr">
        <is>
          <t>Octavia Women's Cowl Neck Hoodie</t>
        </is>
      </c>
      <c r="D3713" s="0" t="inlineStr">
        <is>
          <t>121674</t>
        </is>
      </c>
      <c r="E3713" s="0" t="inlineStr">
        <is>
          <t>BLANK OCTAVI W NY:121674E-2XL</t>
        </is>
      </c>
      <c r="F3713" s="0" t="inlineStr">
        <is>
          <t>899121674081</t>
        </is>
      </c>
      <c r="G3713" s="0" t="inlineStr">
        <is>
          <t>WOMENS</t>
        </is>
      </c>
      <c r="H3713" s="0" t="inlineStr">
        <is>
          <t>2XL</t>
        </is>
      </c>
      <c r="I3713" s="0">
        <v>34.99</v>
      </c>
      <c r="J3713" s="0">
        <v>9</v>
      </c>
    </row>
    <row r="3714" spans="1:10" customHeight="0">
      <c r="A3714" s="0">
        <f>HYPERLINK("https://dl.dropboxusercontent.com/scl/fi/cwymtp1csppi0c0atanzp/121674-f.jpg?rlkey=k5qb1svs2kkjd7oucwaywybon&amp;dl=0","Click to download Image")</f>
      </c>
      <c r="B3714" s="0">
        <f>HYPERLINK("https://dl.dropboxusercontent.com/scl/fi/3tmstnumhphlukuwkdrfm/womens-hoodie-and-sweatshirt-size-chartsoctavia.jpg?rlkey=ybbtcags8i9msknayzlx9btf5&amp;dl=0","Click to download SizeChart")</f>
      </c>
      <c r="C3714" s="0" t="inlineStr">
        <is>
          <t>Octavia Women's Cowl Neck Hoodie</t>
        </is>
      </c>
      <c r="D3714" s="0" t="inlineStr">
        <is>
          <t>121674</t>
        </is>
      </c>
      <c r="E3714" s="0" t="inlineStr">
        <is>
          <t>BLANK OCTAVI W NY:121674F-3XL</t>
        </is>
      </c>
      <c r="F3714" s="0" t="inlineStr">
        <is>
          <t>899121674098</t>
        </is>
      </c>
      <c r="G3714" s="0" t="inlineStr">
        <is>
          <t>WOMENS</t>
        </is>
      </c>
      <c r="H3714" s="0" t="inlineStr">
        <is>
          <t>3XL</t>
        </is>
      </c>
      <c r="I3714" s="0">
        <v>34.99</v>
      </c>
      <c r="J3714" s="0">
        <v>4</v>
      </c>
    </row>
    <row r="3715" spans="1:10" customHeight="0">
      <c r="A3715" s="0">
        <f>HYPERLINK("https://dl.dropboxusercontent.com/scl/fi/ovq5zwb14g8zgeull948k/132871-f.jpg?rlkey=af721oswxi15ypnp4665m4bbt&amp;dl=0","Click to download Image")</f>
      </c>
      <c r="B3715" s="0">
        <f>HYPERLINK("https://dl.dropboxusercontent.com/scl/fi/2v1eoy453cjulamgxem4d/womens-hoodie-and-sweatshirt-size-chartsrevel.jpg?rlkey=nbegyfm7vrpgfz4xt2r8ckuoq&amp;dl=0","Click to download SizeChart")</f>
      </c>
      <c r="C3715" s="0" t="inlineStr">
        <is>
          <t>Revel Women's Tunic Hoodie</t>
        </is>
      </c>
      <c r="D3715" s="0" t="inlineStr">
        <is>
          <t>132871</t>
        </is>
      </c>
      <c r="E3715" s="0" t="inlineStr">
        <is>
          <t>BLANK REVEL W LG:132871A-S</t>
        </is>
      </c>
      <c r="F3715" s="0" t="inlineStr">
        <is>
          <t>899132871042</t>
        </is>
      </c>
      <c r="G3715" s="0" t="inlineStr">
        <is>
          <t>WOMENS</t>
        </is>
      </c>
      <c r="H3715" s="0" t="inlineStr">
        <is>
          <t>S</t>
        </is>
      </c>
      <c r="I3715" s="0">
        <v>44.99</v>
      </c>
      <c r="J3715" s="0">
        <v>26</v>
      </c>
    </row>
    <row r="3716" spans="1:10" customHeight="0">
      <c r="A3716" s="0">
        <f>HYPERLINK("https://dl.dropboxusercontent.com/scl/fi/ovq5zwb14g8zgeull948k/132871-f.jpg?rlkey=af721oswxi15ypnp4665m4bbt&amp;dl=0","Click to download Image")</f>
      </c>
      <c r="B3716" s="0">
        <f>HYPERLINK("https://dl.dropboxusercontent.com/scl/fi/2v1eoy453cjulamgxem4d/womens-hoodie-and-sweatshirt-size-chartsrevel.jpg?rlkey=nbegyfm7vrpgfz4xt2r8ckuoq&amp;dl=0","Click to download SizeChart")</f>
      </c>
      <c r="C3716" s="0" t="inlineStr">
        <is>
          <t>Revel Women's Tunic Hoodie</t>
        </is>
      </c>
      <c r="D3716" s="0" t="inlineStr">
        <is>
          <t>132871</t>
        </is>
      </c>
      <c r="E3716" s="0" t="inlineStr">
        <is>
          <t>BLANK REVEL W LG:132871B-M</t>
        </is>
      </c>
      <c r="F3716" s="0" t="inlineStr">
        <is>
          <t>899132871059</t>
        </is>
      </c>
      <c r="G3716" s="0" t="inlineStr">
        <is>
          <t>WOMENS</t>
        </is>
      </c>
      <c r="H3716" s="0" t="inlineStr">
        <is>
          <t>M</t>
        </is>
      </c>
      <c r="I3716" s="0">
        <v>44.99</v>
      </c>
      <c r="J3716" s="0">
        <v>52</v>
      </c>
    </row>
    <row r="3717" spans="1:10" customHeight="0">
      <c r="A3717" s="0">
        <f>HYPERLINK("https://dl.dropboxusercontent.com/scl/fi/ovq5zwb14g8zgeull948k/132871-f.jpg?rlkey=af721oswxi15ypnp4665m4bbt&amp;dl=0","Click to download Image")</f>
      </c>
      <c r="B3717" s="0">
        <f>HYPERLINK("https://dl.dropboxusercontent.com/scl/fi/2v1eoy453cjulamgxem4d/womens-hoodie-and-sweatshirt-size-chartsrevel.jpg?rlkey=nbegyfm7vrpgfz4xt2r8ckuoq&amp;dl=0","Click to download SizeChart")</f>
      </c>
      <c r="C3717" s="0" t="inlineStr">
        <is>
          <t>Revel Women's Tunic Hoodie</t>
        </is>
      </c>
      <c r="D3717" s="0" t="inlineStr">
        <is>
          <t>132871</t>
        </is>
      </c>
      <c r="E3717" s="0" t="inlineStr">
        <is>
          <t>BLANK REVEL W LG:132871C-L</t>
        </is>
      </c>
      <c r="F3717" s="0" t="inlineStr">
        <is>
          <t>899132871066</t>
        </is>
      </c>
      <c r="G3717" s="0" t="inlineStr">
        <is>
          <t>WOMENS</t>
        </is>
      </c>
      <c r="H3717" s="0" t="inlineStr">
        <is>
          <t>L</t>
        </is>
      </c>
      <c r="I3717" s="0">
        <v>44.99</v>
      </c>
      <c r="J3717" s="0">
        <v>51</v>
      </c>
    </row>
    <row r="3718" spans="1:10" customHeight="0">
      <c r="A3718" s="0">
        <f>HYPERLINK("https://dl.dropboxusercontent.com/scl/fi/ovq5zwb14g8zgeull948k/132871-f.jpg?rlkey=af721oswxi15ypnp4665m4bbt&amp;dl=0","Click to download Image")</f>
      </c>
      <c r="B3718" s="0">
        <f>HYPERLINK("https://dl.dropboxusercontent.com/scl/fi/2v1eoy453cjulamgxem4d/womens-hoodie-and-sweatshirt-size-chartsrevel.jpg?rlkey=nbegyfm7vrpgfz4xt2r8ckuoq&amp;dl=0","Click to download SizeChart")</f>
      </c>
      <c r="C3718" s="0" t="inlineStr">
        <is>
          <t>Revel Women's Tunic Hoodie</t>
        </is>
      </c>
      <c r="D3718" s="0" t="inlineStr">
        <is>
          <t>132871</t>
        </is>
      </c>
      <c r="E3718" s="0" t="inlineStr">
        <is>
          <t>BLANK REVEL W LG:132871D-XL</t>
        </is>
      </c>
      <c r="F3718" s="0" t="inlineStr">
        <is>
          <t>899132871073</t>
        </is>
      </c>
      <c r="G3718" s="0" t="inlineStr">
        <is>
          <t>WOMENS</t>
        </is>
      </c>
      <c r="H3718" s="0" t="inlineStr">
        <is>
          <t>XL</t>
        </is>
      </c>
      <c r="I3718" s="0">
        <v>44.99</v>
      </c>
      <c r="J3718" s="0">
        <v>26</v>
      </c>
    </row>
    <row r="3719" spans="1:10" customHeight="0">
      <c r="A3719" s="0">
        <f>HYPERLINK("https://dl.dropboxusercontent.com/scl/fi/ovq5zwb14g8zgeull948k/132871-f.jpg?rlkey=af721oswxi15ypnp4665m4bbt&amp;dl=0","Click to download Image")</f>
      </c>
      <c r="B3719" s="0">
        <f>HYPERLINK("https://dl.dropboxusercontent.com/scl/fi/2v1eoy453cjulamgxem4d/womens-hoodie-and-sweatshirt-size-chartsrevel.jpg?rlkey=nbegyfm7vrpgfz4xt2r8ckuoq&amp;dl=0","Click to download SizeChart")</f>
      </c>
      <c r="C3719" s="0" t="inlineStr">
        <is>
          <t>Revel Women's Tunic Hoodie</t>
        </is>
      </c>
      <c r="D3719" s="0" t="inlineStr">
        <is>
          <t>132871</t>
        </is>
      </c>
      <c r="E3719" s="0" t="inlineStr">
        <is>
          <t>BLANK REVEL W LG:132871E-2XL</t>
        </is>
      </c>
      <c r="F3719" s="0" t="inlineStr">
        <is>
          <t>899132871080</t>
        </is>
      </c>
      <c r="G3719" s="0" t="inlineStr">
        <is>
          <t>WOMENS</t>
        </is>
      </c>
      <c r="H3719" s="0" t="inlineStr">
        <is>
          <t>2XL</t>
        </is>
      </c>
      <c r="I3719" s="0">
        <v>44.99</v>
      </c>
      <c r="J3719" s="0">
        <v>18</v>
      </c>
    </row>
    <row r="3720" spans="1:10" customHeight="0">
      <c r="A3720" s="0">
        <f>HYPERLINK("https://dl.dropboxusercontent.com/scl/fi/ovq5zwb14g8zgeull948k/132871-f.jpg?rlkey=af721oswxi15ypnp4665m4bbt&amp;dl=0","Click to download Image")</f>
      </c>
      <c r="B3720" s="0">
        <f>HYPERLINK("https://dl.dropboxusercontent.com/scl/fi/2v1eoy453cjulamgxem4d/womens-hoodie-and-sweatshirt-size-chartsrevel.jpg?rlkey=nbegyfm7vrpgfz4xt2r8ckuoq&amp;dl=0","Click to download SizeChart")</f>
      </c>
      <c r="C3720" s="0" t="inlineStr">
        <is>
          <t>Revel Women's Tunic Hoodie</t>
        </is>
      </c>
      <c r="D3720" s="0" t="inlineStr">
        <is>
          <t>132871</t>
        </is>
      </c>
      <c r="E3720" s="0" t="inlineStr">
        <is>
          <t>BLANK REVEL W LG:132871F-3XL</t>
        </is>
      </c>
      <c r="F3720" s="0" t="inlineStr">
        <is>
          <t>899132871097</t>
        </is>
      </c>
      <c r="G3720" s="0" t="inlineStr">
        <is>
          <t>WOMENS</t>
        </is>
      </c>
      <c r="H3720" s="0" t="inlineStr">
        <is>
          <t>3XL</t>
        </is>
      </c>
      <c r="I3720" s="0">
        <v>44.99</v>
      </c>
      <c r="J3720" s="0">
        <v>12</v>
      </c>
    </row>
    <row r="3721" spans="1:10" customHeight="0">
      <c r="A3721" s="0">
        <f>HYPERLINK("https://dl.dropboxusercontent.com/scl/fi/19gq2ex3agfti9r3raqkh/128439-f.jpg?rlkey=e7k7haub0dz42vmofwtz2t7i4&amp;dl=0","Click to download Image")</f>
      </c>
      <c r="B3721" s="0">
        <f>HYPERLINK("https://dl.dropboxusercontent.com/scl/fi/gakf8l5p6uoc09jtc04rp/womens-hoodie-and-sweatshirt-size-chartssoho.jpg?rlkey=ocnmi0nahwfho2unark9c24w0&amp;dl=0","Click to download SizeChart")</f>
      </c>
      <c r="C3721" s="0" t="inlineStr">
        <is>
          <t>Soho Women's Scuba Half-Zip Hoodie</t>
        </is>
      </c>
      <c r="D3721" s="0" t="inlineStr">
        <is>
          <t>128439</t>
        </is>
      </c>
      <c r="E3721" s="0" t="inlineStr">
        <is>
          <t>BLANK SOHO W BK:128439A-S</t>
        </is>
      </c>
      <c r="F3721" s="0" t="inlineStr">
        <is>
          <t>899128439041</t>
        </is>
      </c>
      <c r="G3721" s="0" t="inlineStr">
        <is>
          <t>WOMENS</t>
        </is>
      </c>
      <c r="H3721" s="0" t="inlineStr">
        <is>
          <t>S</t>
        </is>
      </c>
      <c r="I3721" s="0">
        <v>44.99</v>
      </c>
      <c r="J3721" s="0">
        <v>41</v>
      </c>
    </row>
    <row r="3722" spans="1:10" customHeight="0">
      <c r="A3722" s="0">
        <f>HYPERLINK("https://dl.dropboxusercontent.com/scl/fi/19gq2ex3agfti9r3raqkh/128439-f.jpg?rlkey=e7k7haub0dz42vmofwtz2t7i4&amp;dl=0","Click to download Image")</f>
      </c>
      <c r="B3722" s="0">
        <f>HYPERLINK("https://dl.dropboxusercontent.com/scl/fi/gakf8l5p6uoc09jtc04rp/womens-hoodie-and-sweatshirt-size-chartssoho.jpg?rlkey=ocnmi0nahwfho2unark9c24w0&amp;dl=0","Click to download SizeChart")</f>
      </c>
      <c r="C3722" s="0" t="inlineStr">
        <is>
          <t>Soho Women's Scuba Half-Zip Hoodie</t>
        </is>
      </c>
      <c r="D3722" s="0" t="inlineStr">
        <is>
          <t>128439</t>
        </is>
      </c>
      <c r="E3722" s="0" t="inlineStr">
        <is>
          <t>BLANK SOHO W BK:128439B-M</t>
        </is>
      </c>
      <c r="F3722" s="0" t="inlineStr">
        <is>
          <t>899128439058</t>
        </is>
      </c>
      <c r="G3722" s="0" t="inlineStr">
        <is>
          <t>WOMENS</t>
        </is>
      </c>
      <c r="H3722" s="0" t="inlineStr">
        <is>
          <t>M</t>
        </is>
      </c>
      <c r="I3722" s="0">
        <v>44.99</v>
      </c>
      <c r="J3722" s="0">
        <v>85</v>
      </c>
    </row>
    <row r="3723" spans="1:10" customHeight="0">
      <c r="A3723" s="0">
        <f>HYPERLINK("https://dl.dropboxusercontent.com/scl/fi/19gq2ex3agfti9r3raqkh/128439-f.jpg?rlkey=e7k7haub0dz42vmofwtz2t7i4&amp;dl=0","Click to download Image")</f>
      </c>
      <c r="B3723" s="0">
        <f>HYPERLINK("https://dl.dropboxusercontent.com/scl/fi/gakf8l5p6uoc09jtc04rp/womens-hoodie-and-sweatshirt-size-chartssoho.jpg?rlkey=ocnmi0nahwfho2unark9c24w0&amp;dl=0","Click to download SizeChart")</f>
      </c>
      <c r="C3723" s="0" t="inlineStr">
        <is>
          <t>Soho Women's Scuba Half-Zip Hoodie</t>
        </is>
      </c>
      <c r="D3723" s="0" t="inlineStr">
        <is>
          <t>128439</t>
        </is>
      </c>
      <c r="E3723" s="0" t="inlineStr">
        <is>
          <t>BLANK SOHO W BK:128439C-L</t>
        </is>
      </c>
      <c r="F3723" s="0" t="inlineStr">
        <is>
          <t>899128439065</t>
        </is>
      </c>
      <c r="G3723" s="0" t="inlineStr">
        <is>
          <t>WOMENS</t>
        </is>
      </c>
      <c r="H3723" s="0" t="inlineStr">
        <is>
          <t>L</t>
        </is>
      </c>
      <c r="I3723" s="0">
        <v>44.99</v>
      </c>
      <c r="J3723" s="0">
        <v>86</v>
      </c>
    </row>
    <row r="3724" spans="1:10" customHeight="0">
      <c r="A3724" s="0">
        <f>HYPERLINK("https://dl.dropboxusercontent.com/scl/fi/19gq2ex3agfti9r3raqkh/128439-f.jpg?rlkey=e7k7haub0dz42vmofwtz2t7i4&amp;dl=0","Click to download Image")</f>
      </c>
      <c r="B3724" s="0">
        <f>HYPERLINK("https://dl.dropboxusercontent.com/scl/fi/gakf8l5p6uoc09jtc04rp/womens-hoodie-and-sweatshirt-size-chartssoho.jpg?rlkey=ocnmi0nahwfho2unark9c24w0&amp;dl=0","Click to download SizeChart")</f>
      </c>
      <c r="C3724" s="0" t="inlineStr">
        <is>
          <t>Soho Women's Scuba Half-Zip Hoodie</t>
        </is>
      </c>
      <c r="D3724" s="0" t="inlineStr">
        <is>
          <t>128439</t>
        </is>
      </c>
      <c r="E3724" s="0" t="inlineStr">
        <is>
          <t>BLANK SOHO W BK:128439D-XL</t>
        </is>
      </c>
      <c r="F3724" s="0" t="inlineStr">
        <is>
          <t>899128439072</t>
        </is>
      </c>
      <c r="G3724" s="0" t="inlineStr">
        <is>
          <t>WOMENS</t>
        </is>
      </c>
      <c r="H3724" s="0" t="inlineStr">
        <is>
          <t>XL</t>
        </is>
      </c>
      <c r="I3724" s="0">
        <v>44.99</v>
      </c>
      <c r="J3724" s="0">
        <v>43</v>
      </c>
    </row>
    <row r="3725" spans="1:10" customHeight="0">
      <c r="A3725" s="0">
        <f>HYPERLINK("https://dl.dropboxusercontent.com/scl/fi/19gq2ex3agfti9r3raqkh/128439-f.jpg?rlkey=e7k7haub0dz42vmofwtz2t7i4&amp;dl=0","Click to download Image")</f>
      </c>
      <c r="B3725" s="0">
        <f>HYPERLINK("https://dl.dropboxusercontent.com/scl/fi/gakf8l5p6uoc09jtc04rp/womens-hoodie-and-sweatshirt-size-chartssoho.jpg?rlkey=ocnmi0nahwfho2unark9c24w0&amp;dl=0","Click to download SizeChart")</f>
      </c>
      <c r="C3725" s="0" t="inlineStr">
        <is>
          <t>Soho Women's Scuba Half-Zip Hoodie</t>
        </is>
      </c>
      <c r="D3725" s="0" t="inlineStr">
        <is>
          <t>128439</t>
        </is>
      </c>
      <c r="E3725" s="0" t="inlineStr">
        <is>
          <t>BLANK SOHO W BK:128439E-2XL</t>
        </is>
      </c>
      <c r="F3725" s="0" t="inlineStr">
        <is>
          <t>899128439089</t>
        </is>
      </c>
      <c r="G3725" s="0" t="inlineStr">
        <is>
          <t>WOMENS</t>
        </is>
      </c>
      <c r="H3725" s="0" t="inlineStr">
        <is>
          <t>2XL</t>
        </is>
      </c>
      <c r="I3725" s="0">
        <v>44.99</v>
      </c>
      <c r="J3725" s="0">
        <v>21</v>
      </c>
    </row>
    <row r="3726" spans="1:10" customHeight="0">
      <c r="A3726" s="0">
        <f>HYPERLINK("https://dl.dropboxusercontent.com/scl/fi/19gq2ex3agfti9r3raqkh/128439-f.jpg?rlkey=e7k7haub0dz42vmofwtz2t7i4&amp;dl=0","Click to download Image")</f>
      </c>
      <c r="B3726" s="0">
        <f>HYPERLINK("https://dl.dropboxusercontent.com/scl/fi/gakf8l5p6uoc09jtc04rp/womens-hoodie-and-sweatshirt-size-chartssoho.jpg?rlkey=ocnmi0nahwfho2unark9c24w0&amp;dl=0","Click to download SizeChart")</f>
      </c>
      <c r="C3726" s="0" t="inlineStr">
        <is>
          <t>Soho Women's Scuba Half-Zip Hoodie</t>
        </is>
      </c>
      <c r="D3726" s="0" t="inlineStr">
        <is>
          <t>128439</t>
        </is>
      </c>
      <c r="E3726" s="0" t="inlineStr">
        <is>
          <t>BLANK SOHO W BK:128439F-3XL</t>
        </is>
      </c>
      <c r="F3726" s="0" t="inlineStr">
        <is>
          <t>899128439096</t>
        </is>
      </c>
      <c r="G3726" s="0" t="inlineStr">
        <is>
          <t>WOMENS</t>
        </is>
      </c>
      <c r="H3726" s="0" t="inlineStr">
        <is>
          <t>3XL</t>
        </is>
      </c>
      <c r="I3726" s="0">
        <v>44.99</v>
      </c>
      <c r="J3726" s="0">
        <v>11</v>
      </c>
    </row>
    <row r="3727" spans="1:10" customHeight="0">
      <c r="A3727" s="0">
        <f>HYPERLINK("https://dl.dropboxusercontent.com/scl/fi/k6n8gf8d9nfrylxcvopis/sutton-152956-f.jpg?rlkey=ca890uxlba9y98osqiryv1izu&amp;dl=0","Click to download Image")</f>
      </c>
      <c r="B3727" s="0">
        <f>HYPERLINK("https://dl.dropboxusercontent.com/scl/fi/cce0l4933wn1c4lg2044o/womens-hoodie-and-sweatshirt-size-chartssutton.jpg?rlkey=abn2ixwre9ak96lkbqwgkw9qx&amp;dl=0","Click to download SizeChart")</f>
      </c>
      <c r="C3727" s="0" t="inlineStr">
        <is>
          <t>Sutton Women's Tri-Blend Fleece Sweatshirt</t>
        </is>
      </c>
      <c r="D3727" s="0" t="inlineStr">
        <is>
          <t>152956</t>
        </is>
      </c>
      <c r="E3727" s="0" t="inlineStr">
        <is>
          <t>BLANK SUTTON W BK:152956A-S</t>
        </is>
      </c>
      <c r="F3727" s="0" t="inlineStr">
        <is>
          <t>899152956040</t>
        </is>
      </c>
      <c r="G3727" s="0" t="inlineStr">
        <is>
          <t>WOMENS</t>
        </is>
      </c>
      <c r="H3727" s="0" t="inlineStr">
        <is>
          <t>S</t>
        </is>
      </c>
      <c r="I3727" s="0">
        <v>36.99</v>
      </c>
      <c r="J3727" s="0">
        <v>0</v>
      </c>
    </row>
    <row r="3728" spans="1:10" customHeight="0">
      <c r="A3728" s="0">
        <f>HYPERLINK("https://dl.dropboxusercontent.com/scl/fi/k6n8gf8d9nfrylxcvopis/sutton-152956-f.jpg?rlkey=ca890uxlba9y98osqiryv1izu&amp;dl=0","Click to download Image")</f>
      </c>
      <c r="B3728" s="0">
        <f>HYPERLINK("https://dl.dropboxusercontent.com/scl/fi/cce0l4933wn1c4lg2044o/womens-hoodie-and-sweatshirt-size-chartssutton.jpg?rlkey=abn2ixwre9ak96lkbqwgkw9qx&amp;dl=0","Click to download SizeChart")</f>
      </c>
      <c r="C3728" s="0" t="inlineStr">
        <is>
          <t>Sutton Women's Tri-Blend Fleece Sweatshirt</t>
        </is>
      </c>
      <c r="D3728" s="0" t="inlineStr">
        <is>
          <t>152956</t>
        </is>
      </c>
      <c r="E3728" s="0" t="inlineStr">
        <is>
          <t>BLANK SUTTON W BK:152956B-M</t>
        </is>
      </c>
      <c r="F3728" s="0" t="inlineStr">
        <is>
          <t>899152956057</t>
        </is>
      </c>
      <c r="G3728" s="0" t="inlineStr">
        <is>
          <t>WOMENS</t>
        </is>
      </c>
      <c r="H3728" s="0" t="inlineStr">
        <is>
          <t>M</t>
        </is>
      </c>
      <c r="I3728" s="0">
        <v>36.99</v>
      </c>
      <c r="J3728" s="0">
        <v>5</v>
      </c>
    </row>
    <row r="3729" spans="1:10" customHeight="0">
      <c r="A3729" s="0">
        <f>HYPERLINK("https://dl.dropboxusercontent.com/scl/fi/k6n8gf8d9nfrylxcvopis/sutton-152956-f.jpg?rlkey=ca890uxlba9y98osqiryv1izu&amp;dl=0","Click to download Image")</f>
      </c>
      <c r="B3729" s="0">
        <f>HYPERLINK("https://dl.dropboxusercontent.com/scl/fi/cce0l4933wn1c4lg2044o/womens-hoodie-and-sweatshirt-size-chartssutton.jpg?rlkey=abn2ixwre9ak96lkbqwgkw9qx&amp;dl=0","Click to download SizeChart")</f>
      </c>
      <c r="C3729" s="0" t="inlineStr">
        <is>
          <t>Sutton Women's Tri-Blend Fleece Sweatshirt</t>
        </is>
      </c>
      <c r="D3729" s="0" t="inlineStr">
        <is>
          <t>152956</t>
        </is>
      </c>
      <c r="E3729" s="0" t="inlineStr">
        <is>
          <t>BLANK SUTTON W BK:152956C-L</t>
        </is>
      </c>
      <c r="F3729" s="0" t="inlineStr">
        <is>
          <t>899152956064</t>
        </is>
      </c>
      <c r="G3729" s="0" t="inlineStr">
        <is>
          <t>WOMENS</t>
        </is>
      </c>
      <c r="H3729" s="0" t="inlineStr">
        <is>
          <t>L</t>
        </is>
      </c>
      <c r="I3729" s="0">
        <v>36.99</v>
      </c>
      <c r="J3729" s="0">
        <v>7</v>
      </c>
    </row>
    <row r="3730" spans="1:10" customHeight="0">
      <c r="A3730" s="0">
        <f>HYPERLINK("https://dl.dropboxusercontent.com/scl/fi/k6n8gf8d9nfrylxcvopis/sutton-152956-f.jpg?rlkey=ca890uxlba9y98osqiryv1izu&amp;dl=0","Click to download Image")</f>
      </c>
      <c r="B3730" s="0">
        <f>HYPERLINK("https://dl.dropboxusercontent.com/scl/fi/cce0l4933wn1c4lg2044o/womens-hoodie-and-sweatshirt-size-chartssutton.jpg?rlkey=abn2ixwre9ak96lkbqwgkw9qx&amp;dl=0","Click to download SizeChart")</f>
      </c>
      <c r="C3730" s="0" t="inlineStr">
        <is>
          <t>Sutton Women's Tri-Blend Fleece Sweatshirt</t>
        </is>
      </c>
      <c r="D3730" s="0" t="inlineStr">
        <is>
          <t>152956</t>
        </is>
      </c>
      <c r="E3730" s="0" t="inlineStr">
        <is>
          <t>BLANK SUTTON W BK:152956D-XL</t>
        </is>
      </c>
      <c r="F3730" s="0" t="inlineStr">
        <is>
          <t>899152956071</t>
        </is>
      </c>
      <c r="G3730" s="0" t="inlineStr">
        <is>
          <t>WOMENS</t>
        </is>
      </c>
      <c r="H3730" s="0" t="inlineStr">
        <is>
          <t>XL</t>
        </is>
      </c>
      <c r="I3730" s="0">
        <v>36.99</v>
      </c>
      <c r="J3730" s="0">
        <v>1</v>
      </c>
    </row>
    <row r="3731" spans="1:10" customHeight="0">
      <c r="A3731" s="0">
        <f>HYPERLINK("https://dl.dropboxusercontent.com/scl/fi/k6n8gf8d9nfrylxcvopis/sutton-152956-f.jpg?rlkey=ca890uxlba9y98osqiryv1izu&amp;dl=0","Click to download Image")</f>
      </c>
      <c r="B3731" s="0">
        <f>HYPERLINK("https://dl.dropboxusercontent.com/scl/fi/cce0l4933wn1c4lg2044o/womens-hoodie-and-sweatshirt-size-chartssutton.jpg?rlkey=abn2ixwre9ak96lkbqwgkw9qx&amp;dl=0","Click to download SizeChart")</f>
      </c>
      <c r="C3731" s="0" t="inlineStr">
        <is>
          <t>Sutton Women's Tri-Blend Fleece Sweatshirt</t>
        </is>
      </c>
      <c r="D3731" s="0" t="inlineStr">
        <is>
          <t>152956</t>
        </is>
      </c>
      <c r="E3731" s="0" t="inlineStr">
        <is>
          <t>BLANK SUTTON W BK:152956E-2XL</t>
        </is>
      </c>
      <c r="F3731" s="0" t="inlineStr">
        <is>
          <t>899152956088</t>
        </is>
      </c>
      <c r="G3731" s="0" t="inlineStr">
        <is>
          <t>WOMENS</t>
        </is>
      </c>
      <c r="H3731" s="0" t="inlineStr">
        <is>
          <t>2XL</t>
        </is>
      </c>
      <c r="I3731" s="0">
        <v>36.99</v>
      </c>
      <c r="J3731" s="0">
        <v>0</v>
      </c>
    </row>
    <row r="3732" spans="1:10" customHeight="0">
      <c r="A3732" s="0">
        <f>HYPERLINK("https://dl.dropboxusercontent.com/scl/fi/k6n8gf8d9nfrylxcvopis/sutton-152956-f.jpg?rlkey=ca890uxlba9y98osqiryv1izu&amp;dl=0","Click to download Image")</f>
      </c>
      <c r="B3732" s="0">
        <f>HYPERLINK("https://dl.dropboxusercontent.com/scl/fi/cce0l4933wn1c4lg2044o/womens-hoodie-and-sweatshirt-size-chartssutton.jpg?rlkey=abn2ixwre9ak96lkbqwgkw9qx&amp;dl=0","Click to download SizeChart")</f>
      </c>
      <c r="C3732" s="0" t="inlineStr">
        <is>
          <t>Sutton Women's Tri-Blend Fleece Sweatshirt</t>
        </is>
      </c>
      <c r="D3732" s="0" t="inlineStr">
        <is>
          <t>152956</t>
        </is>
      </c>
      <c r="E3732" s="0" t="inlineStr">
        <is>
          <t>BLANK SUTTON W BK:152956F-3XL</t>
        </is>
      </c>
      <c r="F3732" s="0" t="inlineStr">
        <is>
          <t>899152956095</t>
        </is>
      </c>
      <c r="G3732" s="0" t="inlineStr">
        <is>
          <t>WOMENS</t>
        </is>
      </c>
      <c r="H3732" s="0" t="inlineStr">
        <is>
          <t>3XL</t>
        </is>
      </c>
      <c r="I3732" s="0">
        <v>36.99</v>
      </c>
      <c r="J3732" s="0">
        <v>0</v>
      </c>
    </row>
    <row r="3733" spans="1:10" customHeight="0">
      <c r="A3733" s="0">
        <f>HYPERLINK("https://dl.dropboxusercontent.com/scl/fi/q2dbwdsnnc9evjyk5ryal/133082-f.jpg?rlkey=7pqj44meh8vesqswxd3tbt2zz&amp;dl=0","Click to download Image")</f>
      </c>
      <c r="B3733" s="0">
        <f>HYPERLINK("https://dl.dropboxusercontent.com/scl/fi/cce0l4933wn1c4lg2044o/womens-hoodie-and-sweatshirt-size-chartssutton.jpg?rlkey=abn2ixwre9ak96lkbqwgkw9qx&amp;dl=0","Click to download SizeChart")</f>
      </c>
      <c r="C3733" s="0" t="inlineStr">
        <is>
          <t>Sutton Women's Tri-Blend Fleece Sweatshirt</t>
        </is>
      </c>
      <c r="D3733" s="0" t="inlineStr">
        <is>
          <t>133082</t>
        </is>
      </c>
      <c r="E3733" s="0" t="inlineStr">
        <is>
          <t>BLANK SUTTON W GY:133082A-S</t>
        </is>
      </c>
      <c r="F3733" s="0" t="inlineStr">
        <is>
          <t>899133082041</t>
        </is>
      </c>
      <c r="G3733" s="0" t="inlineStr">
        <is>
          <t>WOMENS</t>
        </is>
      </c>
      <c r="H3733" s="0" t="inlineStr">
        <is>
          <t>S</t>
        </is>
      </c>
      <c r="I3733" s="0">
        <v>36.99</v>
      </c>
      <c r="J3733" s="0">
        <v>5</v>
      </c>
    </row>
    <row r="3734" spans="1:10" customHeight="0">
      <c r="A3734" s="0">
        <f>HYPERLINK("https://dl.dropboxusercontent.com/scl/fi/q2dbwdsnnc9evjyk5ryal/133082-f.jpg?rlkey=7pqj44meh8vesqswxd3tbt2zz&amp;dl=0","Click to download Image")</f>
      </c>
      <c r="B3734" s="0">
        <f>HYPERLINK("https://dl.dropboxusercontent.com/scl/fi/cce0l4933wn1c4lg2044o/womens-hoodie-and-sweatshirt-size-chartssutton.jpg?rlkey=abn2ixwre9ak96lkbqwgkw9qx&amp;dl=0","Click to download SizeChart")</f>
      </c>
      <c r="C3734" s="0" t="inlineStr">
        <is>
          <t>Sutton Women's Tri-Blend Fleece Sweatshirt</t>
        </is>
      </c>
      <c r="D3734" s="0" t="inlineStr">
        <is>
          <t>133082</t>
        </is>
      </c>
      <c r="E3734" s="0" t="inlineStr">
        <is>
          <t>BLANK SUTTON W GY:133082B-M</t>
        </is>
      </c>
      <c r="F3734" s="0" t="inlineStr">
        <is>
          <t>899133082058</t>
        </is>
      </c>
      <c r="G3734" s="0" t="inlineStr">
        <is>
          <t>WOMENS</t>
        </is>
      </c>
      <c r="H3734" s="0" t="inlineStr">
        <is>
          <t>M</t>
        </is>
      </c>
      <c r="I3734" s="0">
        <v>36.99</v>
      </c>
      <c r="J3734" s="0">
        <v>8</v>
      </c>
    </row>
    <row r="3735" spans="1:10" customHeight="0">
      <c r="A3735" s="0">
        <f>HYPERLINK("https://dl.dropboxusercontent.com/scl/fi/q2dbwdsnnc9evjyk5ryal/133082-f.jpg?rlkey=7pqj44meh8vesqswxd3tbt2zz&amp;dl=0","Click to download Image")</f>
      </c>
      <c r="B3735" s="0">
        <f>HYPERLINK("https://dl.dropboxusercontent.com/scl/fi/cce0l4933wn1c4lg2044o/womens-hoodie-and-sweatshirt-size-chartssutton.jpg?rlkey=abn2ixwre9ak96lkbqwgkw9qx&amp;dl=0","Click to download SizeChart")</f>
      </c>
      <c r="C3735" s="0" t="inlineStr">
        <is>
          <t>Sutton Women's Tri-Blend Fleece Sweatshirt</t>
        </is>
      </c>
      <c r="D3735" s="0" t="inlineStr">
        <is>
          <t>133082</t>
        </is>
      </c>
      <c r="E3735" s="0" t="inlineStr">
        <is>
          <t>BLANK SUTTON W GY:133082C-L</t>
        </is>
      </c>
      <c r="F3735" s="0" t="inlineStr">
        <is>
          <t>899133082065</t>
        </is>
      </c>
      <c r="G3735" s="0" t="inlineStr">
        <is>
          <t>WOMENS</t>
        </is>
      </c>
      <c r="H3735" s="0" t="inlineStr">
        <is>
          <t>L</t>
        </is>
      </c>
      <c r="I3735" s="0">
        <v>36.99</v>
      </c>
      <c r="J3735" s="0">
        <v>12</v>
      </c>
    </row>
    <row r="3736" spans="1:10" customHeight="0">
      <c r="A3736" s="0">
        <f>HYPERLINK("https://dl.dropboxusercontent.com/scl/fi/q2dbwdsnnc9evjyk5ryal/133082-f.jpg?rlkey=7pqj44meh8vesqswxd3tbt2zz&amp;dl=0","Click to download Image")</f>
      </c>
      <c r="B3736" s="0">
        <f>HYPERLINK("https://dl.dropboxusercontent.com/scl/fi/cce0l4933wn1c4lg2044o/womens-hoodie-and-sweatshirt-size-chartssutton.jpg?rlkey=abn2ixwre9ak96lkbqwgkw9qx&amp;dl=0","Click to download SizeChart")</f>
      </c>
      <c r="C3736" s="0" t="inlineStr">
        <is>
          <t>Sutton Women's Tri-Blend Fleece Sweatshirt</t>
        </is>
      </c>
      <c r="D3736" s="0" t="inlineStr">
        <is>
          <t>133082</t>
        </is>
      </c>
      <c r="E3736" s="0" t="inlineStr">
        <is>
          <t>BLANK SUTTON W GY:133082D-XL</t>
        </is>
      </c>
      <c r="F3736" s="0" t="inlineStr">
        <is>
          <t>899133082072</t>
        </is>
      </c>
      <c r="G3736" s="0" t="inlineStr">
        <is>
          <t>WOMENS</t>
        </is>
      </c>
      <c r="H3736" s="0" t="inlineStr">
        <is>
          <t>XL</t>
        </is>
      </c>
      <c r="I3736" s="0">
        <v>36.99</v>
      </c>
      <c r="J3736" s="0">
        <v>5</v>
      </c>
    </row>
    <row r="3737" spans="1:10" customHeight="0">
      <c r="A3737" s="0">
        <f>HYPERLINK("https://dl.dropboxusercontent.com/scl/fi/q2dbwdsnnc9evjyk5ryal/133082-f.jpg?rlkey=7pqj44meh8vesqswxd3tbt2zz&amp;dl=0","Click to download Image")</f>
      </c>
      <c r="B3737" s="0">
        <f>HYPERLINK("https://dl.dropboxusercontent.com/scl/fi/cce0l4933wn1c4lg2044o/womens-hoodie-and-sweatshirt-size-chartssutton.jpg?rlkey=abn2ixwre9ak96lkbqwgkw9qx&amp;dl=0","Click to download SizeChart")</f>
      </c>
      <c r="C3737" s="0" t="inlineStr">
        <is>
          <t>Sutton Women's Tri-Blend Fleece Sweatshirt</t>
        </is>
      </c>
      <c r="D3737" s="0" t="inlineStr">
        <is>
          <t>133082</t>
        </is>
      </c>
      <c r="E3737" s="0" t="inlineStr">
        <is>
          <t>BLANK SUTTON W GY:133082E-2XL</t>
        </is>
      </c>
      <c r="F3737" s="0" t="inlineStr">
        <is>
          <t>899133082089</t>
        </is>
      </c>
      <c r="G3737" s="0" t="inlineStr">
        <is>
          <t>WOMENS</t>
        </is>
      </c>
      <c r="H3737" s="0" t="inlineStr">
        <is>
          <t>2XL</t>
        </is>
      </c>
      <c r="I3737" s="0">
        <v>36.99</v>
      </c>
      <c r="J3737" s="0">
        <v>0</v>
      </c>
    </row>
    <row r="3738" spans="1:10" customHeight="0">
      <c r="A3738" s="0">
        <f>HYPERLINK("https://dl.dropboxusercontent.com/scl/fi/q2dbwdsnnc9evjyk5ryal/133082-f.jpg?rlkey=7pqj44meh8vesqswxd3tbt2zz&amp;dl=0","Click to download Image")</f>
      </c>
      <c r="B3738" s="0">
        <f>HYPERLINK("https://dl.dropboxusercontent.com/scl/fi/cce0l4933wn1c4lg2044o/womens-hoodie-and-sweatshirt-size-chartssutton.jpg?rlkey=abn2ixwre9ak96lkbqwgkw9qx&amp;dl=0","Click to download SizeChart")</f>
      </c>
      <c r="C3738" s="0" t="inlineStr">
        <is>
          <t>Sutton Women's Tri-Blend Fleece Sweatshirt</t>
        </is>
      </c>
      <c r="D3738" s="0" t="inlineStr">
        <is>
          <t>133082</t>
        </is>
      </c>
      <c r="E3738" s="0" t="inlineStr">
        <is>
          <t>BLANK SUTTON W GY:133082F-3XL</t>
        </is>
      </c>
      <c r="F3738" s="0" t="inlineStr">
        <is>
          <t>899133082096</t>
        </is>
      </c>
      <c r="G3738" s="0" t="inlineStr">
        <is>
          <t>WOMENS</t>
        </is>
      </c>
      <c r="H3738" s="0" t="inlineStr">
        <is>
          <t>3XL</t>
        </is>
      </c>
      <c r="I3738" s="0">
        <v>36.99</v>
      </c>
      <c r="J3738" s="0">
        <v>1</v>
      </c>
    </row>
    <row r="3739" spans="1:10" customHeight="0">
      <c r="A3739" s="0">
        <f>HYPERLINK("https://dl.dropboxusercontent.com/scl/fi/a6yjc24nmruyyafyo5xqs/sutton.jpg?rlkey=wk1d8mny1o37l8kupngknk256&amp;dl=0","Click to download Image")</f>
      </c>
      <c r="B3739" s="0">
        <f>HYPERLINK("https://dl.dropboxusercontent.com/scl/fi/cce0l4933wn1c4lg2044o/womens-hoodie-and-sweatshirt-size-chartssutton.jpg?rlkey=abn2ixwre9ak96lkbqwgkw9qx&amp;dl=0","Click to download SizeChart")</f>
      </c>
      <c r="C3739" s="0" t="inlineStr">
        <is>
          <t>Sutton Women's Tri-Blend Fleece Sweatshirt</t>
        </is>
      </c>
      <c r="D3739" s="0" t="inlineStr">
        <is>
          <t>132868</t>
        </is>
      </c>
      <c r="E3739" s="0" t="inlineStr">
        <is>
          <t>BLANK SUTTON W ND:132868A-S</t>
        </is>
      </c>
      <c r="F3739" s="0" t="inlineStr">
        <is>
          <t>899132868042</t>
        </is>
      </c>
      <c r="G3739" s="0" t="inlineStr">
        <is>
          <t>WOMENS</t>
        </is>
      </c>
      <c r="H3739" s="0" t="inlineStr">
        <is>
          <t>S</t>
        </is>
      </c>
      <c r="I3739" s="0">
        <v>36.99</v>
      </c>
      <c r="J3739" s="0">
        <v>24</v>
      </c>
    </row>
    <row r="3740" spans="1:10" customHeight="0">
      <c r="A3740" s="0">
        <f>HYPERLINK("https://dl.dropboxusercontent.com/scl/fi/a6yjc24nmruyyafyo5xqs/sutton.jpg?rlkey=wk1d8mny1o37l8kupngknk256&amp;dl=0","Click to download Image")</f>
      </c>
      <c r="B3740" s="0">
        <f>HYPERLINK("https://dl.dropboxusercontent.com/scl/fi/cce0l4933wn1c4lg2044o/womens-hoodie-and-sweatshirt-size-chartssutton.jpg?rlkey=abn2ixwre9ak96lkbqwgkw9qx&amp;dl=0","Click to download SizeChart")</f>
      </c>
      <c r="C3740" s="0" t="inlineStr">
        <is>
          <t>Sutton Women's Tri-Blend Fleece Sweatshirt</t>
        </is>
      </c>
      <c r="D3740" s="0" t="inlineStr">
        <is>
          <t>132868</t>
        </is>
      </c>
      <c r="E3740" s="0" t="inlineStr">
        <is>
          <t>BLANK SUTTON W ND:132868B-M</t>
        </is>
      </c>
      <c r="F3740" s="0" t="inlineStr">
        <is>
          <t>899132868059</t>
        </is>
      </c>
      <c r="G3740" s="0" t="inlineStr">
        <is>
          <t>WOMENS</t>
        </is>
      </c>
      <c r="H3740" s="0" t="inlineStr">
        <is>
          <t>M</t>
        </is>
      </c>
      <c r="I3740" s="0">
        <v>36.99</v>
      </c>
      <c r="J3740" s="0">
        <v>49</v>
      </c>
    </row>
    <row r="3741" spans="1:10" customHeight="0">
      <c r="A3741" s="0">
        <f>HYPERLINK("https://dl.dropboxusercontent.com/scl/fi/a6yjc24nmruyyafyo5xqs/sutton.jpg?rlkey=wk1d8mny1o37l8kupngknk256&amp;dl=0","Click to download Image")</f>
      </c>
      <c r="B3741" s="0">
        <f>HYPERLINK("https://dl.dropboxusercontent.com/scl/fi/cce0l4933wn1c4lg2044o/womens-hoodie-and-sweatshirt-size-chartssutton.jpg?rlkey=abn2ixwre9ak96lkbqwgkw9qx&amp;dl=0","Click to download SizeChart")</f>
      </c>
      <c r="C3741" s="0" t="inlineStr">
        <is>
          <t>Sutton Women's Tri-Blend Fleece Sweatshirt</t>
        </is>
      </c>
      <c r="D3741" s="0" t="inlineStr">
        <is>
          <t>132868</t>
        </is>
      </c>
      <c r="E3741" s="0" t="inlineStr">
        <is>
          <t>BLANK SUTTON W ND:132868C-L</t>
        </is>
      </c>
      <c r="F3741" s="0" t="inlineStr">
        <is>
          <t>899132868066</t>
        </is>
      </c>
      <c r="G3741" s="0" t="inlineStr">
        <is>
          <t>WOMENS</t>
        </is>
      </c>
      <c r="H3741" s="0" t="inlineStr">
        <is>
          <t>L</t>
        </is>
      </c>
      <c r="I3741" s="0">
        <v>36.99</v>
      </c>
      <c r="J3741" s="0">
        <v>53</v>
      </c>
    </row>
    <row r="3742" spans="1:10" customHeight="0">
      <c r="A3742" s="0">
        <f>HYPERLINK("https://dl.dropboxusercontent.com/scl/fi/a6yjc24nmruyyafyo5xqs/sutton.jpg?rlkey=wk1d8mny1o37l8kupngknk256&amp;dl=0","Click to download Image")</f>
      </c>
      <c r="B3742" s="0">
        <f>HYPERLINK("https://dl.dropboxusercontent.com/scl/fi/cce0l4933wn1c4lg2044o/womens-hoodie-and-sweatshirt-size-chartssutton.jpg?rlkey=abn2ixwre9ak96lkbqwgkw9qx&amp;dl=0","Click to download SizeChart")</f>
      </c>
      <c r="C3742" s="0" t="inlineStr">
        <is>
          <t>Sutton Women's Tri-Blend Fleece Sweatshirt</t>
        </is>
      </c>
      <c r="D3742" s="0" t="inlineStr">
        <is>
          <t>132868</t>
        </is>
      </c>
      <c r="E3742" s="0" t="inlineStr">
        <is>
          <t>BLANK SUTTON W ND:132868D-XL</t>
        </is>
      </c>
      <c r="F3742" s="0" t="inlineStr">
        <is>
          <t>899132868073</t>
        </is>
      </c>
      <c r="G3742" s="0" t="inlineStr">
        <is>
          <t>WOMENS</t>
        </is>
      </c>
      <c r="H3742" s="0" t="inlineStr">
        <is>
          <t>XL</t>
        </is>
      </c>
      <c r="I3742" s="0">
        <v>36.99</v>
      </c>
      <c r="J3742" s="0">
        <v>24</v>
      </c>
    </row>
    <row r="3743" spans="1:10" customHeight="0">
      <c r="A3743" s="0">
        <f>HYPERLINK("https://dl.dropboxusercontent.com/scl/fi/a6yjc24nmruyyafyo5xqs/sutton.jpg?rlkey=wk1d8mny1o37l8kupngknk256&amp;dl=0","Click to download Image")</f>
      </c>
      <c r="B3743" s="0">
        <f>HYPERLINK("https://dl.dropboxusercontent.com/scl/fi/cce0l4933wn1c4lg2044o/womens-hoodie-and-sweatshirt-size-chartssutton.jpg?rlkey=abn2ixwre9ak96lkbqwgkw9qx&amp;dl=0","Click to download SizeChart")</f>
      </c>
      <c r="C3743" s="0" t="inlineStr">
        <is>
          <t>Sutton Women's Tri-Blend Fleece Sweatshirt</t>
        </is>
      </c>
      <c r="D3743" s="0" t="inlineStr">
        <is>
          <t>132868</t>
        </is>
      </c>
      <c r="E3743" s="0" t="inlineStr">
        <is>
          <t>BLANK SUTTON W ND:132868E-2XL</t>
        </is>
      </c>
      <c r="F3743" s="0" t="inlineStr">
        <is>
          <t>899132868080</t>
        </is>
      </c>
      <c r="G3743" s="0" t="inlineStr">
        <is>
          <t>WOMENS</t>
        </is>
      </c>
      <c r="H3743" s="0" t="inlineStr">
        <is>
          <t>2XL</t>
        </is>
      </c>
      <c r="I3743" s="0">
        <v>36.99</v>
      </c>
      <c r="J3743" s="0">
        <v>13</v>
      </c>
    </row>
    <row r="3744" spans="1:10" customHeight="0">
      <c r="A3744" s="0">
        <f>HYPERLINK("https://dl.dropboxusercontent.com/scl/fi/a6yjc24nmruyyafyo5xqs/sutton.jpg?rlkey=wk1d8mny1o37l8kupngknk256&amp;dl=0","Click to download Image")</f>
      </c>
      <c r="B3744" s="0">
        <f>HYPERLINK("https://dl.dropboxusercontent.com/scl/fi/cce0l4933wn1c4lg2044o/womens-hoodie-and-sweatshirt-size-chartssutton.jpg?rlkey=abn2ixwre9ak96lkbqwgkw9qx&amp;dl=0","Click to download SizeChart")</f>
      </c>
      <c r="C3744" s="0" t="inlineStr">
        <is>
          <t>Sutton Women's Tri-Blend Fleece Sweatshirt</t>
        </is>
      </c>
      <c r="D3744" s="0" t="inlineStr">
        <is>
          <t>132868</t>
        </is>
      </c>
      <c r="E3744" s="0" t="inlineStr">
        <is>
          <t>BLANK SUTTON W ND:132868F-3XL</t>
        </is>
      </c>
      <c r="F3744" s="0" t="inlineStr">
        <is>
          <t>899132868097</t>
        </is>
      </c>
      <c r="G3744" s="0" t="inlineStr">
        <is>
          <t>WOMENS</t>
        </is>
      </c>
      <c r="H3744" s="0" t="inlineStr">
        <is>
          <t>3XL</t>
        </is>
      </c>
      <c r="I3744" s="0">
        <v>36.99</v>
      </c>
      <c r="J3744" s="0">
        <v>10</v>
      </c>
    </row>
    <row r="3745" spans="1:10" customHeight="0">
      <c r="A3745" s="0">
        <f>HYPERLINK("https://dl.dropboxusercontent.com/scl/fi/fi58a7ou5o5f70kuwabba/sutton-152957-f.jpg?rlkey=q9acqa6sp3533yo02b2k26cxx&amp;dl=0","Click to download Image")</f>
      </c>
      <c r="B3745" s="0">
        <f>HYPERLINK("https://dl.dropboxusercontent.com/scl/fi/cce0l4933wn1c4lg2044o/womens-hoodie-and-sweatshirt-size-chartssutton.jpg?rlkey=abn2ixwre9ak96lkbqwgkw9qx&amp;dl=0","Click to download SizeChart")</f>
      </c>
      <c r="C3745" s="0" t="inlineStr">
        <is>
          <t>Sutton Women's Tri-Blend Fleece Sweatshirt</t>
        </is>
      </c>
      <c r="D3745" s="0" t="inlineStr">
        <is>
          <t>152957</t>
        </is>
      </c>
      <c r="E3745" s="0" t="inlineStr">
        <is>
          <t>BLANK SUTTON W CL:152957A-S</t>
        </is>
      </c>
      <c r="F3745" s="0" t="inlineStr">
        <is>
          <t>899152957047</t>
        </is>
      </c>
      <c r="G3745" s="0" t="inlineStr">
        <is>
          <t>WOMENS</t>
        </is>
      </c>
      <c r="H3745" s="0" t="inlineStr">
        <is>
          <t>S</t>
        </is>
      </c>
      <c r="I3745" s="0">
        <v>36.99</v>
      </c>
      <c r="J3745" s="0">
        <v>0</v>
      </c>
    </row>
    <row r="3746" spans="1:10" customHeight="0">
      <c r="A3746" s="0">
        <f>HYPERLINK("https://dl.dropboxusercontent.com/scl/fi/fi58a7ou5o5f70kuwabba/sutton-152957-f.jpg?rlkey=q9acqa6sp3533yo02b2k26cxx&amp;dl=0","Click to download Image")</f>
      </c>
      <c r="B3746" s="0">
        <f>HYPERLINK("https://dl.dropboxusercontent.com/scl/fi/cce0l4933wn1c4lg2044o/womens-hoodie-and-sweatshirt-size-chartssutton.jpg?rlkey=abn2ixwre9ak96lkbqwgkw9qx&amp;dl=0","Click to download SizeChart")</f>
      </c>
      <c r="C3746" s="0" t="inlineStr">
        <is>
          <t>Sutton Women's Tri-Blend Fleece Sweatshirt</t>
        </is>
      </c>
      <c r="D3746" s="0" t="inlineStr">
        <is>
          <t>152957</t>
        </is>
      </c>
      <c r="E3746" s="0" t="inlineStr">
        <is>
          <t>BLANK SUTTON W CL:152957B-M</t>
        </is>
      </c>
      <c r="F3746" s="0" t="inlineStr">
        <is>
          <t>899152957054</t>
        </is>
      </c>
      <c r="G3746" s="0" t="inlineStr">
        <is>
          <t>WOMENS</t>
        </is>
      </c>
      <c r="H3746" s="0" t="inlineStr">
        <is>
          <t>M</t>
        </is>
      </c>
      <c r="I3746" s="0">
        <v>36.99</v>
      </c>
      <c r="J3746" s="0">
        <v>5</v>
      </c>
    </row>
    <row r="3747" spans="1:10" customHeight="0">
      <c r="A3747" s="0">
        <f>HYPERLINK("https://dl.dropboxusercontent.com/scl/fi/fi58a7ou5o5f70kuwabba/sutton-152957-f.jpg?rlkey=q9acqa6sp3533yo02b2k26cxx&amp;dl=0","Click to download Image")</f>
      </c>
      <c r="B3747" s="0">
        <f>HYPERLINK("https://dl.dropboxusercontent.com/scl/fi/cce0l4933wn1c4lg2044o/womens-hoodie-and-sweatshirt-size-chartssutton.jpg?rlkey=abn2ixwre9ak96lkbqwgkw9qx&amp;dl=0","Click to download SizeChart")</f>
      </c>
      <c r="C3747" s="0" t="inlineStr">
        <is>
          <t>Sutton Women's Tri-Blend Fleece Sweatshirt</t>
        </is>
      </c>
      <c r="D3747" s="0" t="inlineStr">
        <is>
          <t>152957</t>
        </is>
      </c>
      <c r="E3747" s="0" t="inlineStr">
        <is>
          <t>BLANK SUTTON W CL:152957C-L</t>
        </is>
      </c>
      <c r="F3747" s="0" t="inlineStr">
        <is>
          <t>899152957061</t>
        </is>
      </c>
      <c r="G3747" s="0" t="inlineStr">
        <is>
          <t>WOMENS</t>
        </is>
      </c>
      <c r="H3747" s="0" t="inlineStr">
        <is>
          <t>L</t>
        </is>
      </c>
      <c r="I3747" s="0">
        <v>36.99</v>
      </c>
      <c r="J3747" s="0">
        <v>6</v>
      </c>
    </row>
    <row r="3748" spans="1:10" customHeight="0">
      <c r="A3748" s="0">
        <f>HYPERLINK("https://dl.dropboxusercontent.com/scl/fi/fi58a7ou5o5f70kuwabba/sutton-152957-f.jpg?rlkey=q9acqa6sp3533yo02b2k26cxx&amp;dl=0","Click to download Image")</f>
      </c>
      <c r="B3748" s="0">
        <f>HYPERLINK("https://dl.dropboxusercontent.com/scl/fi/cce0l4933wn1c4lg2044o/womens-hoodie-and-sweatshirt-size-chartssutton.jpg?rlkey=abn2ixwre9ak96lkbqwgkw9qx&amp;dl=0","Click to download SizeChart")</f>
      </c>
      <c r="C3748" s="0" t="inlineStr">
        <is>
          <t>Sutton Women's Tri-Blend Fleece Sweatshirt</t>
        </is>
      </c>
      <c r="D3748" s="0" t="inlineStr">
        <is>
          <t>152957</t>
        </is>
      </c>
      <c r="E3748" s="0" t="inlineStr">
        <is>
          <t>BLANK SUTTON W CL:152957D-XL</t>
        </is>
      </c>
      <c r="F3748" s="0" t="inlineStr">
        <is>
          <t>899152957078</t>
        </is>
      </c>
      <c r="G3748" s="0" t="inlineStr">
        <is>
          <t>WOMENS</t>
        </is>
      </c>
      <c r="H3748" s="0" t="inlineStr">
        <is>
          <t>XL</t>
        </is>
      </c>
      <c r="I3748" s="0">
        <v>36.99</v>
      </c>
      <c r="J3748" s="0">
        <v>3</v>
      </c>
    </row>
    <row r="3749" spans="1:10" customHeight="0">
      <c r="A3749" s="0">
        <f>HYPERLINK("https://dl.dropboxusercontent.com/scl/fi/fi58a7ou5o5f70kuwabba/sutton-152957-f.jpg?rlkey=q9acqa6sp3533yo02b2k26cxx&amp;dl=0","Click to download Image")</f>
      </c>
      <c r="B3749" s="0">
        <f>HYPERLINK("https://dl.dropboxusercontent.com/scl/fi/cce0l4933wn1c4lg2044o/womens-hoodie-and-sweatshirt-size-chartssutton.jpg?rlkey=abn2ixwre9ak96lkbqwgkw9qx&amp;dl=0","Click to download SizeChart")</f>
      </c>
      <c r="C3749" s="0" t="inlineStr">
        <is>
          <t>Sutton Women's Tri-Blend Fleece Sweatshirt</t>
        </is>
      </c>
      <c r="D3749" s="0" t="inlineStr">
        <is>
          <t>152957</t>
        </is>
      </c>
      <c r="E3749" s="0" t="inlineStr">
        <is>
          <t>BLANK SUTTON W CL:152957E-2XL</t>
        </is>
      </c>
      <c r="F3749" s="0" t="inlineStr">
        <is>
          <t>899152957085</t>
        </is>
      </c>
      <c r="G3749" s="0" t="inlineStr">
        <is>
          <t>WOMENS</t>
        </is>
      </c>
      <c r="H3749" s="0" t="inlineStr">
        <is>
          <t>2XL</t>
        </is>
      </c>
      <c r="I3749" s="0">
        <v>36.99</v>
      </c>
      <c r="J3749" s="0">
        <v>0</v>
      </c>
    </row>
    <row r="3750" spans="1:10" customHeight="0">
      <c r="A3750" s="0">
        <f>HYPERLINK("https://dl.dropboxusercontent.com/scl/fi/fi58a7ou5o5f70kuwabba/sutton-152957-f.jpg?rlkey=q9acqa6sp3533yo02b2k26cxx&amp;dl=0","Click to download Image")</f>
      </c>
      <c r="B3750" s="0">
        <f>HYPERLINK("https://dl.dropboxusercontent.com/scl/fi/cce0l4933wn1c4lg2044o/womens-hoodie-and-sweatshirt-size-chartssutton.jpg?rlkey=abn2ixwre9ak96lkbqwgkw9qx&amp;dl=0","Click to download SizeChart")</f>
      </c>
      <c r="C3750" s="0" t="inlineStr">
        <is>
          <t>Sutton Women's Tri-Blend Fleece Sweatshirt</t>
        </is>
      </c>
      <c r="D3750" s="0" t="inlineStr">
        <is>
          <t>152957</t>
        </is>
      </c>
      <c r="E3750" s="0" t="inlineStr">
        <is>
          <t>BLANK SUTTON W CL:152957F-3XL</t>
        </is>
      </c>
      <c r="F3750" s="0" t="inlineStr">
        <is>
          <t>899152957092</t>
        </is>
      </c>
      <c r="G3750" s="0" t="inlineStr">
        <is>
          <t>WOMENS</t>
        </is>
      </c>
      <c r="H3750" s="0" t="inlineStr">
        <is>
          <t>3XL</t>
        </is>
      </c>
      <c r="I3750" s="0">
        <v>36.99</v>
      </c>
      <c r="J3750" s="0">
        <v>0</v>
      </c>
    </row>
    <row r="3751" spans="1:10" customHeight="0">
      <c r="A3751" s="0">
        <f>HYPERLINK("https://dl.dropboxusercontent.com/scl/fi/39u20qp82vgc6wo4bc51j/132923-d-f.jpg?rlkey=6olmapwio6mxn8r9x0w63pykp&amp;dl=0","Click to download Image")</f>
      </c>
      <c r="B3751" s="0">
        <f>HYPERLINK("https://dl.dropboxusercontent.com/scl/fi/ehy6k56o7wzb26awpweat/womens-pullover-size-chartslydia.jpg?rlkey=prw31xd997dlxu947yxku7d5z&amp;dl=0","Click to download SizeChart")</f>
      </c>
      <c r="C3751" s="0" t="inlineStr">
        <is>
          <t>Lydia Women's French Terry Pullover</t>
        </is>
      </c>
      <c r="D3751" s="0" t="inlineStr">
        <is>
          <t>132923</t>
        </is>
      </c>
      <c r="E3751" s="0" t="inlineStr">
        <is>
          <t>BLANK LYDIA W BK:132923A-S</t>
        </is>
      </c>
      <c r="F3751" s="0" t="inlineStr">
        <is>
          <t>899132923048</t>
        </is>
      </c>
      <c r="G3751" s="0" t="inlineStr">
        <is>
          <t>WOMENS</t>
        </is>
      </c>
      <c r="H3751" s="0" t="inlineStr">
        <is>
          <t>S</t>
        </is>
      </c>
      <c r="I3751" s="0">
        <v>44.99</v>
      </c>
      <c r="J3751" s="0">
        <v>20</v>
      </c>
    </row>
    <row r="3752" spans="1:10" customHeight="0">
      <c r="A3752" s="0">
        <f>HYPERLINK("https://dl.dropboxusercontent.com/scl/fi/39u20qp82vgc6wo4bc51j/132923-d-f.jpg?rlkey=6olmapwio6mxn8r9x0w63pykp&amp;dl=0","Click to download Image")</f>
      </c>
      <c r="B3752" s="0">
        <f>HYPERLINK("https://dl.dropboxusercontent.com/scl/fi/ehy6k56o7wzb26awpweat/womens-pullover-size-chartslydia.jpg?rlkey=prw31xd997dlxu947yxku7d5z&amp;dl=0","Click to download SizeChart")</f>
      </c>
      <c r="C3752" s="0" t="inlineStr">
        <is>
          <t>Lydia Women's French Terry Pullover</t>
        </is>
      </c>
      <c r="D3752" s="0" t="inlineStr">
        <is>
          <t>132923</t>
        </is>
      </c>
      <c r="E3752" s="0" t="inlineStr">
        <is>
          <t>BLANK LYDIA W BK:132923B-M</t>
        </is>
      </c>
      <c r="F3752" s="0" t="inlineStr">
        <is>
          <t>899132923055</t>
        </is>
      </c>
      <c r="G3752" s="0" t="inlineStr">
        <is>
          <t>WOMENS</t>
        </is>
      </c>
      <c r="H3752" s="0" t="inlineStr">
        <is>
          <t>M</t>
        </is>
      </c>
      <c r="I3752" s="0">
        <v>44.99</v>
      </c>
      <c r="J3752" s="0">
        <v>42</v>
      </c>
    </row>
    <row r="3753" spans="1:10" customHeight="0">
      <c r="A3753" s="0">
        <f>HYPERLINK("https://dl.dropboxusercontent.com/scl/fi/39u20qp82vgc6wo4bc51j/132923-d-f.jpg?rlkey=6olmapwio6mxn8r9x0w63pykp&amp;dl=0","Click to download Image")</f>
      </c>
      <c r="B3753" s="0">
        <f>HYPERLINK("https://dl.dropboxusercontent.com/scl/fi/ehy6k56o7wzb26awpweat/womens-pullover-size-chartslydia.jpg?rlkey=prw31xd997dlxu947yxku7d5z&amp;dl=0","Click to download SizeChart")</f>
      </c>
      <c r="C3753" s="0" t="inlineStr">
        <is>
          <t>Lydia Women's French Terry Pullover</t>
        </is>
      </c>
      <c r="D3753" s="0" t="inlineStr">
        <is>
          <t>132923</t>
        </is>
      </c>
      <c r="E3753" s="0" t="inlineStr">
        <is>
          <t>BLANK LYDIA W BK:132923C-L</t>
        </is>
      </c>
      <c r="F3753" s="0" t="inlineStr">
        <is>
          <t>899132923062</t>
        </is>
      </c>
      <c r="G3753" s="0" t="inlineStr">
        <is>
          <t>WOMENS</t>
        </is>
      </c>
      <c r="H3753" s="0" t="inlineStr">
        <is>
          <t>L</t>
        </is>
      </c>
      <c r="I3753" s="0">
        <v>44.99</v>
      </c>
      <c r="J3753" s="0">
        <v>43</v>
      </c>
    </row>
    <row r="3754" spans="1:10" customHeight="0">
      <c r="A3754" s="0">
        <f>HYPERLINK("https://dl.dropboxusercontent.com/scl/fi/39u20qp82vgc6wo4bc51j/132923-d-f.jpg?rlkey=6olmapwio6mxn8r9x0w63pykp&amp;dl=0","Click to download Image")</f>
      </c>
      <c r="B3754" s="0">
        <f>HYPERLINK("https://dl.dropboxusercontent.com/scl/fi/ehy6k56o7wzb26awpweat/womens-pullover-size-chartslydia.jpg?rlkey=prw31xd997dlxu947yxku7d5z&amp;dl=0","Click to download SizeChart")</f>
      </c>
      <c r="C3754" s="0" t="inlineStr">
        <is>
          <t>Lydia Women's French Terry Pullover</t>
        </is>
      </c>
      <c r="D3754" s="0" t="inlineStr">
        <is>
          <t>132923</t>
        </is>
      </c>
      <c r="E3754" s="0" t="inlineStr">
        <is>
          <t>BLANK LYDIA W BK:132923D-XL</t>
        </is>
      </c>
      <c r="F3754" s="0" t="inlineStr">
        <is>
          <t>899132923079</t>
        </is>
      </c>
      <c r="G3754" s="0" t="inlineStr">
        <is>
          <t>WOMENS</t>
        </is>
      </c>
      <c r="H3754" s="0" t="inlineStr">
        <is>
          <t>XL</t>
        </is>
      </c>
      <c r="I3754" s="0">
        <v>44.99</v>
      </c>
      <c r="J3754" s="0">
        <v>21</v>
      </c>
    </row>
    <row r="3755" spans="1:10" customHeight="0">
      <c r="A3755" s="0">
        <f>HYPERLINK("https://dl.dropboxusercontent.com/scl/fi/39u20qp82vgc6wo4bc51j/132923-d-f.jpg?rlkey=6olmapwio6mxn8r9x0w63pykp&amp;dl=0","Click to download Image")</f>
      </c>
      <c r="B3755" s="0">
        <f>HYPERLINK("https://dl.dropboxusercontent.com/scl/fi/ehy6k56o7wzb26awpweat/womens-pullover-size-chartslydia.jpg?rlkey=prw31xd997dlxu947yxku7d5z&amp;dl=0","Click to download SizeChart")</f>
      </c>
      <c r="C3755" s="0" t="inlineStr">
        <is>
          <t>Lydia Women's French Terry Pullover</t>
        </is>
      </c>
      <c r="D3755" s="0" t="inlineStr">
        <is>
          <t>132923</t>
        </is>
      </c>
      <c r="E3755" s="0" t="inlineStr">
        <is>
          <t>BLANK LYDIA W BK:132923E-2XL</t>
        </is>
      </c>
      <c r="F3755" s="0" t="inlineStr">
        <is>
          <t>899132923086</t>
        </is>
      </c>
      <c r="G3755" s="0" t="inlineStr">
        <is>
          <t>WOMENS</t>
        </is>
      </c>
      <c r="H3755" s="0" t="inlineStr">
        <is>
          <t>2XL</t>
        </is>
      </c>
      <c r="I3755" s="0">
        <v>44.99</v>
      </c>
      <c r="J3755" s="0">
        <v>10</v>
      </c>
    </row>
    <row r="3756" spans="1:10" customHeight="0">
      <c r="A3756" s="0">
        <f>HYPERLINK("https://dl.dropboxusercontent.com/scl/fi/39u20qp82vgc6wo4bc51j/132923-d-f.jpg?rlkey=6olmapwio6mxn8r9x0w63pykp&amp;dl=0","Click to download Image")</f>
      </c>
      <c r="B3756" s="0">
        <f>HYPERLINK("https://dl.dropboxusercontent.com/scl/fi/ehy6k56o7wzb26awpweat/womens-pullover-size-chartslydia.jpg?rlkey=prw31xd997dlxu947yxku7d5z&amp;dl=0","Click to download SizeChart")</f>
      </c>
      <c r="C3756" s="0" t="inlineStr">
        <is>
          <t>Lydia Women's French Terry Pullover</t>
        </is>
      </c>
      <c r="D3756" s="0" t="inlineStr">
        <is>
          <t>132923</t>
        </is>
      </c>
      <c r="E3756" s="0" t="inlineStr">
        <is>
          <t>BLANK LYDIA W BK:132923F-3XL</t>
        </is>
      </c>
      <c r="F3756" s="0" t="inlineStr">
        <is>
          <t>899132923093</t>
        </is>
      </c>
      <c r="G3756" s="0" t="inlineStr">
        <is>
          <t>WOMENS</t>
        </is>
      </c>
      <c r="H3756" s="0" t="inlineStr">
        <is>
          <t>3XL</t>
        </is>
      </c>
      <c r="I3756" s="0">
        <v>44.99</v>
      </c>
      <c r="J3756" s="0">
        <v>4</v>
      </c>
    </row>
    <row r="3757" spans="1:10" customHeight="0">
      <c r="A3757" s="0">
        <f>HYPERLINK("https://dl.dropboxusercontent.com/scl/fi/xrxg7uvflwtam5ud2fj6f/128540f.jpg?rlkey=bco036ynbeiv6rhp1gzvytg9l&amp;dl=0","Click to download Image")</f>
      </c>
      <c r="B3757" s="0">
        <f>HYPERLINK("https://dl.dropboxusercontent.com/scl/fi/e834y4y2qjl5v2uo88vu4/womens-pullover-size-chartsnyx.jpg?rlkey=go812gzwngar3axeuev0g4sgh&amp;dl=0","Click to download SizeChart")</f>
      </c>
      <c r="C3757" s="0" t="inlineStr">
        <is>
          <t>Nyx Women's Poly/Span 1/4 Zip</t>
        </is>
      </c>
      <c r="D3757" s="0" t="inlineStr">
        <is>
          <t>128540</t>
        </is>
      </c>
      <c r="E3757" s="0" t="inlineStr">
        <is>
          <t>BLANK NYX W RE:128540A-S</t>
        </is>
      </c>
      <c r="F3757" s="0" t="inlineStr">
        <is>
          <t>899128540044</t>
        </is>
      </c>
      <c r="G3757" s="0" t="inlineStr">
        <is>
          <t>WOMENS</t>
        </is>
      </c>
      <c r="H3757" s="0" t="inlineStr">
        <is>
          <t>S</t>
        </is>
      </c>
      <c r="I3757" s="0">
        <v>36.99</v>
      </c>
      <c r="J3757" s="0">
        <v>20</v>
      </c>
    </row>
    <row r="3758" spans="1:10" customHeight="0">
      <c r="A3758" s="0">
        <f>HYPERLINK("https://dl.dropboxusercontent.com/scl/fi/xrxg7uvflwtam5ud2fj6f/128540f.jpg?rlkey=bco036ynbeiv6rhp1gzvytg9l&amp;dl=0","Click to download Image")</f>
      </c>
      <c r="B3758" s="0">
        <f>HYPERLINK("https://dl.dropboxusercontent.com/scl/fi/e834y4y2qjl5v2uo88vu4/womens-pullover-size-chartsnyx.jpg?rlkey=go812gzwngar3axeuev0g4sgh&amp;dl=0","Click to download SizeChart")</f>
      </c>
      <c r="C3758" s="0" t="inlineStr">
        <is>
          <t>Nyx Women's Poly/Span 1/4 Zip</t>
        </is>
      </c>
      <c r="D3758" s="0" t="inlineStr">
        <is>
          <t>128540</t>
        </is>
      </c>
      <c r="E3758" s="0" t="inlineStr">
        <is>
          <t>BLANK NYX W RE:128540B-M</t>
        </is>
      </c>
      <c r="F3758" s="0" t="inlineStr">
        <is>
          <t>899128540051</t>
        </is>
      </c>
      <c r="G3758" s="0" t="inlineStr">
        <is>
          <t>WOMENS</t>
        </is>
      </c>
      <c r="H3758" s="0" t="inlineStr">
        <is>
          <t>M</t>
        </is>
      </c>
      <c r="I3758" s="0">
        <v>36.99</v>
      </c>
      <c r="J3758" s="0">
        <v>45</v>
      </c>
    </row>
    <row r="3759" spans="1:10" customHeight="0">
      <c r="A3759" s="0">
        <f>HYPERLINK("https://dl.dropboxusercontent.com/scl/fi/xrxg7uvflwtam5ud2fj6f/128540f.jpg?rlkey=bco036ynbeiv6rhp1gzvytg9l&amp;dl=0","Click to download Image")</f>
      </c>
      <c r="B3759" s="0">
        <f>HYPERLINK("https://dl.dropboxusercontent.com/scl/fi/e834y4y2qjl5v2uo88vu4/womens-pullover-size-chartsnyx.jpg?rlkey=go812gzwngar3axeuev0g4sgh&amp;dl=0","Click to download SizeChart")</f>
      </c>
      <c r="C3759" s="0" t="inlineStr">
        <is>
          <t>Nyx Women's Poly/Span 1/4 Zip</t>
        </is>
      </c>
      <c r="D3759" s="0" t="inlineStr">
        <is>
          <t>128540</t>
        </is>
      </c>
      <c r="E3759" s="0" t="inlineStr">
        <is>
          <t>BLANK NYX W RE:128540C-L</t>
        </is>
      </c>
      <c r="F3759" s="0" t="inlineStr">
        <is>
          <t>899128540068</t>
        </is>
      </c>
      <c r="G3759" s="0" t="inlineStr">
        <is>
          <t>WOMENS</t>
        </is>
      </c>
      <c r="H3759" s="0" t="inlineStr">
        <is>
          <t>L</t>
        </is>
      </c>
      <c r="I3759" s="0">
        <v>36.99</v>
      </c>
      <c r="J3759" s="0">
        <v>47</v>
      </c>
    </row>
    <row r="3760" spans="1:10" customHeight="0">
      <c r="A3760" s="0">
        <f>HYPERLINK("https://dl.dropboxusercontent.com/scl/fi/xrxg7uvflwtam5ud2fj6f/128540f.jpg?rlkey=bco036ynbeiv6rhp1gzvytg9l&amp;dl=0","Click to download Image")</f>
      </c>
      <c r="B3760" s="0">
        <f>HYPERLINK("https://dl.dropboxusercontent.com/scl/fi/e834y4y2qjl5v2uo88vu4/womens-pullover-size-chartsnyx.jpg?rlkey=go812gzwngar3axeuev0g4sgh&amp;dl=0","Click to download SizeChart")</f>
      </c>
      <c r="C3760" s="0" t="inlineStr">
        <is>
          <t>Nyx Women's Poly/Span 1/4 Zip</t>
        </is>
      </c>
      <c r="D3760" s="0" t="inlineStr">
        <is>
          <t>128540</t>
        </is>
      </c>
      <c r="E3760" s="0" t="inlineStr">
        <is>
          <t>BLANK NYX W RE:128540D-XL</t>
        </is>
      </c>
      <c r="F3760" s="0" t="inlineStr">
        <is>
          <t>899128540075</t>
        </is>
      </c>
      <c r="G3760" s="0" t="inlineStr">
        <is>
          <t>WOMENS</t>
        </is>
      </c>
      <c r="H3760" s="0" t="inlineStr">
        <is>
          <t>XL</t>
        </is>
      </c>
      <c r="I3760" s="0">
        <v>36.99</v>
      </c>
      <c r="J3760" s="0">
        <v>22</v>
      </c>
    </row>
    <row r="3761" spans="1:10" customHeight="0">
      <c r="A3761" s="0">
        <f>HYPERLINK("https://dl.dropboxusercontent.com/scl/fi/xrxg7uvflwtam5ud2fj6f/128540f.jpg?rlkey=bco036ynbeiv6rhp1gzvytg9l&amp;dl=0","Click to download Image")</f>
      </c>
      <c r="B3761" s="0">
        <f>HYPERLINK("https://dl.dropboxusercontent.com/scl/fi/e834y4y2qjl5v2uo88vu4/womens-pullover-size-chartsnyx.jpg?rlkey=go812gzwngar3axeuev0g4sgh&amp;dl=0","Click to download SizeChart")</f>
      </c>
      <c r="C3761" s="0" t="inlineStr">
        <is>
          <t>Nyx Women's Poly/Span 1/4 Zip</t>
        </is>
      </c>
      <c r="D3761" s="0" t="inlineStr">
        <is>
          <t>128540</t>
        </is>
      </c>
      <c r="E3761" s="0" t="inlineStr">
        <is>
          <t>BLANK NYX W RE:128540E-2XL</t>
        </is>
      </c>
      <c r="F3761" s="0" t="inlineStr">
        <is>
          <t>899128540082</t>
        </is>
      </c>
      <c r="G3761" s="0" t="inlineStr">
        <is>
          <t>WOMENS</t>
        </is>
      </c>
      <c r="H3761" s="0" t="inlineStr">
        <is>
          <t>2XL</t>
        </is>
      </c>
      <c r="I3761" s="0">
        <v>36.99</v>
      </c>
      <c r="J3761" s="0">
        <v>11</v>
      </c>
    </row>
    <row r="3762" spans="1:10" customHeight="0">
      <c r="A3762" s="0">
        <f>HYPERLINK("https://dl.dropboxusercontent.com/scl/fi/xrxg7uvflwtam5ud2fj6f/128540f.jpg?rlkey=bco036ynbeiv6rhp1gzvytg9l&amp;dl=0","Click to download Image")</f>
      </c>
      <c r="B3762" s="0">
        <f>HYPERLINK("https://dl.dropboxusercontent.com/scl/fi/e834y4y2qjl5v2uo88vu4/womens-pullover-size-chartsnyx.jpg?rlkey=go812gzwngar3axeuev0g4sgh&amp;dl=0","Click to download SizeChart")</f>
      </c>
      <c r="C3762" s="0" t="inlineStr">
        <is>
          <t>Nyx Women's Poly/Span 1/4 Zip</t>
        </is>
      </c>
      <c r="D3762" s="0" t="inlineStr">
        <is>
          <t>128540</t>
        </is>
      </c>
      <c r="E3762" s="0" t="inlineStr">
        <is>
          <t>BLANK NYX W RE:128540F-3XL</t>
        </is>
      </c>
      <c r="F3762" s="0" t="inlineStr">
        <is>
          <t>899128540099</t>
        </is>
      </c>
      <c r="G3762" s="0" t="inlineStr">
        <is>
          <t>WOMENS</t>
        </is>
      </c>
      <c r="H3762" s="0" t="inlineStr">
        <is>
          <t>3XL</t>
        </is>
      </c>
      <c r="I3762" s="0">
        <v>36.99</v>
      </c>
      <c r="J3762" s="0">
        <v>6</v>
      </c>
    </row>
    <row r="3763" spans="1:10" customHeight="0">
      <c r="A3763" s="0">
        <f>HYPERLINK("https://dl.dropboxusercontent.com/scl/fi/vj31rf2ba17qhs2umgakn/128397-f.jpg?rlkey=updxhbgsq39gnrvc1bz2xzp4x&amp;dl=0","Click to download Image")</f>
      </c>
      <c r="B3763" s="0">
        <f>HYPERLINK("https://dl.dropboxusercontent.com/scl/fi/fy41b3g58obg1zijiv2kd/womens-t-shirt-size-chartsnova.jpg?rlkey=iuu66g0rqf72meapvvib7bllq&amp;dl=0","Click to download SizeChart")</f>
      </c>
      <c r="C3763" s="0" t="inlineStr">
        <is>
          <t>Nova Women's Tri-Blend Long Sleeve</t>
        </is>
      </c>
      <c r="D3763" s="0" t="inlineStr">
        <is>
          <t>128397</t>
        </is>
      </c>
      <c r="E3763" s="0" t="inlineStr">
        <is>
          <t>BLANK NOVA W BK:128397A-S</t>
        </is>
      </c>
      <c r="F3763" s="0" t="inlineStr">
        <is>
          <t>899128397044</t>
        </is>
      </c>
      <c r="G3763" s="0" t="inlineStr">
        <is>
          <t>WOMENS</t>
        </is>
      </c>
      <c r="H3763" s="0" t="inlineStr">
        <is>
          <t>S</t>
        </is>
      </c>
      <c r="I3763" s="0">
        <v>26.99</v>
      </c>
      <c r="J3763" s="0">
        <v>22</v>
      </c>
    </row>
    <row r="3764" spans="1:10" customHeight="0">
      <c r="A3764" s="0">
        <f>HYPERLINK("https://dl.dropboxusercontent.com/scl/fi/vj31rf2ba17qhs2umgakn/128397-f.jpg?rlkey=updxhbgsq39gnrvc1bz2xzp4x&amp;dl=0","Click to download Image")</f>
      </c>
      <c r="B3764" s="0">
        <f>HYPERLINK("https://dl.dropboxusercontent.com/scl/fi/fy41b3g58obg1zijiv2kd/womens-t-shirt-size-chartsnova.jpg?rlkey=iuu66g0rqf72meapvvib7bllq&amp;dl=0","Click to download SizeChart")</f>
      </c>
      <c r="C3764" s="0" t="inlineStr">
        <is>
          <t>Nova Women's Tri-Blend Long Sleeve</t>
        </is>
      </c>
      <c r="D3764" s="0" t="inlineStr">
        <is>
          <t>128397</t>
        </is>
      </c>
      <c r="E3764" s="0" t="inlineStr">
        <is>
          <t>BLANK NOVA W BK:128397B-M</t>
        </is>
      </c>
      <c r="F3764" s="0" t="inlineStr">
        <is>
          <t>899128397051</t>
        </is>
      </c>
      <c r="G3764" s="0" t="inlineStr">
        <is>
          <t>WOMENS</t>
        </is>
      </c>
      <c r="H3764" s="0" t="inlineStr">
        <is>
          <t>M</t>
        </is>
      </c>
      <c r="I3764" s="0">
        <v>26.99</v>
      </c>
      <c r="J3764" s="0">
        <v>42</v>
      </c>
    </row>
    <row r="3765" spans="1:10" customHeight="0">
      <c r="A3765" s="0">
        <f>HYPERLINK("https://dl.dropboxusercontent.com/scl/fi/vj31rf2ba17qhs2umgakn/128397-f.jpg?rlkey=updxhbgsq39gnrvc1bz2xzp4x&amp;dl=0","Click to download Image")</f>
      </c>
      <c r="B3765" s="0">
        <f>HYPERLINK("https://dl.dropboxusercontent.com/scl/fi/fy41b3g58obg1zijiv2kd/womens-t-shirt-size-chartsnova.jpg?rlkey=iuu66g0rqf72meapvvib7bllq&amp;dl=0","Click to download SizeChart")</f>
      </c>
      <c r="C3765" s="0" t="inlineStr">
        <is>
          <t>Nova Women's Tri-Blend Long Sleeve</t>
        </is>
      </c>
      <c r="D3765" s="0" t="inlineStr">
        <is>
          <t>128397</t>
        </is>
      </c>
      <c r="E3765" s="0" t="inlineStr">
        <is>
          <t>BLANK NOVA W BK:128397C-L</t>
        </is>
      </c>
      <c r="F3765" s="0" t="inlineStr">
        <is>
          <t>899128397068</t>
        </is>
      </c>
      <c r="G3765" s="0" t="inlineStr">
        <is>
          <t>WOMENS</t>
        </is>
      </c>
      <c r="H3765" s="0" t="inlineStr">
        <is>
          <t>L</t>
        </is>
      </c>
      <c r="I3765" s="0">
        <v>26.99</v>
      </c>
      <c r="J3765" s="0">
        <v>44</v>
      </c>
    </row>
    <row r="3766" spans="1:10" customHeight="0">
      <c r="A3766" s="0">
        <f>HYPERLINK("https://dl.dropboxusercontent.com/scl/fi/vj31rf2ba17qhs2umgakn/128397-f.jpg?rlkey=updxhbgsq39gnrvc1bz2xzp4x&amp;dl=0","Click to download Image")</f>
      </c>
      <c r="B3766" s="0">
        <f>HYPERLINK("https://dl.dropboxusercontent.com/scl/fi/fy41b3g58obg1zijiv2kd/womens-t-shirt-size-chartsnova.jpg?rlkey=iuu66g0rqf72meapvvib7bllq&amp;dl=0","Click to download SizeChart")</f>
      </c>
      <c r="C3766" s="0" t="inlineStr">
        <is>
          <t>Nova Women's Tri-Blend Long Sleeve</t>
        </is>
      </c>
      <c r="D3766" s="0" t="inlineStr">
        <is>
          <t>128397</t>
        </is>
      </c>
      <c r="E3766" s="0" t="inlineStr">
        <is>
          <t>BLANK NOVA W BK:128397D-XL</t>
        </is>
      </c>
      <c r="F3766" s="0" t="inlineStr">
        <is>
          <t>899128397075</t>
        </is>
      </c>
      <c r="G3766" s="0" t="inlineStr">
        <is>
          <t>WOMENS</t>
        </is>
      </c>
      <c r="H3766" s="0" t="inlineStr">
        <is>
          <t>XL</t>
        </is>
      </c>
      <c r="I3766" s="0">
        <v>26.99</v>
      </c>
      <c r="J3766" s="0">
        <v>23</v>
      </c>
    </row>
    <row r="3767" spans="1:10" customHeight="0">
      <c r="A3767" s="0">
        <f>HYPERLINK("https://dl.dropboxusercontent.com/scl/fi/vj31rf2ba17qhs2umgakn/128397-f.jpg?rlkey=updxhbgsq39gnrvc1bz2xzp4x&amp;dl=0","Click to download Image")</f>
      </c>
      <c r="B3767" s="0">
        <f>HYPERLINK("https://dl.dropboxusercontent.com/scl/fi/fy41b3g58obg1zijiv2kd/womens-t-shirt-size-chartsnova.jpg?rlkey=iuu66g0rqf72meapvvib7bllq&amp;dl=0","Click to download SizeChart")</f>
      </c>
      <c r="C3767" s="0" t="inlineStr">
        <is>
          <t>Nova Women's Tri-Blend Long Sleeve</t>
        </is>
      </c>
      <c r="D3767" s="0" t="inlineStr">
        <is>
          <t>128397</t>
        </is>
      </c>
      <c r="E3767" s="0" t="inlineStr">
        <is>
          <t>BLANK NOVA W BK:128397E-2XL</t>
        </is>
      </c>
      <c r="F3767" s="0" t="inlineStr">
        <is>
          <t>899128397082</t>
        </is>
      </c>
      <c r="G3767" s="0" t="inlineStr">
        <is>
          <t>WOMENS</t>
        </is>
      </c>
      <c r="H3767" s="0" t="inlineStr">
        <is>
          <t>2XL</t>
        </is>
      </c>
      <c r="I3767" s="0">
        <v>26.99</v>
      </c>
      <c r="J3767" s="0">
        <v>12</v>
      </c>
    </row>
    <row r="3768" spans="1:10" customHeight="0">
      <c r="A3768" s="0">
        <f>HYPERLINK("https://dl.dropboxusercontent.com/scl/fi/vj31rf2ba17qhs2umgakn/128397-f.jpg?rlkey=updxhbgsq39gnrvc1bz2xzp4x&amp;dl=0","Click to download Image")</f>
      </c>
      <c r="B3768" s="0">
        <f>HYPERLINK("https://dl.dropboxusercontent.com/scl/fi/fy41b3g58obg1zijiv2kd/womens-t-shirt-size-chartsnova.jpg?rlkey=iuu66g0rqf72meapvvib7bllq&amp;dl=0","Click to download SizeChart")</f>
      </c>
      <c r="C3768" s="0" t="inlineStr">
        <is>
          <t>Nova Women's Tri-Blend Long Sleeve</t>
        </is>
      </c>
      <c r="D3768" s="0" t="inlineStr">
        <is>
          <t>128397</t>
        </is>
      </c>
      <c r="E3768" s="0" t="inlineStr">
        <is>
          <t>BLANK NOVA W BK:128397F-3XL</t>
        </is>
      </c>
      <c r="F3768" s="0" t="inlineStr">
        <is>
          <t>899128397099</t>
        </is>
      </c>
      <c r="G3768" s="0" t="inlineStr">
        <is>
          <t>WOMENS</t>
        </is>
      </c>
      <c r="H3768" s="0" t="inlineStr">
        <is>
          <t>3XL</t>
        </is>
      </c>
      <c r="I3768" s="0">
        <v>26.99</v>
      </c>
      <c r="J3768" s="0">
        <v>7</v>
      </c>
    </row>
    <row r="3769" spans="1:10" customHeight="0">
      <c r="A3769" s="0">
        <f>HYPERLINK("https://dl.dropboxusercontent.com/scl/fi/tcd0bbe8w6qm1kwy4i779/128398-f.jpg?rlkey=z3cf96cu3fup6impu0zx01xit&amp;dl=0","Click to download Image")</f>
      </c>
      <c r="B3769" s="0">
        <f>HYPERLINK("https://dl.dropboxusercontent.com/scl/fi/fy41b3g58obg1zijiv2kd/womens-t-shirt-size-chartsnova.jpg?rlkey=iuu66g0rqf72meapvvib7bllq&amp;dl=0","Click to download SizeChart")</f>
      </c>
      <c r="C3769" s="0" t="inlineStr">
        <is>
          <t>Nova Women's Tri-Blend Long Sleeve</t>
        </is>
      </c>
      <c r="D3769" s="0" t="inlineStr">
        <is>
          <t>128398</t>
        </is>
      </c>
      <c r="E3769" s="0" t="inlineStr">
        <is>
          <t>BLANK NOVA W CL:128398A-S</t>
        </is>
      </c>
      <c r="F3769" s="0" t="inlineStr">
        <is>
          <t>899128398041</t>
        </is>
      </c>
      <c r="G3769" s="0" t="inlineStr">
        <is>
          <t>WOMENS</t>
        </is>
      </c>
      <c r="H3769" s="0" t="inlineStr">
        <is>
          <t>S</t>
        </is>
      </c>
      <c r="I3769" s="0">
        <v>26.99</v>
      </c>
      <c r="J3769" s="0">
        <v>21</v>
      </c>
    </row>
    <row r="3770" spans="1:10" customHeight="0">
      <c r="A3770" s="0">
        <f>HYPERLINK("https://dl.dropboxusercontent.com/scl/fi/tcd0bbe8w6qm1kwy4i779/128398-f.jpg?rlkey=z3cf96cu3fup6impu0zx01xit&amp;dl=0","Click to download Image")</f>
      </c>
      <c r="B3770" s="0">
        <f>HYPERLINK("https://dl.dropboxusercontent.com/scl/fi/fy41b3g58obg1zijiv2kd/womens-t-shirt-size-chartsnova.jpg?rlkey=iuu66g0rqf72meapvvib7bllq&amp;dl=0","Click to download SizeChart")</f>
      </c>
      <c r="C3770" s="0" t="inlineStr">
        <is>
          <t>Nova Women's Tri-Blend Long Sleeve</t>
        </is>
      </c>
      <c r="D3770" s="0" t="inlineStr">
        <is>
          <t>128398</t>
        </is>
      </c>
      <c r="E3770" s="0" t="inlineStr">
        <is>
          <t>BLANK NOVA W CL:128398B-M</t>
        </is>
      </c>
      <c r="F3770" s="0" t="inlineStr">
        <is>
          <t>899128398058</t>
        </is>
      </c>
      <c r="G3770" s="0" t="inlineStr">
        <is>
          <t>WOMENS</t>
        </is>
      </c>
      <c r="H3770" s="0" t="inlineStr">
        <is>
          <t>M</t>
        </is>
      </c>
      <c r="I3770" s="0">
        <v>26.99</v>
      </c>
      <c r="J3770" s="0">
        <v>45</v>
      </c>
    </row>
    <row r="3771" spans="1:10" customHeight="0">
      <c r="A3771" s="0">
        <f>HYPERLINK("https://dl.dropboxusercontent.com/scl/fi/tcd0bbe8w6qm1kwy4i779/128398-f.jpg?rlkey=z3cf96cu3fup6impu0zx01xit&amp;dl=0","Click to download Image")</f>
      </c>
      <c r="B3771" s="0">
        <f>HYPERLINK("https://dl.dropboxusercontent.com/scl/fi/fy41b3g58obg1zijiv2kd/womens-t-shirt-size-chartsnova.jpg?rlkey=iuu66g0rqf72meapvvib7bllq&amp;dl=0","Click to download SizeChart")</f>
      </c>
      <c r="C3771" s="0" t="inlineStr">
        <is>
          <t>Nova Women's Tri-Blend Long Sleeve</t>
        </is>
      </c>
      <c r="D3771" s="0" t="inlineStr">
        <is>
          <t>128398</t>
        </is>
      </c>
      <c r="E3771" s="0" t="inlineStr">
        <is>
          <t>BLANK NOVA W CL:128398C-L</t>
        </is>
      </c>
      <c r="F3771" s="0" t="inlineStr">
        <is>
          <t>899128398065</t>
        </is>
      </c>
      <c r="G3771" s="0" t="inlineStr">
        <is>
          <t>WOMENS</t>
        </is>
      </c>
      <c r="H3771" s="0" t="inlineStr">
        <is>
          <t>L</t>
        </is>
      </c>
      <c r="I3771" s="0">
        <v>26.99</v>
      </c>
      <c r="J3771" s="0">
        <v>44</v>
      </c>
    </row>
    <row r="3772" spans="1:10" customHeight="0">
      <c r="A3772" s="0">
        <f>HYPERLINK("https://dl.dropboxusercontent.com/scl/fi/tcd0bbe8w6qm1kwy4i779/128398-f.jpg?rlkey=z3cf96cu3fup6impu0zx01xit&amp;dl=0","Click to download Image")</f>
      </c>
      <c r="B3772" s="0">
        <f>HYPERLINK("https://dl.dropboxusercontent.com/scl/fi/fy41b3g58obg1zijiv2kd/womens-t-shirt-size-chartsnova.jpg?rlkey=iuu66g0rqf72meapvvib7bllq&amp;dl=0","Click to download SizeChart")</f>
      </c>
      <c r="C3772" s="0" t="inlineStr">
        <is>
          <t>Nova Women's Tri-Blend Long Sleeve</t>
        </is>
      </c>
      <c r="D3772" s="0" t="inlineStr">
        <is>
          <t>128398</t>
        </is>
      </c>
      <c r="E3772" s="0" t="inlineStr">
        <is>
          <t>BLANK NOVA W CL:128398D-XL</t>
        </is>
      </c>
      <c r="F3772" s="0" t="inlineStr">
        <is>
          <t>899128398072</t>
        </is>
      </c>
      <c r="G3772" s="0" t="inlineStr">
        <is>
          <t>WOMENS</t>
        </is>
      </c>
      <c r="H3772" s="0" t="inlineStr">
        <is>
          <t>XL</t>
        </is>
      </c>
      <c r="I3772" s="0">
        <v>26.99</v>
      </c>
      <c r="J3772" s="0">
        <v>23</v>
      </c>
    </row>
    <row r="3773" spans="1:10" customHeight="0">
      <c r="A3773" s="0">
        <f>HYPERLINK("https://dl.dropboxusercontent.com/scl/fi/tcd0bbe8w6qm1kwy4i779/128398-f.jpg?rlkey=z3cf96cu3fup6impu0zx01xit&amp;dl=0","Click to download Image")</f>
      </c>
      <c r="B3773" s="0">
        <f>HYPERLINK("https://dl.dropboxusercontent.com/scl/fi/fy41b3g58obg1zijiv2kd/womens-t-shirt-size-chartsnova.jpg?rlkey=iuu66g0rqf72meapvvib7bllq&amp;dl=0","Click to download SizeChart")</f>
      </c>
      <c r="C3773" s="0" t="inlineStr">
        <is>
          <t>Nova Women's Tri-Blend Long Sleeve</t>
        </is>
      </c>
      <c r="D3773" s="0" t="inlineStr">
        <is>
          <t>128398</t>
        </is>
      </c>
      <c r="E3773" s="0" t="inlineStr">
        <is>
          <t>BLANK NOVA W CL:128398E-2XL</t>
        </is>
      </c>
      <c r="F3773" s="0" t="inlineStr">
        <is>
          <t>899128398089</t>
        </is>
      </c>
      <c r="G3773" s="0" t="inlineStr">
        <is>
          <t>WOMENS</t>
        </is>
      </c>
      <c r="H3773" s="0" t="inlineStr">
        <is>
          <t>2XL</t>
        </is>
      </c>
      <c r="I3773" s="0">
        <v>26.99</v>
      </c>
      <c r="J3773" s="0">
        <v>13</v>
      </c>
    </row>
    <row r="3774" spans="1:10" customHeight="0">
      <c r="A3774" s="0">
        <f>HYPERLINK("https://dl.dropboxusercontent.com/scl/fi/tcd0bbe8w6qm1kwy4i779/128398-f.jpg?rlkey=z3cf96cu3fup6impu0zx01xit&amp;dl=0","Click to download Image")</f>
      </c>
      <c r="B3774" s="0">
        <f>HYPERLINK("https://dl.dropboxusercontent.com/scl/fi/fy41b3g58obg1zijiv2kd/womens-t-shirt-size-chartsnova.jpg?rlkey=iuu66g0rqf72meapvvib7bllq&amp;dl=0","Click to download SizeChart")</f>
      </c>
      <c r="C3774" s="0" t="inlineStr">
        <is>
          <t>Nova Women's Tri-Blend Long Sleeve</t>
        </is>
      </c>
      <c r="D3774" s="0" t="inlineStr">
        <is>
          <t>128398</t>
        </is>
      </c>
      <c r="E3774" s="0" t="inlineStr">
        <is>
          <t>BLANK NOVA W CL:128398F-3XL</t>
        </is>
      </c>
      <c r="F3774" s="0" t="inlineStr">
        <is>
          <t>899128398096</t>
        </is>
      </c>
      <c r="G3774" s="0" t="inlineStr">
        <is>
          <t>WOMENS</t>
        </is>
      </c>
      <c r="H3774" s="0" t="inlineStr">
        <is>
          <t>3XL</t>
        </is>
      </c>
      <c r="I3774" s="0">
        <v>26.99</v>
      </c>
      <c r="J3774" s="0">
        <v>7</v>
      </c>
    </row>
    <row r="3775" spans="1:10" customHeight="0">
      <c r="A3775" s="0">
        <f>HYPERLINK("https://dl.dropboxusercontent.com/scl/fi/9ns33756su499ykytl4z1/128399-f.jpg?rlkey=rh3244gp3ts2k89gsb9zr4wek&amp;dl=0","Click to download Image")</f>
      </c>
      <c r="B3775" s="0">
        <f>HYPERLINK("https://dl.dropboxusercontent.com/scl/fi/fy41b3g58obg1zijiv2kd/womens-t-shirt-size-chartsnova.jpg?rlkey=iuu66g0rqf72meapvvib7bllq&amp;dl=0","Click to download SizeChart")</f>
      </c>
      <c r="C3775" s="0" t="inlineStr">
        <is>
          <t>Nova Women's Tri-Blend Long Sleeve</t>
        </is>
      </c>
      <c r="D3775" s="0" t="inlineStr">
        <is>
          <t>128399</t>
        </is>
      </c>
      <c r="E3775" s="0" t="inlineStr">
        <is>
          <t>BLANK NOVA W PE:128399A-S</t>
        </is>
      </c>
      <c r="F3775" s="0" t="inlineStr">
        <is>
          <t>899128399048</t>
        </is>
      </c>
      <c r="G3775" s="0" t="inlineStr">
        <is>
          <t>WOMENS</t>
        </is>
      </c>
      <c r="H3775" s="0" t="inlineStr">
        <is>
          <t>S</t>
        </is>
      </c>
      <c r="I3775" s="0">
        <v>26.99</v>
      </c>
      <c r="J3775" s="0">
        <v>22</v>
      </c>
    </row>
    <row r="3776" spans="1:10" customHeight="0">
      <c r="A3776" s="0">
        <f>HYPERLINK("https://dl.dropboxusercontent.com/scl/fi/9ns33756su499ykytl4z1/128399-f.jpg?rlkey=rh3244gp3ts2k89gsb9zr4wek&amp;dl=0","Click to download Image")</f>
      </c>
      <c r="B3776" s="0">
        <f>HYPERLINK("https://dl.dropboxusercontent.com/scl/fi/fy41b3g58obg1zijiv2kd/womens-t-shirt-size-chartsnova.jpg?rlkey=iuu66g0rqf72meapvvib7bllq&amp;dl=0","Click to download SizeChart")</f>
      </c>
      <c r="C3776" s="0" t="inlineStr">
        <is>
          <t>Nova Women's Tri-Blend Long Sleeve</t>
        </is>
      </c>
      <c r="D3776" s="0" t="inlineStr">
        <is>
          <t>128399</t>
        </is>
      </c>
      <c r="E3776" s="0" t="inlineStr">
        <is>
          <t>BLANK NOVA W PE:128399B-M</t>
        </is>
      </c>
      <c r="F3776" s="0" t="inlineStr">
        <is>
          <t>899128399055</t>
        </is>
      </c>
      <c r="G3776" s="0" t="inlineStr">
        <is>
          <t>WOMENS</t>
        </is>
      </c>
      <c r="H3776" s="0" t="inlineStr">
        <is>
          <t>M</t>
        </is>
      </c>
      <c r="I3776" s="0">
        <v>26.99</v>
      </c>
      <c r="J3776" s="0">
        <v>46</v>
      </c>
    </row>
    <row r="3777" spans="1:10" customHeight="0">
      <c r="A3777" s="0">
        <f>HYPERLINK("https://dl.dropboxusercontent.com/scl/fi/9ns33756su499ykytl4z1/128399-f.jpg?rlkey=rh3244gp3ts2k89gsb9zr4wek&amp;dl=0","Click to download Image")</f>
      </c>
      <c r="B3777" s="0">
        <f>HYPERLINK("https://dl.dropboxusercontent.com/scl/fi/fy41b3g58obg1zijiv2kd/womens-t-shirt-size-chartsnova.jpg?rlkey=iuu66g0rqf72meapvvib7bllq&amp;dl=0","Click to download SizeChart")</f>
      </c>
      <c r="C3777" s="0" t="inlineStr">
        <is>
          <t>Nova Women's Tri-Blend Long Sleeve</t>
        </is>
      </c>
      <c r="D3777" s="0" t="inlineStr">
        <is>
          <t>128399</t>
        </is>
      </c>
      <c r="E3777" s="0" t="inlineStr">
        <is>
          <t>BLANK NOVA W PE:128399C-L</t>
        </is>
      </c>
      <c r="F3777" s="0" t="inlineStr">
        <is>
          <t>899128399062</t>
        </is>
      </c>
      <c r="G3777" s="0" t="inlineStr">
        <is>
          <t>WOMENS</t>
        </is>
      </c>
      <c r="H3777" s="0" t="inlineStr">
        <is>
          <t>L</t>
        </is>
      </c>
      <c r="I3777" s="0">
        <v>26.99</v>
      </c>
      <c r="J3777" s="0">
        <v>46</v>
      </c>
    </row>
    <row r="3778" spans="1:10" customHeight="0">
      <c r="A3778" s="0">
        <f>HYPERLINK("https://dl.dropboxusercontent.com/scl/fi/9ns33756su499ykytl4z1/128399-f.jpg?rlkey=rh3244gp3ts2k89gsb9zr4wek&amp;dl=0","Click to download Image")</f>
      </c>
      <c r="B3778" s="0">
        <f>HYPERLINK("https://dl.dropboxusercontent.com/scl/fi/fy41b3g58obg1zijiv2kd/womens-t-shirt-size-chartsnova.jpg?rlkey=iuu66g0rqf72meapvvib7bllq&amp;dl=0","Click to download SizeChart")</f>
      </c>
      <c r="C3778" s="0" t="inlineStr">
        <is>
          <t>Nova Women's Tri-Blend Long Sleeve</t>
        </is>
      </c>
      <c r="D3778" s="0" t="inlineStr">
        <is>
          <t>128399</t>
        </is>
      </c>
      <c r="E3778" s="0" t="inlineStr">
        <is>
          <t>BLANK NOVA W PE:128399D-XL</t>
        </is>
      </c>
      <c r="F3778" s="0" t="inlineStr">
        <is>
          <t>899128399079</t>
        </is>
      </c>
      <c r="G3778" s="0" t="inlineStr">
        <is>
          <t>WOMENS</t>
        </is>
      </c>
      <c r="H3778" s="0" t="inlineStr">
        <is>
          <t>XL</t>
        </is>
      </c>
      <c r="I3778" s="0">
        <v>26.99</v>
      </c>
      <c r="J3778" s="0">
        <v>24</v>
      </c>
    </row>
    <row r="3779" spans="1:10" customHeight="0">
      <c r="A3779" s="0">
        <f>HYPERLINK("https://dl.dropboxusercontent.com/scl/fi/9ns33756su499ykytl4z1/128399-f.jpg?rlkey=rh3244gp3ts2k89gsb9zr4wek&amp;dl=0","Click to download Image")</f>
      </c>
      <c r="B3779" s="0">
        <f>HYPERLINK("https://dl.dropboxusercontent.com/scl/fi/fy41b3g58obg1zijiv2kd/womens-t-shirt-size-chartsnova.jpg?rlkey=iuu66g0rqf72meapvvib7bllq&amp;dl=0","Click to download SizeChart")</f>
      </c>
      <c r="C3779" s="0" t="inlineStr">
        <is>
          <t>Nova Women's Tri-Blend Long Sleeve</t>
        </is>
      </c>
      <c r="D3779" s="0" t="inlineStr">
        <is>
          <t>128399</t>
        </is>
      </c>
      <c r="E3779" s="0" t="inlineStr">
        <is>
          <t>BLANK NOVA W PE:128399E-2XL</t>
        </is>
      </c>
      <c r="F3779" s="0" t="inlineStr">
        <is>
          <t>899128399086</t>
        </is>
      </c>
      <c r="G3779" s="0" t="inlineStr">
        <is>
          <t>WOMENS</t>
        </is>
      </c>
      <c r="H3779" s="0" t="inlineStr">
        <is>
          <t>2XL</t>
        </is>
      </c>
      <c r="I3779" s="0">
        <v>26.99</v>
      </c>
      <c r="J3779" s="0">
        <v>13</v>
      </c>
    </row>
    <row r="3780" spans="1:10" customHeight="0">
      <c r="A3780" s="0">
        <f>HYPERLINK("https://dl.dropboxusercontent.com/scl/fi/9ns33756su499ykytl4z1/128399-f.jpg?rlkey=rh3244gp3ts2k89gsb9zr4wek&amp;dl=0","Click to download Image")</f>
      </c>
      <c r="B3780" s="0">
        <f>HYPERLINK("https://dl.dropboxusercontent.com/scl/fi/fy41b3g58obg1zijiv2kd/womens-t-shirt-size-chartsnova.jpg?rlkey=iuu66g0rqf72meapvvib7bllq&amp;dl=0","Click to download SizeChart")</f>
      </c>
      <c r="C3780" s="0" t="inlineStr">
        <is>
          <t>Nova Women's Tri-Blend Long Sleeve</t>
        </is>
      </c>
      <c r="D3780" s="0" t="inlineStr">
        <is>
          <t>128399</t>
        </is>
      </c>
      <c r="E3780" s="0" t="inlineStr">
        <is>
          <t>BLANK NOVA W PE:128399F-3XL</t>
        </is>
      </c>
      <c r="F3780" s="0" t="inlineStr">
        <is>
          <t>899128399093</t>
        </is>
      </c>
      <c r="G3780" s="0" t="inlineStr">
        <is>
          <t>WOMENS</t>
        </is>
      </c>
      <c r="H3780" s="0" t="inlineStr">
        <is>
          <t>3XL</t>
        </is>
      </c>
      <c r="I3780" s="0">
        <v>26.99</v>
      </c>
      <c r="J3780" s="0">
        <v>7</v>
      </c>
    </row>
    <row r="3781" spans="1:10" customHeight="0">
      <c r="A3781" s="0">
        <f>HYPERLINK("https://dl.dropboxusercontent.com/scl/fi/88z73sfwnnk7www0um035/nova.jpg?rlkey=eg0ng6tgnaci28z32wqny11qi&amp;dl=0","Click to download Image")</f>
      </c>
      <c r="B3781" s="0">
        <f>HYPERLINK("https://dl.dropboxusercontent.com/scl/fi/fy41b3g58obg1zijiv2kd/womens-t-shirt-size-chartsnova.jpg?rlkey=iuu66g0rqf72meapvvib7bllq&amp;dl=0","Click to download SizeChart")</f>
      </c>
      <c r="C3781" s="0" t="inlineStr">
        <is>
          <t>Nova Women's Tri-Blend Long Sleeve</t>
        </is>
      </c>
      <c r="D3781" s="0" t="inlineStr">
        <is>
          <t>128400</t>
        </is>
      </c>
      <c r="E3781" s="0" t="inlineStr">
        <is>
          <t>BLANK NOVA W RL:128400A-S</t>
        </is>
      </c>
      <c r="F3781" s="0" t="inlineStr">
        <is>
          <t>899128400041</t>
        </is>
      </c>
      <c r="G3781" s="0" t="inlineStr">
        <is>
          <t>WOMENS</t>
        </is>
      </c>
      <c r="H3781" s="0" t="inlineStr">
        <is>
          <t>S</t>
        </is>
      </c>
      <c r="I3781" s="0">
        <v>26.99</v>
      </c>
      <c r="J3781" s="0">
        <v>22</v>
      </c>
    </row>
    <row r="3782" spans="1:10" customHeight="0">
      <c r="A3782" s="0">
        <f>HYPERLINK("https://dl.dropboxusercontent.com/scl/fi/88z73sfwnnk7www0um035/nova.jpg?rlkey=eg0ng6tgnaci28z32wqny11qi&amp;dl=0","Click to download Image")</f>
      </c>
      <c r="B3782" s="0">
        <f>HYPERLINK("https://dl.dropboxusercontent.com/scl/fi/fy41b3g58obg1zijiv2kd/womens-t-shirt-size-chartsnova.jpg?rlkey=iuu66g0rqf72meapvvib7bllq&amp;dl=0","Click to download SizeChart")</f>
      </c>
      <c r="C3782" s="0" t="inlineStr">
        <is>
          <t>Nova Women's Tri-Blend Long Sleeve</t>
        </is>
      </c>
      <c r="D3782" s="0" t="inlineStr">
        <is>
          <t>128400</t>
        </is>
      </c>
      <c r="E3782" s="0" t="inlineStr">
        <is>
          <t>BLANK NOVA W RL:128400B-M</t>
        </is>
      </c>
      <c r="F3782" s="0" t="inlineStr">
        <is>
          <t>899128400058</t>
        </is>
      </c>
      <c r="G3782" s="0" t="inlineStr">
        <is>
          <t>WOMENS</t>
        </is>
      </c>
      <c r="H3782" s="0" t="inlineStr">
        <is>
          <t>M</t>
        </is>
      </c>
      <c r="I3782" s="0">
        <v>26.99</v>
      </c>
      <c r="J3782" s="0">
        <v>46</v>
      </c>
    </row>
    <row r="3783" spans="1:10" customHeight="0">
      <c r="A3783" s="0">
        <f>HYPERLINK("https://dl.dropboxusercontent.com/scl/fi/88z73sfwnnk7www0um035/nova.jpg?rlkey=eg0ng6tgnaci28z32wqny11qi&amp;dl=0","Click to download Image")</f>
      </c>
      <c r="B3783" s="0">
        <f>HYPERLINK("https://dl.dropboxusercontent.com/scl/fi/fy41b3g58obg1zijiv2kd/womens-t-shirt-size-chartsnova.jpg?rlkey=iuu66g0rqf72meapvvib7bllq&amp;dl=0","Click to download SizeChart")</f>
      </c>
      <c r="C3783" s="0" t="inlineStr">
        <is>
          <t>Nova Women's Tri-Blend Long Sleeve</t>
        </is>
      </c>
      <c r="D3783" s="0" t="inlineStr">
        <is>
          <t>128400</t>
        </is>
      </c>
      <c r="E3783" s="0" t="inlineStr">
        <is>
          <t>BLANK NOVA W RL:128400C-L</t>
        </is>
      </c>
      <c r="F3783" s="0" t="inlineStr">
        <is>
          <t>899128400065</t>
        </is>
      </c>
      <c r="G3783" s="0" t="inlineStr">
        <is>
          <t>WOMENS</t>
        </is>
      </c>
      <c r="H3783" s="0" t="inlineStr">
        <is>
          <t>L</t>
        </is>
      </c>
      <c r="I3783" s="0">
        <v>26.99</v>
      </c>
      <c r="J3783" s="0">
        <v>46</v>
      </c>
    </row>
    <row r="3784" spans="1:10" customHeight="0">
      <c r="A3784" s="0">
        <f>HYPERLINK("https://dl.dropboxusercontent.com/scl/fi/88z73sfwnnk7www0um035/nova.jpg?rlkey=eg0ng6tgnaci28z32wqny11qi&amp;dl=0","Click to download Image")</f>
      </c>
      <c r="B3784" s="0">
        <f>HYPERLINK("https://dl.dropboxusercontent.com/scl/fi/fy41b3g58obg1zijiv2kd/womens-t-shirt-size-chartsnova.jpg?rlkey=iuu66g0rqf72meapvvib7bllq&amp;dl=0","Click to download SizeChart")</f>
      </c>
      <c r="C3784" s="0" t="inlineStr">
        <is>
          <t>Nova Women's Tri-Blend Long Sleeve</t>
        </is>
      </c>
      <c r="D3784" s="0" t="inlineStr">
        <is>
          <t>128400</t>
        </is>
      </c>
      <c r="E3784" s="0" t="inlineStr">
        <is>
          <t>BLANK NOVA W RL:128400D-XL</t>
        </is>
      </c>
      <c r="F3784" s="0" t="inlineStr">
        <is>
          <t>899128400072</t>
        </is>
      </c>
      <c r="G3784" s="0" t="inlineStr">
        <is>
          <t>WOMENS</t>
        </is>
      </c>
      <c r="H3784" s="0" t="inlineStr">
        <is>
          <t>XL</t>
        </is>
      </c>
      <c r="I3784" s="0">
        <v>26.99</v>
      </c>
      <c r="J3784" s="0">
        <v>24</v>
      </c>
    </row>
    <row r="3785" spans="1:10" customHeight="0">
      <c r="A3785" s="0">
        <f>HYPERLINK("https://dl.dropboxusercontent.com/scl/fi/88z73sfwnnk7www0um035/nova.jpg?rlkey=eg0ng6tgnaci28z32wqny11qi&amp;dl=0","Click to download Image")</f>
      </c>
      <c r="B3785" s="0">
        <f>HYPERLINK("https://dl.dropboxusercontent.com/scl/fi/fy41b3g58obg1zijiv2kd/womens-t-shirt-size-chartsnova.jpg?rlkey=iuu66g0rqf72meapvvib7bllq&amp;dl=0","Click to download SizeChart")</f>
      </c>
      <c r="C3785" s="0" t="inlineStr">
        <is>
          <t>Nova Women's Tri-Blend Long Sleeve</t>
        </is>
      </c>
      <c r="D3785" s="0" t="inlineStr">
        <is>
          <t>128400</t>
        </is>
      </c>
      <c r="E3785" s="0" t="inlineStr">
        <is>
          <t>BLANK NOVA W RL:128400E-2XL</t>
        </is>
      </c>
      <c r="F3785" s="0" t="inlineStr">
        <is>
          <t>899128400089</t>
        </is>
      </c>
      <c r="G3785" s="0" t="inlineStr">
        <is>
          <t>WOMENS</t>
        </is>
      </c>
      <c r="H3785" s="0" t="inlineStr">
        <is>
          <t>2XL</t>
        </is>
      </c>
      <c r="I3785" s="0">
        <v>26.99</v>
      </c>
      <c r="J3785" s="0">
        <v>12</v>
      </c>
    </row>
    <row r="3786" spans="1:10" customHeight="0">
      <c r="A3786" s="0">
        <f>HYPERLINK("https://dl.dropboxusercontent.com/scl/fi/88z73sfwnnk7www0um035/nova.jpg?rlkey=eg0ng6tgnaci28z32wqny11qi&amp;dl=0","Click to download Image")</f>
      </c>
      <c r="B3786" s="0">
        <f>HYPERLINK("https://dl.dropboxusercontent.com/scl/fi/fy41b3g58obg1zijiv2kd/womens-t-shirt-size-chartsnova.jpg?rlkey=iuu66g0rqf72meapvvib7bllq&amp;dl=0","Click to download SizeChart")</f>
      </c>
      <c r="C3786" s="0" t="inlineStr">
        <is>
          <t>Nova Women's Tri-Blend Long Sleeve</t>
        </is>
      </c>
      <c r="D3786" s="0" t="inlineStr">
        <is>
          <t>128400</t>
        </is>
      </c>
      <c r="E3786" s="0" t="inlineStr">
        <is>
          <t>BLANK NOVA W RL:128400F-3XL</t>
        </is>
      </c>
      <c r="F3786" s="0" t="inlineStr">
        <is>
          <t>899128400096</t>
        </is>
      </c>
      <c r="G3786" s="0" t="inlineStr">
        <is>
          <t>WOMENS</t>
        </is>
      </c>
      <c r="H3786" s="0" t="inlineStr">
        <is>
          <t>3XL</t>
        </is>
      </c>
      <c r="I3786" s="0">
        <v>26.99</v>
      </c>
      <c r="J3786" s="0">
        <v>7</v>
      </c>
    </row>
    <row r="3787" spans="1:10" customHeight="0">
      <c r="A3787" s="0">
        <f>HYPERLINK("https://dl.dropboxusercontent.com/scl/fi/aiu7v4hetwu4gdf32jh9j/150764-amanda-f.jpg?rlkey=bzq6dten9xqcd3wr8lff8ulkg&amp;dl=0","Click to download Image")</f>
      </c>
      <c r="B3787" s="0">
        <f>HYPERLINK("https://dl.dropboxusercontent.com/scl/fi/riizoc9kfpfw7rg2u6mrh/womens-t-shirt-size-chartsamanda.jpg?rlkey=e6q5yle0hsi1e0qbiy4whodn9&amp;dl=0","Click to download SizeChart")</f>
      </c>
      <c r="C3787" s="0" t="inlineStr">
        <is>
          <t>Amanda Women's Modal T-Shirt</t>
        </is>
      </c>
      <c r="D3787" s="0" t="inlineStr">
        <is>
          <t>150764</t>
        </is>
      </c>
      <c r="E3787" s="0" t="inlineStr">
        <is>
          <t>BLANK AMANDA W GY:150764A-S</t>
        </is>
      </c>
      <c r="F3787" s="0" t="inlineStr">
        <is>
          <t>899150764043</t>
        </is>
      </c>
      <c r="G3787" s="0" t="inlineStr">
        <is>
          <t>WOMENS</t>
        </is>
      </c>
      <c r="H3787" s="0" t="inlineStr">
        <is>
          <t>S</t>
        </is>
      </c>
      <c r="I3787" s="0">
        <v>19.99</v>
      </c>
      <c r="J3787" s="0">
        <v>23</v>
      </c>
    </row>
    <row r="3788" spans="1:10" customHeight="0">
      <c r="A3788" s="0">
        <f>HYPERLINK("https://dl.dropboxusercontent.com/scl/fi/aiu7v4hetwu4gdf32jh9j/150764-amanda-f.jpg?rlkey=bzq6dten9xqcd3wr8lff8ulkg&amp;dl=0","Click to download Image")</f>
      </c>
      <c r="B3788" s="0">
        <f>HYPERLINK("https://dl.dropboxusercontent.com/scl/fi/riizoc9kfpfw7rg2u6mrh/womens-t-shirt-size-chartsamanda.jpg?rlkey=e6q5yle0hsi1e0qbiy4whodn9&amp;dl=0","Click to download SizeChart")</f>
      </c>
      <c r="C3788" s="0" t="inlineStr">
        <is>
          <t>Amanda Women's Modal T-Shirt</t>
        </is>
      </c>
      <c r="D3788" s="0" t="inlineStr">
        <is>
          <t>150764</t>
        </is>
      </c>
      <c r="E3788" s="0" t="inlineStr">
        <is>
          <t>BLANK AMANDA W GY:150764B-M</t>
        </is>
      </c>
      <c r="F3788" s="0" t="inlineStr">
        <is>
          <t>899150764050</t>
        </is>
      </c>
      <c r="G3788" s="0" t="inlineStr">
        <is>
          <t>WOMENS</t>
        </is>
      </c>
      <c r="H3788" s="0" t="inlineStr">
        <is>
          <t>M</t>
        </is>
      </c>
      <c r="I3788" s="0">
        <v>19.99</v>
      </c>
      <c r="J3788" s="0">
        <v>46</v>
      </c>
    </row>
    <row r="3789" spans="1:10" customHeight="0">
      <c r="A3789" s="0">
        <f>HYPERLINK("https://dl.dropboxusercontent.com/scl/fi/aiu7v4hetwu4gdf32jh9j/150764-amanda-f.jpg?rlkey=bzq6dten9xqcd3wr8lff8ulkg&amp;dl=0","Click to download Image")</f>
      </c>
      <c r="B3789" s="0">
        <f>HYPERLINK("https://dl.dropboxusercontent.com/scl/fi/riizoc9kfpfw7rg2u6mrh/womens-t-shirt-size-chartsamanda.jpg?rlkey=e6q5yle0hsi1e0qbiy4whodn9&amp;dl=0","Click to download SizeChart")</f>
      </c>
      <c r="C3789" s="0" t="inlineStr">
        <is>
          <t>Amanda Women's Modal T-Shirt</t>
        </is>
      </c>
      <c r="D3789" s="0" t="inlineStr">
        <is>
          <t>150764</t>
        </is>
      </c>
      <c r="E3789" s="0" t="inlineStr">
        <is>
          <t>BLANK AMANDA W GY:150764C-L</t>
        </is>
      </c>
      <c r="F3789" s="0" t="inlineStr">
        <is>
          <t>899150764067</t>
        </is>
      </c>
      <c r="G3789" s="0" t="inlineStr">
        <is>
          <t>WOMENS</t>
        </is>
      </c>
      <c r="H3789" s="0" t="inlineStr">
        <is>
          <t>L</t>
        </is>
      </c>
      <c r="I3789" s="0">
        <v>19.99</v>
      </c>
      <c r="J3789" s="0">
        <v>47</v>
      </c>
    </row>
    <row r="3790" spans="1:10" customHeight="0">
      <c r="A3790" s="0">
        <f>HYPERLINK("https://dl.dropboxusercontent.com/scl/fi/aiu7v4hetwu4gdf32jh9j/150764-amanda-f.jpg?rlkey=bzq6dten9xqcd3wr8lff8ulkg&amp;dl=0","Click to download Image")</f>
      </c>
      <c r="B3790" s="0">
        <f>HYPERLINK("https://dl.dropboxusercontent.com/scl/fi/riizoc9kfpfw7rg2u6mrh/womens-t-shirt-size-chartsamanda.jpg?rlkey=e6q5yle0hsi1e0qbiy4whodn9&amp;dl=0","Click to download SizeChart")</f>
      </c>
      <c r="C3790" s="0" t="inlineStr">
        <is>
          <t>Amanda Women's Modal T-Shirt</t>
        </is>
      </c>
      <c r="D3790" s="0" t="inlineStr">
        <is>
          <t>150764</t>
        </is>
      </c>
      <c r="E3790" s="0" t="inlineStr">
        <is>
          <t>BLANK AMANDA W GY:150764D-XL</t>
        </is>
      </c>
      <c r="F3790" s="0" t="inlineStr">
        <is>
          <t>899150764074</t>
        </is>
      </c>
      <c r="G3790" s="0" t="inlineStr">
        <is>
          <t>WOMENS</t>
        </is>
      </c>
      <c r="H3790" s="0" t="inlineStr">
        <is>
          <t>XL</t>
        </is>
      </c>
      <c r="I3790" s="0">
        <v>19.99</v>
      </c>
      <c r="J3790" s="0">
        <v>24</v>
      </c>
    </row>
    <row r="3791" spans="1:10" customHeight="0">
      <c r="A3791" s="0">
        <f>HYPERLINK("https://dl.dropboxusercontent.com/scl/fi/aiu7v4hetwu4gdf32jh9j/150764-amanda-f.jpg?rlkey=bzq6dten9xqcd3wr8lff8ulkg&amp;dl=0","Click to download Image")</f>
      </c>
      <c r="B3791" s="0">
        <f>HYPERLINK("https://dl.dropboxusercontent.com/scl/fi/riizoc9kfpfw7rg2u6mrh/womens-t-shirt-size-chartsamanda.jpg?rlkey=e6q5yle0hsi1e0qbiy4whodn9&amp;dl=0","Click to download SizeChart")</f>
      </c>
      <c r="C3791" s="0" t="inlineStr">
        <is>
          <t>Amanda Women's Modal T-Shirt</t>
        </is>
      </c>
      <c r="D3791" s="0" t="inlineStr">
        <is>
          <t>150764</t>
        </is>
      </c>
      <c r="E3791" s="0" t="inlineStr">
        <is>
          <t>BLANK AMANDA W GY:150764E-2XL</t>
        </is>
      </c>
      <c r="F3791" s="0" t="inlineStr">
        <is>
          <t>899150764081</t>
        </is>
      </c>
      <c r="G3791" s="0" t="inlineStr">
        <is>
          <t>WOMENS</t>
        </is>
      </c>
      <c r="H3791" s="0" t="inlineStr">
        <is>
          <t>2XL</t>
        </is>
      </c>
      <c r="I3791" s="0">
        <v>19.99</v>
      </c>
      <c r="J3791" s="0">
        <v>10</v>
      </c>
    </row>
    <row r="3792" spans="1:10" customHeight="0">
      <c r="A3792" s="0">
        <f>HYPERLINK("https://dl.dropboxusercontent.com/scl/fi/aiu7v4hetwu4gdf32jh9j/150764-amanda-f.jpg?rlkey=bzq6dten9xqcd3wr8lff8ulkg&amp;dl=0","Click to download Image")</f>
      </c>
      <c r="B3792" s="0">
        <f>HYPERLINK("https://dl.dropboxusercontent.com/scl/fi/riizoc9kfpfw7rg2u6mrh/womens-t-shirt-size-chartsamanda.jpg?rlkey=e6q5yle0hsi1e0qbiy4whodn9&amp;dl=0","Click to download SizeChart")</f>
      </c>
      <c r="C3792" s="0" t="inlineStr">
        <is>
          <t>Amanda Women's Modal T-Shirt</t>
        </is>
      </c>
      <c r="D3792" s="0" t="inlineStr">
        <is>
          <t>150764</t>
        </is>
      </c>
      <c r="E3792" s="0" t="inlineStr">
        <is>
          <t>BLANK AMANDA W GY:150764F-3XL</t>
        </is>
      </c>
      <c r="F3792" s="0" t="inlineStr">
        <is>
          <t>899150764098</t>
        </is>
      </c>
      <c r="G3792" s="0" t="inlineStr">
        <is>
          <t>WOMENS</t>
        </is>
      </c>
      <c r="H3792" s="0" t="inlineStr">
        <is>
          <t>3XL</t>
        </is>
      </c>
      <c r="I3792" s="0">
        <v>19.99</v>
      </c>
      <c r="J3792" s="0">
        <v>4</v>
      </c>
    </row>
    <row r="3793" spans="1:10" customHeight="0">
      <c r="A3793" s="0">
        <f>HYPERLINK("https://dl.dropboxusercontent.com/scl/fi/kuftikgsujk1s5nnxieaz/athena-bk.jpg?rlkey=pa6wc5bm5y1pc33gpm89bjaqn&amp;dl=0","Click to download Image")</f>
      </c>
      <c r="B3793" s="0">
        <f>HYPERLINK("https://dl.dropboxusercontent.com/scl/fi/dcflpqwyiyulhh5gwtdh2/womens-jackets-size-chartsathena.jpg?rlkey=0hm2q8xjy1kx43kck9enrotuo&amp;dl=0","Click to download SizeChart")</f>
      </c>
      <c r="C3793" s="0" t="inlineStr">
        <is>
          <t>Athena Women's Quilted Jacket</t>
        </is>
      </c>
      <c r="D3793" s="0" t="inlineStr">
        <is>
          <t>130084</t>
        </is>
      </c>
      <c r="E3793" s="0" t="inlineStr">
        <is>
          <t>BLANK ATHENA BK:130084A-S</t>
        </is>
      </c>
      <c r="F3793" s="0" t="inlineStr">
        <is>
          <t>899130084048</t>
        </is>
      </c>
      <c r="G3793" s="0" t="inlineStr">
        <is>
          <t>WOMENS</t>
        </is>
      </c>
      <c r="H3793" s="0" t="inlineStr">
        <is>
          <t>S</t>
        </is>
      </c>
      <c r="I3793" s="0">
        <v>59.99</v>
      </c>
      <c r="J3793" s="0">
        <v>98</v>
      </c>
    </row>
    <row r="3794" spans="1:10" customHeight="0">
      <c r="A3794" s="0">
        <f>HYPERLINK("https://dl.dropboxusercontent.com/scl/fi/kuftikgsujk1s5nnxieaz/athena-bk.jpg?rlkey=pa6wc5bm5y1pc33gpm89bjaqn&amp;dl=0","Click to download Image")</f>
      </c>
      <c r="B3794" s="0">
        <f>HYPERLINK("https://dl.dropboxusercontent.com/scl/fi/dcflpqwyiyulhh5gwtdh2/womens-jackets-size-chartsathena.jpg?rlkey=0hm2q8xjy1kx43kck9enrotuo&amp;dl=0","Click to download SizeChart")</f>
      </c>
      <c r="C3794" s="0" t="inlineStr">
        <is>
          <t>Athena Women's Quilted Jacket</t>
        </is>
      </c>
      <c r="D3794" s="0" t="inlineStr">
        <is>
          <t>130084</t>
        </is>
      </c>
      <c r="E3794" s="0" t="inlineStr">
        <is>
          <t>BLANK ATHENA BK:130084B-M</t>
        </is>
      </c>
      <c r="F3794" s="0" t="inlineStr">
        <is>
          <t>899130084055</t>
        </is>
      </c>
      <c r="G3794" s="0" t="inlineStr">
        <is>
          <t>WOMENS</t>
        </is>
      </c>
      <c r="H3794" s="0" t="inlineStr">
        <is>
          <t>M</t>
        </is>
      </c>
      <c r="I3794" s="0">
        <v>59.99</v>
      </c>
      <c r="J3794" s="0">
        <v>104</v>
      </c>
    </row>
    <row r="3795" spans="1:10" customHeight="0">
      <c r="A3795" s="0">
        <f>HYPERLINK("https://dl.dropboxusercontent.com/scl/fi/kuftikgsujk1s5nnxieaz/athena-bk.jpg?rlkey=pa6wc5bm5y1pc33gpm89bjaqn&amp;dl=0","Click to download Image")</f>
      </c>
      <c r="B3795" s="0">
        <f>HYPERLINK("https://dl.dropboxusercontent.com/scl/fi/dcflpqwyiyulhh5gwtdh2/womens-jackets-size-chartsathena.jpg?rlkey=0hm2q8xjy1kx43kck9enrotuo&amp;dl=0","Click to download SizeChart")</f>
      </c>
      <c r="C3795" s="0" t="inlineStr">
        <is>
          <t>Athena Women's Quilted Jacket</t>
        </is>
      </c>
      <c r="D3795" s="0" t="inlineStr">
        <is>
          <t>130084</t>
        </is>
      </c>
      <c r="E3795" s="0" t="inlineStr">
        <is>
          <t>BLANK ATHENA BK:130084C-L</t>
        </is>
      </c>
      <c r="F3795" s="0" t="inlineStr">
        <is>
          <t>899130084062</t>
        </is>
      </c>
      <c r="G3795" s="0" t="inlineStr">
        <is>
          <t>WOMENS</t>
        </is>
      </c>
      <c r="H3795" s="0" t="inlineStr">
        <is>
          <t>L</t>
        </is>
      </c>
      <c r="I3795" s="0">
        <v>59.99</v>
      </c>
      <c r="J3795" s="0">
        <v>125</v>
      </c>
    </row>
    <row r="3796" spans="1:10" customHeight="0">
      <c r="A3796" s="0">
        <f>HYPERLINK("https://dl.dropboxusercontent.com/scl/fi/kuftikgsujk1s5nnxieaz/athena-bk.jpg?rlkey=pa6wc5bm5y1pc33gpm89bjaqn&amp;dl=0","Click to download Image")</f>
      </c>
      <c r="B3796" s="0">
        <f>HYPERLINK("https://dl.dropboxusercontent.com/scl/fi/dcflpqwyiyulhh5gwtdh2/womens-jackets-size-chartsathena.jpg?rlkey=0hm2q8xjy1kx43kck9enrotuo&amp;dl=0","Click to download SizeChart")</f>
      </c>
      <c r="C3796" s="0" t="inlineStr">
        <is>
          <t>Athena Women's Quilted Jacket</t>
        </is>
      </c>
      <c r="D3796" s="0" t="inlineStr">
        <is>
          <t>130084</t>
        </is>
      </c>
      <c r="E3796" s="0" t="inlineStr">
        <is>
          <t>BLANK ATHENA BK:130084D-XL</t>
        </is>
      </c>
      <c r="F3796" s="0" t="inlineStr">
        <is>
          <t>899130084079</t>
        </is>
      </c>
      <c r="G3796" s="0" t="inlineStr">
        <is>
          <t>WOMENS</t>
        </is>
      </c>
      <c r="H3796" s="0" t="inlineStr">
        <is>
          <t>XL</t>
        </is>
      </c>
      <c r="I3796" s="0">
        <v>59.99</v>
      </c>
      <c r="J3796" s="0">
        <v>141</v>
      </c>
    </row>
    <row r="3797" spans="1:10" customHeight="0">
      <c r="A3797" s="0">
        <f>HYPERLINK("https://dl.dropboxusercontent.com/scl/fi/kuftikgsujk1s5nnxieaz/athena-bk.jpg?rlkey=pa6wc5bm5y1pc33gpm89bjaqn&amp;dl=0","Click to download Image")</f>
      </c>
      <c r="B3797" s="0">
        <f>HYPERLINK("https://dl.dropboxusercontent.com/scl/fi/dcflpqwyiyulhh5gwtdh2/womens-jackets-size-chartsathena.jpg?rlkey=0hm2q8xjy1kx43kck9enrotuo&amp;dl=0","Click to download SizeChart")</f>
      </c>
      <c r="C3797" s="0" t="inlineStr">
        <is>
          <t>Athena Women's Quilted Jacket</t>
        </is>
      </c>
      <c r="D3797" s="0" t="inlineStr">
        <is>
          <t>130084</t>
        </is>
      </c>
      <c r="E3797" s="0" t="inlineStr">
        <is>
          <t>BLANK ATHENA BK:130084E-2XL</t>
        </is>
      </c>
      <c r="F3797" s="0" t="inlineStr">
        <is>
          <t>899130084086</t>
        </is>
      </c>
      <c r="G3797" s="0" t="inlineStr">
        <is>
          <t>WOMENS</t>
        </is>
      </c>
      <c r="H3797" s="0" t="inlineStr">
        <is>
          <t>2XL</t>
        </is>
      </c>
      <c r="I3797" s="0">
        <v>59.99</v>
      </c>
      <c r="J3797" s="0">
        <v>53</v>
      </c>
    </row>
    <row r="3798" spans="1:10" customHeight="0">
      <c r="A3798" s="0">
        <f>HYPERLINK("https://dl.dropboxusercontent.com/scl/fi/kuftikgsujk1s5nnxieaz/athena-bk.jpg?rlkey=pa6wc5bm5y1pc33gpm89bjaqn&amp;dl=0","Click to download Image")</f>
      </c>
      <c r="B3798" s="0">
        <f>HYPERLINK("https://dl.dropboxusercontent.com/scl/fi/dcflpqwyiyulhh5gwtdh2/womens-jackets-size-chartsathena.jpg?rlkey=0hm2q8xjy1kx43kck9enrotuo&amp;dl=0","Click to download SizeChart")</f>
      </c>
      <c r="C3798" s="0" t="inlineStr">
        <is>
          <t>Athena Women's Quilted Jacket</t>
        </is>
      </c>
      <c r="D3798" s="0" t="inlineStr">
        <is>
          <t>130084</t>
        </is>
      </c>
      <c r="E3798" s="0" t="inlineStr">
        <is>
          <t>BLANK ATHENA BK:130084F-3XL</t>
        </is>
      </c>
      <c r="F3798" s="0" t="inlineStr">
        <is>
          <t>899130084093</t>
        </is>
      </c>
      <c r="G3798" s="0" t="inlineStr">
        <is>
          <t>WOMENS</t>
        </is>
      </c>
      <c r="H3798" s="0" t="inlineStr">
        <is>
          <t>3XL</t>
        </is>
      </c>
      <c r="I3798" s="0">
        <v>59.99</v>
      </c>
      <c r="J3798" s="0">
        <v>52</v>
      </c>
    </row>
    <row r="3799" spans="1:10" customHeight="0">
      <c r="A3799" s="0">
        <f>HYPERLINK("https://dl.dropboxusercontent.com/scl/fi/peaqnyjveuur30ei26hbb/editdsc3491.jpg?rlkey=3fwq5tbs2ge4en9xhriz9rwyi&amp;dl=0","Click to download Image")</f>
      </c>
      <c r="B3799" s="0">
        <f>HYPERLINK("https://dl.dropboxusercontent.com/scl/fi/dcflpqwyiyulhh5gwtdh2/womens-jackets-size-chartsathena.jpg?rlkey=0hm2q8xjy1kx43kck9enrotuo&amp;dl=0","Click to download SizeChart")</f>
      </c>
      <c r="C3799" s="0" t="inlineStr">
        <is>
          <t>Athena Women's Quilted Jacket</t>
        </is>
      </c>
      <c r="D3799" s="0" t="inlineStr">
        <is>
          <t>114589</t>
        </is>
      </c>
      <c r="E3799" s="0" t="inlineStr">
        <is>
          <t>BLANK ATHENA W GREY:114589A - S</t>
        </is>
      </c>
      <c r="G3799" s="0" t="inlineStr">
        <is>
          <t>WOMENS</t>
        </is>
      </c>
      <c r="H3799" s="0" t="inlineStr">
        <is>
          <t>S</t>
        </is>
      </c>
      <c r="I3799" s="0">
        <v>59.99</v>
      </c>
      <c r="J3799" s="0">
        <v>16</v>
      </c>
    </row>
    <row r="3800" spans="1:10" customHeight="0">
      <c r="A3800" s="0">
        <f>HYPERLINK("https://dl.dropboxusercontent.com/scl/fi/peaqnyjveuur30ei26hbb/editdsc3491.jpg?rlkey=3fwq5tbs2ge4en9xhriz9rwyi&amp;dl=0","Click to download Image")</f>
      </c>
      <c r="B3800" s="0">
        <f>HYPERLINK("https://dl.dropboxusercontent.com/scl/fi/dcflpqwyiyulhh5gwtdh2/womens-jackets-size-chartsathena.jpg?rlkey=0hm2q8xjy1kx43kck9enrotuo&amp;dl=0","Click to download SizeChart")</f>
      </c>
      <c r="C3800" s="0" t="inlineStr">
        <is>
          <t>Athena Women's Quilted Jacket</t>
        </is>
      </c>
      <c r="D3800" s="0" t="inlineStr">
        <is>
          <t>114589</t>
        </is>
      </c>
      <c r="E3800" s="0" t="inlineStr">
        <is>
          <t>BLANK ATHENA W GREY:114589B - M</t>
        </is>
      </c>
      <c r="G3800" s="0" t="inlineStr">
        <is>
          <t>WOMENS</t>
        </is>
      </c>
      <c r="H3800" s="0" t="inlineStr">
        <is>
          <t>M</t>
        </is>
      </c>
      <c r="I3800" s="0">
        <v>59.99</v>
      </c>
      <c r="J3800" s="0">
        <v>68</v>
      </c>
    </row>
    <row r="3801" spans="1:10" customHeight="0">
      <c r="A3801" s="0">
        <f>HYPERLINK("https://dl.dropboxusercontent.com/scl/fi/peaqnyjveuur30ei26hbb/editdsc3491.jpg?rlkey=3fwq5tbs2ge4en9xhriz9rwyi&amp;dl=0","Click to download Image")</f>
      </c>
      <c r="B3801" s="0">
        <f>HYPERLINK("https://dl.dropboxusercontent.com/scl/fi/dcflpqwyiyulhh5gwtdh2/womens-jackets-size-chartsathena.jpg?rlkey=0hm2q8xjy1kx43kck9enrotuo&amp;dl=0","Click to download SizeChart")</f>
      </c>
      <c r="C3801" s="0" t="inlineStr">
        <is>
          <t>Athena Women's Quilted Jacket</t>
        </is>
      </c>
      <c r="D3801" s="0" t="inlineStr">
        <is>
          <t>114589</t>
        </is>
      </c>
      <c r="E3801" s="0" t="inlineStr">
        <is>
          <t>BLANK ATHENA W GREY:114589C - L</t>
        </is>
      </c>
      <c r="G3801" s="0" t="inlineStr">
        <is>
          <t>WOMENS</t>
        </is>
      </c>
      <c r="H3801" s="0" t="inlineStr">
        <is>
          <t>L</t>
        </is>
      </c>
      <c r="I3801" s="0">
        <v>59.99</v>
      </c>
      <c r="J3801" s="0">
        <v>110</v>
      </c>
    </row>
    <row r="3802" spans="1:10" customHeight="0">
      <c r="A3802" s="0">
        <f>HYPERLINK("https://dl.dropboxusercontent.com/scl/fi/peaqnyjveuur30ei26hbb/editdsc3491.jpg?rlkey=3fwq5tbs2ge4en9xhriz9rwyi&amp;dl=0","Click to download Image")</f>
      </c>
      <c r="B3802" s="0">
        <f>HYPERLINK("https://dl.dropboxusercontent.com/scl/fi/dcflpqwyiyulhh5gwtdh2/womens-jackets-size-chartsathena.jpg?rlkey=0hm2q8xjy1kx43kck9enrotuo&amp;dl=0","Click to download SizeChart")</f>
      </c>
      <c r="C3802" s="0" t="inlineStr">
        <is>
          <t>Athena Women's Quilted Jacket</t>
        </is>
      </c>
      <c r="D3802" s="0" t="inlineStr">
        <is>
          <t>114589</t>
        </is>
      </c>
      <c r="E3802" s="0" t="inlineStr">
        <is>
          <t>BLANK ATHENA W GREY:114589D - XL</t>
        </is>
      </c>
      <c r="G3802" s="0" t="inlineStr">
        <is>
          <t>WOMENS</t>
        </is>
      </c>
      <c r="H3802" s="0" t="inlineStr">
        <is>
          <t>XL</t>
        </is>
      </c>
      <c r="I3802" s="0">
        <v>59.99</v>
      </c>
      <c r="J3802" s="0">
        <v>116</v>
      </c>
    </row>
    <row r="3803" spans="1:10" customHeight="0">
      <c r="A3803" s="0">
        <f>HYPERLINK("https://dl.dropboxusercontent.com/scl/fi/peaqnyjveuur30ei26hbb/editdsc3491.jpg?rlkey=3fwq5tbs2ge4en9xhriz9rwyi&amp;dl=0","Click to download Image")</f>
      </c>
      <c r="B3803" s="0">
        <f>HYPERLINK("https://dl.dropboxusercontent.com/scl/fi/dcflpqwyiyulhh5gwtdh2/womens-jackets-size-chartsathena.jpg?rlkey=0hm2q8xjy1kx43kck9enrotuo&amp;dl=0","Click to download SizeChart")</f>
      </c>
      <c r="C3803" s="0" t="inlineStr">
        <is>
          <t>Athena Women's Quilted Jacket</t>
        </is>
      </c>
      <c r="D3803" s="0" t="inlineStr">
        <is>
          <t>114589</t>
        </is>
      </c>
      <c r="E3803" s="0" t="inlineStr">
        <is>
          <t>BLANK ATHENA W GREY:114589E - 2XL</t>
        </is>
      </c>
      <c r="G3803" s="0" t="inlineStr">
        <is>
          <t>WOMENS</t>
        </is>
      </c>
      <c r="H3803" s="0" t="inlineStr">
        <is>
          <t>2XL</t>
        </is>
      </c>
      <c r="I3803" s="0">
        <v>59.99</v>
      </c>
      <c r="J3803" s="0">
        <v>6</v>
      </c>
    </row>
    <row r="3804" spans="1:10" customHeight="0">
      <c r="A3804" s="0">
        <f>HYPERLINK("https://dl.dropboxusercontent.com/scl/fi/peaqnyjveuur30ei26hbb/editdsc3491.jpg?rlkey=3fwq5tbs2ge4en9xhriz9rwyi&amp;dl=0","Click to download Image")</f>
      </c>
      <c r="B3804" s="0">
        <f>HYPERLINK("https://dl.dropboxusercontent.com/scl/fi/dcflpqwyiyulhh5gwtdh2/womens-jackets-size-chartsathena.jpg?rlkey=0hm2q8xjy1kx43kck9enrotuo&amp;dl=0","Click to download SizeChart")</f>
      </c>
      <c r="C3804" s="0" t="inlineStr">
        <is>
          <t>Athena Women's Quilted Jacket</t>
        </is>
      </c>
      <c r="D3804" s="0" t="inlineStr">
        <is>
          <t>114589</t>
        </is>
      </c>
      <c r="E3804" s="0" t="inlineStr">
        <is>
          <t>BLANK ATHENA W GREY:114589F - 3XL</t>
        </is>
      </c>
      <c r="G3804" s="0" t="inlineStr">
        <is>
          <t>WOMENS</t>
        </is>
      </c>
      <c r="H3804" s="0" t="inlineStr">
        <is>
          <t>3XL</t>
        </is>
      </c>
      <c r="I3804" s="0">
        <v>59.99</v>
      </c>
      <c r="J3804" s="0">
        <v>5</v>
      </c>
    </row>
    <row r="3805" spans="1:10" customHeight="0">
      <c r="A3805" s="0">
        <f>HYPERLINK("https://dl.dropboxusercontent.com/scl/fi/yw14zaxfeed5y559go1tn/athena-135861-f.jpg?rlkey=ul4w7wptl22ovl5wl9k9lk9kl&amp;dl=0","Click to download Image")</f>
      </c>
      <c r="B3805" s="0">
        <f>HYPERLINK("https://dl.dropboxusercontent.com/scl/fi/dcflpqwyiyulhh5gwtdh2/womens-jackets-size-chartsathena.jpg?rlkey=0hm2q8xjy1kx43kck9enrotuo&amp;dl=0","Click to download SizeChart")</f>
      </c>
      <c r="C3805" s="0" t="inlineStr">
        <is>
          <t>Athena Women's Quilted Jacket</t>
        </is>
      </c>
      <c r="D3805" s="0" t="inlineStr">
        <is>
          <t>135861</t>
        </is>
      </c>
      <c r="E3805" s="0" t="inlineStr">
        <is>
          <t>BLANK ATHENA W NY:135861A-S</t>
        </is>
      </c>
      <c r="F3805" s="0" t="inlineStr">
        <is>
          <t>899135861040</t>
        </is>
      </c>
      <c r="G3805" s="0" t="inlineStr">
        <is>
          <t>WOMENS</t>
        </is>
      </c>
      <c r="H3805" s="0" t="inlineStr">
        <is>
          <t>S</t>
        </is>
      </c>
      <c r="I3805" s="0">
        <v>59.99</v>
      </c>
      <c r="J3805" s="0">
        <v>53</v>
      </c>
    </row>
    <row r="3806" spans="1:10" customHeight="0">
      <c r="A3806" s="0">
        <f>HYPERLINK("https://dl.dropboxusercontent.com/scl/fi/yw14zaxfeed5y559go1tn/athena-135861-f.jpg?rlkey=ul4w7wptl22ovl5wl9k9lk9kl&amp;dl=0","Click to download Image")</f>
      </c>
      <c r="B3806" s="0">
        <f>HYPERLINK("https://dl.dropboxusercontent.com/scl/fi/dcflpqwyiyulhh5gwtdh2/womens-jackets-size-chartsathena.jpg?rlkey=0hm2q8xjy1kx43kck9enrotuo&amp;dl=0","Click to download SizeChart")</f>
      </c>
      <c r="C3806" s="0" t="inlineStr">
        <is>
          <t>Athena Women's Quilted Jacket</t>
        </is>
      </c>
      <c r="D3806" s="0" t="inlineStr">
        <is>
          <t>135861</t>
        </is>
      </c>
      <c r="E3806" s="0" t="inlineStr">
        <is>
          <t>BLANK ATHENA W NY:135861B-M</t>
        </is>
      </c>
      <c r="F3806" s="0" t="inlineStr">
        <is>
          <t>899135861057</t>
        </is>
      </c>
      <c r="G3806" s="0" t="inlineStr">
        <is>
          <t>WOMENS</t>
        </is>
      </c>
      <c r="H3806" s="0" t="inlineStr">
        <is>
          <t>M</t>
        </is>
      </c>
      <c r="I3806" s="0">
        <v>59.99</v>
      </c>
      <c r="J3806" s="0">
        <v>112</v>
      </c>
    </row>
    <row r="3807" spans="1:10" customHeight="0">
      <c r="A3807" s="0">
        <f>HYPERLINK("https://dl.dropboxusercontent.com/scl/fi/yw14zaxfeed5y559go1tn/athena-135861-f.jpg?rlkey=ul4w7wptl22ovl5wl9k9lk9kl&amp;dl=0","Click to download Image")</f>
      </c>
      <c r="B3807" s="0">
        <f>HYPERLINK("https://dl.dropboxusercontent.com/scl/fi/dcflpqwyiyulhh5gwtdh2/womens-jackets-size-chartsathena.jpg?rlkey=0hm2q8xjy1kx43kck9enrotuo&amp;dl=0","Click to download SizeChart")</f>
      </c>
      <c r="C3807" s="0" t="inlineStr">
        <is>
          <t>Athena Women's Quilted Jacket</t>
        </is>
      </c>
      <c r="D3807" s="0" t="inlineStr">
        <is>
          <t>135861</t>
        </is>
      </c>
      <c r="E3807" s="0" t="inlineStr">
        <is>
          <t>BLANK ATHENA W NY:135861C-L</t>
        </is>
      </c>
      <c r="F3807" s="0" t="inlineStr">
        <is>
          <t>899135861064</t>
        </is>
      </c>
      <c r="G3807" s="0" t="inlineStr">
        <is>
          <t>WOMENS</t>
        </is>
      </c>
      <c r="H3807" s="0" t="inlineStr">
        <is>
          <t>L</t>
        </is>
      </c>
      <c r="I3807" s="0">
        <v>59.99</v>
      </c>
      <c r="J3807" s="0">
        <v>105</v>
      </c>
    </row>
    <row r="3808" spans="1:10" customHeight="0">
      <c r="A3808" s="0">
        <f>HYPERLINK("https://dl.dropboxusercontent.com/scl/fi/yw14zaxfeed5y559go1tn/athena-135861-f.jpg?rlkey=ul4w7wptl22ovl5wl9k9lk9kl&amp;dl=0","Click to download Image")</f>
      </c>
      <c r="B3808" s="0">
        <f>HYPERLINK("https://dl.dropboxusercontent.com/scl/fi/dcflpqwyiyulhh5gwtdh2/womens-jackets-size-chartsathena.jpg?rlkey=0hm2q8xjy1kx43kck9enrotuo&amp;dl=0","Click to download SizeChart")</f>
      </c>
      <c r="C3808" s="0" t="inlineStr">
        <is>
          <t>Athena Women's Quilted Jacket</t>
        </is>
      </c>
      <c r="D3808" s="0" t="inlineStr">
        <is>
          <t>135861</t>
        </is>
      </c>
      <c r="E3808" s="0" t="inlineStr">
        <is>
          <t>BLANK ATHENA W NY:135861D-XL</t>
        </is>
      </c>
      <c r="F3808" s="0" t="inlineStr">
        <is>
          <t>899135861071</t>
        </is>
      </c>
      <c r="G3808" s="0" t="inlineStr">
        <is>
          <t>WOMENS</t>
        </is>
      </c>
      <c r="H3808" s="0" t="inlineStr">
        <is>
          <t>XL</t>
        </is>
      </c>
      <c r="I3808" s="0">
        <v>59.99</v>
      </c>
      <c r="J3808" s="0">
        <v>50</v>
      </c>
    </row>
    <row r="3809" spans="1:10" customHeight="0">
      <c r="A3809" s="0">
        <f>HYPERLINK("https://dl.dropboxusercontent.com/scl/fi/yw14zaxfeed5y559go1tn/athena-135861-f.jpg?rlkey=ul4w7wptl22ovl5wl9k9lk9kl&amp;dl=0","Click to download Image")</f>
      </c>
      <c r="B3809" s="0">
        <f>HYPERLINK("https://dl.dropboxusercontent.com/scl/fi/dcflpqwyiyulhh5gwtdh2/womens-jackets-size-chartsathena.jpg?rlkey=0hm2q8xjy1kx43kck9enrotuo&amp;dl=0","Click to download SizeChart")</f>
      </c>
      <c r="C3809" s="0" t="inlineStr">
        <is>
          <t>Athena Women's Quilted Jacket</t>
        </is>
      </c>
      <c r="D3809" s="0" t="inlineStr">
        <is>
          <t>135861</t>
        </is>
      </c>
      <c r="E3809" s="0" t="inlineStr">
        <is>
          <t>BLANK ATHENA W NY:135861E-2XL</t>
        </is>
      </c>
      <c r="F3809" s="0" t="inlineStr">
        <is>
          <t>899135861088</t>
        </is>
      </c>
      <c r="G3809" s="0" t="inlineStr">
        <is>
          <t>WOMENS</t>
        </is>
      </c>
      <c r="H3809" s="0" t="inlineStr">
        <is>
          <t>2XL</t>
        </is>
      </c>
      <c r="I3809" s="0">
        <v>59.99</v>
      </c>
      <c r="J3809" s="0">
        <v>21</v>
      </c>
    </row>
    <row r="3810" spans="1:10" customHeight="0">
      <c r="A3810" s="0">
        <f>HYPERLINK("https://dl.dropboxusercontent.com/scl/fi/yw14zaxfeed5y559go1tn/athena-135861-f.jpg?rlkey=ul4w7wptl22ovl5wl9k9lk9kl&amp;dl=0","Click to download Image")</f>
      </c>
      <c r="B3810" s="0">
        <f>HYPERLINK("https://dl.dropboxusercontent.com/scl/fi/dcflpqwyiyulhh5gwtdh2/womens-jackets-size-chartsathena.jpg?rlkey=0hm2q8xjy1kx43kck9enrotuo&amp;dl=0","Click to download SizeChart")</f>
      </c>
      <c r="C3810" s="0" t="inlineStr">
        <is>
          <t>Athena Women's Quilted Jacket</t>
        </is>
      </c>
      <c r="D3810" s="0" t="inlineStr">
        <is>
          <t>135861</t>
        </is>
      </c>
      <c r="E3810" s="0" t="inlineStr">
        <is>
          <t>BLANK ATHENA W NY:135861F-3XL</t>
        </is>
      </c>
      <c r="F3810" s="0" t="inlineStr">
        <is>
          <t>899135861095</t>
        </is>
      </c>
      <c r="G3810" s="0" t="inlineStr">
        <is>
          <t>WOMENS</t>
        </is>
      </c>
      <c r="H3810" s="0" t="inlineStr">
        <is>
          <t>3XL</t>
        </is>
      </c>
      <c r="I3810" s="0">
        <v>59.99</v>
      </c>
      <c r="J3810" s="0">
        <v>14</v>
      </c>
    </row>
    <row r="3811" spans="1:10" customHeight="0">
      <c r="A3811" s="0">
        <f>HYPERLINK("https://dl.dropboxusercontent.com/scl/fi/1r40f8sy8x887e9af5oil/wilder.jpg?rlkey=64q73k2bd3owbezfwcs38pput&amp;dl=0","Click to download Image")</f>
      </c>
      <c r="B3811" s="0">
        <f>HYPERLINK("https://dl.dropboxusercontent.com/scl/fi/20s8ux8hxkd9gxq9ykcli/womens-t-shirt-size-chartswilder.jpg?rlkey=uq5ixslxc7qg9tod546l03dts&amp;dl=0","Click to download SizeChart")</f>
      </c>
      <c r="C3811" s="0" t="inlineStr">
        <is>
          <t>Wilder Women's Ultra-Soft Long Sleeve</t>
        </is>
      </c>
      <c r="D3811" s="0" t="inlineStr">
        <is>
          <t>150735</t>
        </is>
      </c>
      <c r="E3811" s="0" t="inlineStr">
        <is>
          <t>BLANK WILDER W BK:150735A-S</t>
        </is>
      </c>
      <c r="F3811" s="0" t="inlineStr">
        <is>
          <t>899150735043</t>
        </is>
      </c>
      <c r="G3811" s="0" t="inlineStr">
        <is>
          <t>WOMENS</t>
        </is>
      </c>
      <c r="H3811" s="0" t="inlineStr">
        <is>
          <t>S</t>
        </is>
      </c>
      <c r="I3811" s="0">
        <v>19.99</v>
      </c>
      <c r="J3811" s="0">
        <v>16</v>
      </c>
    </row>
    <row r="3812" spans="1:10" customHeight="0">
      <c r="A3812" s="0">
        <f>HYPERLINK("https://dl.dropboxusercontent.com/scl/fi/1r40f8sy8x887e9af5oil/wilder.jpg?rlkey=64q73k2bd3owbezfwcs38pput&amp;dl=0","Click to download Image")</f>
      </c>
      <c r="B3812" s="0">
        <f>HYPERLINK("https://dl.dropboxusercontent.com/scl/fi/20s8ux8hxkd9gxq9ykcli/womens-t-shirt-size-chartswilder.jpg?rlkey=uq5ixslxc7qg9tod546l03dts&amp;dl=0","Click to download SizeChart")</f>
      </c>
      <c r="C3812" s="0" t="inlineStr">
        <is>
          <t>Wilder Women's Ultra-Soft Long Sleeve</t>
        </is>
      </c>
      <c r="D3812" s="0" t="inlineStr">
        <is>
          <t>150735</t>
        </is>
      </c>
      <c r="E3812" s="0" t="inlineStr">
        <is>
          <t>BLANK WILDER W BK:150735B-M</t>
        </is>
      </c>
      <c r="F3812" s="0" t="inlineStr">
        <is>
          <t>899150735050</t>
        </is>
      </c>
      <c r="G3812" s="0" t="inlineStr">
        <is>
          <t>WOMENS</t>
        </is>
      </c>
      <c r="H3812" s="0" t="inlineStr">
        <is>
          <t>M</t>
        </is>
      </c>
      <c r="I3812" s="0">
        <v>19.99</v>
      </c>
      <c r="J3812" s="0">
        <v>41</v>
      </c>
    </row>
    <row r="3813" spans="1:10" customHeight="0">
      <c r="A3813" s="0">
        <f>HYPERLINK("https://dl.dropboxusercontent.com/scl/fi/1r40f8sy8x887e9af5oil/wilder.jpg?rlkey=64q73k2bd3owbezfwcs38pput&amp;dl=0","Click to download Image")</f>
      </c>
      <c r="B3813" s="0">
        <f>HYPERLINK("https://dl.dropboxusercontent.com/scl/fi/20s8ux8hxkd9gxq9ykcli/womens-t-shirt-size-chartswilder.jpg?rlkey=uq5ixslxc7qg9tod546l03dts&amp;dl=0","Click to download SizeChart")</f>
      </c>
      <c r="C3813" s="0" t="inlineStr">
        <is>
          <t>Wilder Women's Ultra-Soft Long Sleeve</t>
        </is>
      </c>
      <c r="D3813" s="0" t="inlineStr">
        <is>
          <t>150735</t>
        </is>
      </c>
      <c r="E3813" s="0" t="inlineStr">
        <is>
          <t>BLANK WILDER W BK:150735C-L</t>
        </is>
      </c>
      <c r="F3813" s="0" t="inlineStr">
        <is>
          <t>899150735067</t>
        </is>
      </c>
      <c r="G3813" s="0" t="inlineStr">
        <is>
          <t>WOMENS</t>
        </is>
      </c>
      <c r="H3813" s="0" t="inlineStr">
        <is>
          <t>L</t>
        </is>
      </c>
      <c r="I3813" s="0">
        <v>19.99</v>
      </c>
      <c r="J3813" s="0">
        <v>42</v>
      </c>
    </row>
    <row r="3814" spans="1:10" customHeight="0">
      <c r="A3814" s="0">
        <f>HYPERLINK("https://dl.dropboxusercontent.com/scl/fi/1r40f8sy8x887e9af5oil/wilder.jpg?rlkey=64q73k2bd3owbezfwcs38pput&amp;dl=0","Click to download Image")</f>
      </c>
      <c r="B3814" s="0">
        <f>HYPERLINK("https://dl.dropboxusercontent.com/scl/fi/20s8ux8hxkd9gxq9ykcli/womens-t-shirt-size-chartswilder.jpg?rlkey=uq5ixslxc7qg9tod546l03dts&amp;dl=0","Click to download SizeChart")</f>
      </c>
      <c r="C3814" s="0" t="inlineStr">
        <is>
          <t>Wilder Women's Ultra-Soft Long Sleeve</t>
        </is>
      </c>
      <c r="D3814" s="0" t="inlineStr">
        <is>
          <t>150735</t>
        </is>
      </c>
      <c r="E3814" s="0" t="inlineStr">
        <is>
          <t>BLANK WILDER W BK:150735D-XL</t>
        </is>
      </c>
      <c r="F3814" s="0" t="inlineStr">
        <is>
          <t>899150735074</t>
        </is>
      </c>
      <c r="G3814" s="0" t="inlineStr">
        <is>
          <t>WOMENS</t>
        </is>
      </c>
      <c r="H3814" s="0" t="inlineStr">
        <is>
          <t>XL</t>
        </is>
      </c>
      <c r="I3814" s="0">
        <v>19.99</v>
      </c>
      <c r="J3814" s="0">
        <v>18</v>
      </c>
    </row>
    <row r="3815" spans="1:10" customHeight="0">
      <c r="A3815" s="0">
        <f>HYPERLINK("https://dl.dropboxusercontent.com/scl/fi/1r40f8sy8x887e9af5oil/wilder.jpg?rlkey=64q73k2bd3owbezfwcs38pput&amp;dl=0","Click to download Image")</f>
      </c>
      <c r="B3815" s="0">
        <f>HYPERLINK("https://dl.dropboxusercontent.com/scl/fi/20s8ux8hxkd9gxq9ykcli/womens-t-shirt-size-chartswilder.jpg?rlkey=uq5ixslxc7qg9tod546l03dts&amp;dl=0","Click to download SizeChart")</f>
      </c>
      <c r="C3815" s="0" t="inlineStr">
        <is>
          <t>Wilder Women's Ultra-Soft Long Sleeve</t>
        </is>
      </c>
      <c r="D3815" s="0" t="inlineStr">
        <is>
          <t>150735</t>
        </is>
      </c>
      <c r="E3815" s="0" t="inlineStr">
        <is>
          <t>BLANK WILDER W BK:150735E-2XL</t>
        </is>
      </c>
      <c r="F3815" s="0" t="inlineStr">
        <is>
          <t>899150735081</t>
        </is>
      </c>
      <c r="G3815" s="0" t="inlineStr">
        <is>
          <t>WOMENS</t>
        </is>
      </c>
      <c r="H3815" s="0" t="inlineStr">
        <is>
          <t>2XL</t>
        </is>
      </c>
      <c r="I3815" s="0">
        <v>19.99</v>
      </c>
      <c r="J3815" s="0">
        <v>6</v>
      </c>
    </row>
    <row r="3816" spans="1:10" customHeight="0">
      <c r="A3816" s="0">
        <f>HYPERLINK("https://dl.dropboxusercontent.com/scl/fi/1r40f8sy8x887e9af5oil/wilder.jpg?rlkey=64q73k2bd3owbezfwcs38pput&amp;dl=0","Click to download Image")</f>
      </c>
      <c r="B3816" s="0">
        <f>HYPERLINK("https://dl.dropboxusercontent.com/scl/fi/20s8ux8hxkd9gxq9ykcli/womens-t-shirt-size-chartswilder.jpg?rlkey=uq5ixslxc7qg9tod546l03dts&amp;dl=0","Click to download SizeChart")</f>
      </c>
      <c r="C3816" s="0" t="inlineStr">
        <is>
          <t>Wilder Women's Ultra-Soft Long Sleeve</t>
        </is>
      </c>
      <c r="D3816" s="0" t="inlineStr">
        <is>
          <t>150735</t>
        </is>
      </c>
      <c r="E3816" s="0" t="inlineStr">
        <is>
          <t>BLANK WILDER W BK:150735F-3XL</t>
        </is>
      </c>
      <c r="F3816" s="0" t="inlineStr">
        <is>
          <t>899150735098</t>
        </is>
      </c>
      <c r="G3816" s="0" t="inlineStr">
        <is>
          <t>WOMENS</t>
        </is>
      </c>
      <c r="H3816" s="0" t="inlineStr">
        <is>
          <t>3XL</t>
        </is>
      </c>
      <c r="I3816" s="0">
        <v>19.99</v>
      </c>
      <c r="J3816" s="0">
        <v>2</v>
      </c>
    </row>
    <row r="3817" spans="1:10" customHeight="0">
      <c r="A3817" s="0">
        <f>HYPERLINK("https://dl.dropboxusercontent.com/scl/fi/dlrnahw3oa3h16h7mvslg/wilder-153665-f.jpg?rlkey=a635fxt5eusg9tn0wtm6qmetd&amp;dl=0","Click to download Image")</f>
      </c>
      <c r="B3817" s="0">
        <f>HYPERLINK("https://dl.dropboxusercontent.com/scl/fi/20s8ux8hxkd9gxq9ykcli/womens-t-shirt-size-chartswilder.jpg?rlkey=uq5ixslxc7qg9tod546l03dts&amp;dl=0","Click to download SizeChart")</f>
      </c>
      <c r="C3817" s="0" t="inlineStr">
        <is>
          <t>Wilder Women's Ultra-Soft Long Sleeve</t>
        </is>
      </c>
      <c r="D3817" s="0" t="inlineStr">
        <is>
          <t>153665</t>
        </is>
      </c>
      <c r="E3817" s="0" t="inlineStr">
        <is>
          <t>BLANK WILDER W CL:153665A-S</t>
        </is>
      </c>
      <c r="F3817" s="0" t="inlineStr">
        <is>
          <t>899153665040</t>
        </is>
      </c>
      <c r="G3817" s="0" t="inlineStr">
        <is>
          <t>WOMENS</t>
        </is>
      </c>
      <c r="H3817" s="0" t="inlineStr">
        <is>
          <t>S</t>
        </is>
      </c>
      <c r="I3817" s="0">
        <v>19.99</v>
      </c>
      <c r="J3817" s="0">
        <v>10</v>
      </c>
    </row>
    <row r="3818" spans="1:10" customHeight="0">
      <c r="A3818" s="0">
        <f>HYPERLINK("https://dl.dropboxusercontent.com/scl/fi/dlrnahw3oa3h16h7mvslg/wilder-153665-f.jpg?rlkey=a635fxt5eusg9tn0wtm6qmetd&amp;dl=0","Click to download Image")</f>
      </c>
      <c r="B3818" s="0">
        <f>HYPERLINK("https://dl.dropboxusercontent.com/scl/fi/20s8ux8hxkd9gxq9ykcli/womens-t-shirt-size-chartswilder.jpg?rlkey=uq5ixslxc7qg9tod546l03dts&amp;dl=0","Click to download SizeChart")</f>
      </c>
      <c r="C3818" s="0" t="inlineStr">
        <is>
          <t>Wilder Women's Ultra-Soft Long Sleeve</t>
        </is>
      </c>
      <c r="D3818" s="0" t="inlineStr">
        <is>
          <t>153665</t>
        </is>
      </c>
      <c r="E3818" s="0" t="inlineStr">
        <is>
          <t>BLANK WILDER W CL:153665B-M</t>
        </is>
      </c>
      <c r="F3818" s="0" t="inlineStr">
        <is>
          <t>899153665057</t>
        </is>
      </c>
      <c r="G3818" s="0" t="inlineStr">
        <is>
          <t>WOMENS</t>
        </is>
      </c>
      <c r="H3818" s="0" t="inlineStr">
        <is>
          <t>M</t>
        </is>
      </c>
      <c r="I3818" s="0">
        <v>19.99</v>
      </c>
      <c r="J3818" s="0">
        <v>19</v>
      </c>
    </row>
    <row r="3819" spans="1:10" customHeight="0">
      <c r="A3819" s="0">
        <f>HYPERLINK("https://dl.dropboxusercontent.com/scl/fi/dlrnahw3oa3h16h7mvslg/wilder-153665-f.jpg?rlkey=a635fxt5eusg9tn0wtm6qmetd&amp;dl=0","Click to download Image")</f>
      </c>
      <c r="B3819" s="0">
        <f>HYPERLINK("https://dl.dropboxusercontent.com/scl/fi/20s8ux8hxkd9gxq9ykcli/womens-t-shirt-size-chartswilder.jpg?rlkey=uq5ixslxc7qg9tod546l03dts&amp;dl=0","Click to download SizeChart")</f>
      </c>
      <c r="C3819" s="0" t="inlineStr">
        <is>
          <t>Wilder Women's Ultra-Soft Long Sleeve</t>
        </is>
      </c>
      <c r="D3819" s="0" t="inlineStr">
        <is>
          <t>153665</t>
        </is>
      </c>
      <c r="E3819" s="0" t="inlineStr">
        <is>
          <t>BLANK WILDER W CL:153665C-L</t>
        </is>
      </c>
      <c r="F3819" s="0" t="inlineStr">
        <is>
          <t>899153665064</t>
        </is>
      </c>
      <c r="G3819" s="0" t="inlineStr">
        <is>
          <t>WOMENS</t>
        </is>
      </c>
      <c r="H3819" s="0" t="inlineStr">
        <is>
          <t>L</t>
        </is>
      </c>
      <c r="I3819" s="0">
        <v>19.99</v>
      </c>
      <c r="J3819" s="0">
        <v>18</v>
      </c>
    </row>
    <row r="3820" spans="1:10" customHeight="0">
      <c r="A3820" s="0">
        <f>HYPERLINK("https://dl.dropboxusercontent.com/scl/fi/dlrnahw3oa3h16h7mvslg/wilder-153665-f.jpg?rlkey=a635fxt5eusg9tn0wtm6qmetd&amp;dl=0","Click to download Image")</f>
      </c>
      <c r="B3820" s="0">
        <f>HYPERLINK("https://dl.dropboxusercontent.com/scl/fi/20s8ux8hxkd9gxq9ykcli/womens-t-shirt-size-chartswilder.jpg?rlkey=uq5ixslxc7qg9tod546l03dts&amp;dl=0","Click to download SizeChart")</f>
      </c>
      <c r="C3820" s="0" t="inlineStr">
        <is>
          <t>Wilder Women's Ultra-Soft Long Sleeve</t>
        </is>
      </c>
      <c r="D3820" s="0" t="inlineStr">
        <is>
          <t>153665</t>
        </is>
      </c>
      <c r="E3820" s="0" t="inlineStr">
        <is>
          <t>BLANK WILDER W CL:153665D-XL</t>
        </is>
      </c>
      <c r="F3820" s="0" t="inlineStr">
        <is>
          <t>899153665071</t>
        </is>
      </c>
      <c r="G3820" s="0" t="inlineStr">
        <is>
          <t>WOMENS</t>
        </is>
      </c>
      <c r="H3820" s="0" t="inlineStr">
        <is>
          <t>XL</t>
        </is>
      </c>
      <c r="I3820" s="0">
        <v>19.99</v>
      </c>
      <c r="J3820" s="0">
        <v>10</v>
      </c>
    </row>
    <row r="3821" spans="1:10" customHeight="0">
      <c r="A3821" s="0">
        <f>HYPERLINK("https://dl.dropboxusercontent.com/scl/fi/dlrnahw3oa3h16h7mvslg/wilder-153665-f.jpg?rlkey=a635fxt5eusg9tn0wtm6qmetd&amp;dl=0","Click to download Image")</f>
      </c>
      <c r="B3821" s="0">
        <f>HYPERLINK("https://dl.dropboxusercontent.com/scl/fi/20s8ux8hxkd9gxq9ykcli/womens-t-shirt-size-chartswilder.jpg?rlkey=uq5ixslxc7qg9tod546l03dts&amp;dl=0","Click to download SizeChart")</f>
      </c>
      <c r="C3821" s="0" t="inlineStr">
        <is>
          <t>Wilder Women's Ultra-Soft Long Sleeve</t>
        </is>
      </c>
      <c r="D3821" s="0" t="inlineStr">
        <is>
          <t>153665</t>
        </is>
      </c>
      <c r="E3821" s="0" t="inlineStr">
        <is>
          <t>BLANK WILDER W CL:153665E-2XL</t>
        </is>
      </c>
      <c r="F3821" s="0" t="inlineStr">
        <is>
          <t>899153665088</t>
        </is>
      </c>
      <c r="G3821" s="0" t="inlineStr">
        <is>
          <t>WOMENS</t>
        </is>
      </c>
      <c r="H3821" s="0" t="inlineStr">
        <is>
          <t>2XL</t>
        </is>
      </c>
      <c r="I3821" s="0">
        <v>19.99</v>
      </c>
      <c r="J3821" s="0">
        <v>7</v>
      </c>
    </row>
    <row r="3822" spans="1:10" customHeight="0">
      <c r="A3822" s="0">
        <f>HYPERLINK("https://dl.dropboxusercontent.com/scl/fi/dlrnahw3oa3h16h7mvslg/wilder-153665-f.jpg?rlkey=a635fxt5eusg9tn0wtm6qmetd&amp;dl=0","Click to download Image")</f>
      </c>
      <c r="B3822" s="0">
        <f>HYPERLINK("https://dl.dropboxusercontent.com/scl/fi/20s8ux8hxkd9gxq9ykcli/womens-t-shirt-size-chartswilder.jpg?rlkey=uq5ixslxc7qg9tod546l03dts&amp;dl=0","Click to download SizeChart")</f>
      </c>
      <c r="C3822" s="0" t="inlineStr">
        <is>
          <t>Wilder Women's Ultra-Soft Long Sleeve</t>
        </is>
      </c>
      <c r="D3822" s="0" t="inlineStr">
        <is>
          <t>153665</t>
        </is>
      </c>
      <c r="E3822" s="0" t="inlineStr">
        <is>
          <t>BLANK WILDER W CL:153665F-3XL</t>
        </is>
      </c>
      <c r="F3822" s="0" t="inlineStr">
        <is>
          <t>899153665095</t>
        </is>
      </c>
      <c r="G3822" s="0" t="inlineStr">
        <is>
          <t>WOMENS</t>
        </is>
      </c>
      <c r="H3822" s="0" t="inlineStr">
        <is>
          <t>3XL</t>
        </is>
      </c>
      <c r="I3822" s="0">
        <v>19.99</v>
      </c>
      <c r="J3822" s="0">
        <v>5</v>
      </c>
    </row>
    <row r="3823" spans="1:10" customHeight="0">
      <c r="A3823" s="0">
        <f>HYPERLINK("https://dl.dropboxusercontent.com/scl/fi/96oosecc6r45mncu8a6yg/109198-f.jpg?rlkey=zg5l212pzb40u3t8vpoyoe3je&amp;dl=0","Click to download Image")</f>
      </c>
      <c r="B3823" s="0">
        <f>HYPERLINK("https://dl.dropboxusercontent.com/scl/fi/ekacqg58z32rmkg1ck51j/womens-pullover-size-chartseleanor.jpg?rlkey=s5ngczy36r9thg88eq42bsl35&amp;dl=0","Click to download SizeChart")</f>
      </c>
      <c r="C3823" s="0" t="inlineStr">
        <is>
          <t>Eleanor Women's Sweater Fleece Pullover</t>
        </is>
      </c>
      <c r="D3823" s="0" t="inlineStr">
        <is>
          <t>109198</t>
        </is>
      </c>
      <c r="E3823" s="0" t="inlineStr">
        <is>
          <t>BLANK ELEANOR:109198A - S</t>
        </is>
      </c>
      <c r="G3823" s="0" t="inlineStr">
        <is>
          <t>WOMENS</t>
        </is>
      </c>
      <c r="H3823" s="0" t="inlineStr">
        <is>
          <t>S</t>
        </is>
      </c>
      <c r="I3823" s="0">
        <v>36.99</v>
      </c>
      <c r="J3823" s="0">
        <v>45</v>
      </c>
    </row>
    <row r="3824" spans="1:10" customHeight="0">
      <c r="A3824" s="0">
        <f>HYPERLINK("https://dl.dropboxusercontent.com/scl/fi/96oosecc6r45mncu8a6yg/109198-f.jpg?rlkey=zg5l212pzb40u3t8vpoyoe3je&amp;dl=0","Click to download Image")</f>
      </c>
      <c r="B3824" s="0">
        <f>HYPERLINK("https://dl.dropboxusercontent.com/scl/fi/ekacqg58z32rmkg1ck51j/womens-pullover-size-chartseleanor.jpg?rlkey=s5ngczy36r9thg88eq42bsl35&amp;dl=0","Click to download SizeChart")</f>
      </c>
      <c r="C3824" s="0" t="inlineStr">
        <is>
          <t>Eleanor Women's Sweater Fleece Pullover</t>
        </is>
      </c>
      <c r="D3824" s="0" t="inlineStr">
        <is>
          <t>109198</t>
        </is>
      </c>
      <c r="E3824" s="0" t="inlineStr">
        <is>
          <t>BLANK ELEANOR:109198B - M</t>
        </is>
      </c>
      <c r="G3824" s="0" t="inlineStr">
        <is>
          <t>WOMENS</t>
        </is>
      </c>
      <c r="H3824" s="0" t="inlineStr">
        <is>
          <t>M</t>
        </is>
      </c>
      <c r="I3824" s="0">
        <v>36.99</v>
      </c>
      <c r="J3824" s="0">
        <v>128</v>
      </c>
    </row>
    <row r="3825" spans="1:10" customHeight="0">
      <c r="A3825" s="0">
        <f>HYPERLINK("https://dl.dropboxusercontent.com/scl/fi/96oosecc6r45mncu8a6yg/109198-f.jpg?rlkey=zg5l212pzb40u3t8vpoyoe3je&amp;dl=0","Click to download Image")</f>
      </c>
      <c r="B3825" s="0">
        <f>HYPERLINK("https://dl.dropboxusercontent.com/scl/fi/ekacqg58z32rmkg1ck51j/womens-pullover-size-chartseleanor.jpg?rlkey=s5ngczy36r9thg88eq42bsl35&amp;dl=0","Click to download SizeChart")</f>
      </c>
      <c r="C3825" s="0" t="inlineStr">
        <is>
          <t>Eleanor Women's Sweater Fleece Pullover</t>
        </is>
      </c>
      <c r="D3825" s="0" t="inlineStr">
        <is>
          <t>109198</t>
        </is>
      </c>
      <c r="E3825" s="0" t="inlineStr">
        <is>
          <t>BLANK ELEANOR:109198C - L</t>
        </is>
      </c>
      <c r="G3825" s="0" t="inlineStr">
        <is>
          <t>WOMENS</t>
        </is>
      </c>
      <c r="H3825" s="0" t="inlineStr">
        <is>
          <t>L</t>
        </is>
      </c>
      <c r="I3825" s="0">
        <v>36.99</v>
      </c>
      <c r="J3825" s="0">
        <v>119</v>
      </c>
    </row>
    <row r="3826" spans="1:10" customHeight="0">
      <c r="A3826" s="0">
        <f>HYPERLINK("https://dl.dropboxusercontent.com/scl/fi/96oosecc6r45mncu8a6yg/109198-f.jpg?rlkey=zg5l212pzb40u3t8vpoyoe3je&amp;dl=0","Click to download Image")</f>
      </c>
      <c r="B3826" s="0">
        <f>HYPERLINK("https://dl.dropboxusercontent.com/scl/fi/ekacqg58z32rmkg1ck51j/womens-pullover-size-chartseleanor.jpg?rlkey=s5ngczy36r9thg88eq42bsl35&amp;dl=0","Click to download SizeChart")</f>
      </c>
      <c r="C3826" s="0" t="inlineStr">
        <is>
          <t>Eleanor Women's Sweater Fleece Pullover</t>
        </is>
      </c>
      <c r="D3826" s="0" t="inlineStr">
        <is>
          <t>109198</t>
        </is>
      </c>
      <c r="E3826" s="0" t="inlineStr">
        <is>
          <t>BLANK ELEANOR:109198D - XL</t>
        </is>
      </c>
      <c r="G3826" s="0" t="inlineStr">
        <is>
          <t>WOMENS</t>
        </is>
      </c>
      <c r="H3826" s="0" t="inlineStr">
        <is>
          <t>XL</t>
        </is>
      </c>
      <c r="I3826" s="0">
        <v>36.99</v>
      </c>
      <c r="J3826" s="0">
        <v>27</v>
      </c>
    </row>
    <row r="3827" spans="1:10" customHeight="0">
      <c r="A3827" s="0">
        <f>HYPERLINK("https://dl.dropboxusercontent.com/scl/fi/96oosecc6r45mncu8a6yg/109198-f.jpg?rlkey=zg5l212pzb40u3t8vpoyoe3je&amp;dl=0","Click to download Image")</f>
      </c>
      <c r="B3827" s="0">
        <f>HYPERLINK("https://dl.dropboxusercontent.com/scl/fi/ekacqg58z32rmkg1ck51j/womens-pullover-size-chartseleanor.jpg?rlkey=s5ngczy36r9thg88eq42bsl35&amp;dl=0","Click to download SizeChart")</f>
      </c>
      <c r="C3827" s="0" t="inlineStr">
        <is>
          <t>Eleanor Women's Sweater Fleece Pullover</t>
        </is>
      </c>
      <c r="D3827" s="0" t="inlineStr">
        <is>
          <t>109198</t>
        </is>
      </c>
      <c r="E3827" s="0" t="inlineStr">
        <is>
          <t>BLANK ELEANOR:109198E - 2XL</t>
        </is>
      </c>
      <c r="G3827" s="0" t="inlineStr">
        <is>
          <t>WOMENS</t>
        </is>
      </c>
      <c r="H3827" s="0" t="inlineStr">
        <is>
          <t>2XL</t>
        </is>
      </c>
      <c r="I3827" s="0">
        <v>36.99</v>
      </c>
      <c r="J3827" s="0">
        <v>0</v>
      </c>
    </row>
    <row r="3828" spans="1:10" customHeight="0">
      <c r="A3828" s="0">
        <f>HYPERLINK("https://dl.dropboxusercontent.com/scl/fi/96oosecc6r45mncu8a6yg/109198-f.jpg?rlkey=zg5l212pzb40u3t8vpoyoe3je&amp;dl=0","Click to download Image")</f>
      </c>
      <c r="B3828" s="0">
        <f>HYPERLINK("https://dl.dropboxusercontent.com/scl/fi/ekacqg58z32rmkg1ck51j/womens-pullover-size-chartseleanor.jpg?rlkey=s5ngczy36r9thg88eq42bsl35&amp;dl=0","Click to download SizeChart")</f>
      </c>
      <c r="C3828" s="0" t="inlineStr">
        <is>
          <t>Eleanor Women's Sweater Fleece Pullover</t>
        </is>
      </c>
      <c r="D3828" s="0" t="inlineStr">
        <is>
          <t>109198</t>
        </is>
      </c>
      <c r="E3828" s="0" t="inlineStr">
        <is>
          <t>BLANK ELEANOR:109198F - 3XL</t>
        </is>
      </c>
      <c r="G3828" s="0" t="inlineStr">
        <is>
          <t>WOMENS</t>
        </is>
      </c>
      <c r="H3828" s="0" t="inlineStr">
        <is>
          <t>3XL</t>
        </is>
      </c>
      <c r="I3828" s="0">
        <v>36.99</v>
      </c>
      <c r="J3828" s="0">
        <v>1</v>
      </c>
    </row>
    <row r="3829" spans="1:10" customHeight="0">
      <c r="A3829" s="0">
        <f>HYPERLINK("https://dl.dropboxusercontent.com/scl/fi/nq735czoa6g32eruwt1s8/123517-af.jpg?rlkey=bzq6vyjo20mbzx4oszk4hp0bk&amp;dl=0","Click to download Image")</f>
      </c>
      <c r="B3829" s="0">
        <f>HYPERLINK("https://dl.dropboxusercontent.com/scl/fi/4vnaprtrrrbn4wz0cgezd/womens-pullover-size-chartskinsley.jpg?rlkey=aj1w6a9qfw402vcyq8z1304h5&amp;dl=0","Click to download SizeChart")</f>
      </c>
      <c r="C3829" s="0" t="inlineStr">
        <is>
          <t>Kinsley Women's Sherpa Pullover</t>
        </is>
      </c>
      <c r="D3829" s="0" t="inlineStr">
        <is>
          <t>123517</t>
        </is>
      </c>
      <c r="E3829" s="0" t="inlineStr">
        <is>
          <t>BLANK KINSLE W BK:123517A-S</t>
        </is>
      </c>
      <c r="F3829" s="0" t="inlineStr">
        <is>
          <t>899123517041</t>
        </is>
      </c>
      <c r="G3829" s="0" t="inlineStr">
        <is>
          <t>WOMENS</t>
        </is>
      </c>
      <c r="H3829" s="0" t="inlineStr">
        <is>
          <t>S</t>
        </is>
      </c>
      <c r="I3829" s="0">
        <v>42.99</v>
      </c>
      <c r="J3829" s="0">
        <v>32</v>
      </c>
    </row>
    <row r="3830" spans="1:10" customHeight="0">
      <c r="A3830" s="0">
        <f>HYPERLINK("https://dl.dropboxusercontent.com/scl/fi/nq735czoa6g32eruwt1s8/123517-af.jpg?rlkey=bzq6vyjo20mbzx4oszk4hp0bk&amp;dl=0","Click to download Image")</f>
      </c>
      <c r="B3830" s="0">
        <f>HYPERLINK("https://dl.dropboxusercontent.com/scl/fi/4vnaprtrrrbn4wz0cgezd/womens-pullover-size-chartskinsley.jpg?rlkey=aj1w6a9qfw402vcyq8z1304h5&amp;dl=0","Click to download SizeChart")</f>
      </c>
      <c r="C3830" s="0" t="inlineStr">
        <is>
          <t>Kinsley Women's Sherpa Pullover</t>
        </is>
      </c>
      <c r="D3830" s="0" t="inlineStr">
        <is>
          <t>123517</t>
        </is>
      </c>
      <c r="E3830" s="0" t="inlineStr">
        <is>
          <t>BLANK KINSLE W BK:123517B-M</t>
        </is>
      </c>
      <c r="F3830" s="0" t="inlineStr">
        <is>
          <t>899123517058</t>
        </is>
      </c>
      <c r="G3830" s="0" t="inlineStr">
        <is>
          <t>WOMENS</t>
        </is>
      </c>
      <c r="H3830" s="0" t="inlineStr">
        <is>
          <t>M</t>
        </is>
      </c>
      <c r="I3830" s="0">
        <v>42.99</v>
      </c>
      <c r="J3830" s="0">
        <v>77</v>
      </c>
    </row>
    <row r="3831" spans="1:10" customHeight="0">
      <c r="A3831" s="0">
        <f>HYPERLINK("https://dl.dropboxusercontent.com/scl/fi/nq735czoa6g32eruwt1s8/123517-af.jpg?rlkey=bzq6vyjo20mbzx4oszk4hp0bk&amp;dl=0","Click to download Image")</f>
      </c>
      <c r="B3831" s="0">
        <f>HYPERLINK("https://dl.dropboxusercontent.com/scl/fi/4vnaprtrrrbn4wz0cgezd/womens-pullover-size-chartskinsley.jpg?rlkey=aj1w6a9qfw402vcyq8z1304h5&amp;dl=0","Click to download SizeChart")</f>
      </c>
      <c r="C3831" s="0" t="inlineStr">
        <is>
          <t>Kinsley Women's Sherpa Pullover</t>
        </is>
      </c>
      <c r="D3831" s="0" t="inlineStr">
        <is>
          <t>123517</t>
        </is>
      </c>
      <c r="E3831" s="0" t="inlineStr">
        <is>
          <t>BLANK KINSLE W BK:123517C-L</t>
        </is>
      </c>
      <c r="F3831" s="0" t="inlineStr">
        <is>
          <t>899123517065</t>
        </is>
      </c>
      <c r="G3831" s="0" t="inlineStr">
        <is>
          <t>WOMENS</t>
        </is>
      </c>
      <c r="H3831" s="0" t="inlineStr">
        <is>
          <t>L</t>
        </is>
      </c>
      <c r="I3831" s="0">
        <v>42.99</v>
      </c>
      <c r="J3831" s="0">
        <v>75</v>
      </c>
    </row>
    <row r="3832" spans="1:10" customHeight="0">
      <c r="A3832" s="0">
        <f>HYPERLINK("https://dl.dropboxusercontent.com/scl/fi/nq735czoa6g32eruwt1s8/123517-af.jpg?rlkey=bzq6vyjo20mbzx4oszk4hp0bk&amp;dl=0","Click to download Image")</f>
      </c>
      <c r="B3832" s="0">
        <f>HYPERLINK("https://dl.dropboxusercontent.com/scl/fi/4vnaprtrrrbn4wz0cgezd/womens-pullover-size-chartskinsley.jpg?rlkey=aj1w6a9qfw402vcyq8z1304h5&amp;dl=0","Click to download SizeChart")</f>
      </c>
      <c r="C3832" s="0" t="inlineStr">
        <is>
          <t>Kinsley Women's Sherpa Pullover</t>
        </is>
      </c>
      <c r="D3832" s="0" t="inlineStr">
        <is>
          <t>123517</t>
        </is>
      </c>
      <c r="E3832" s="0" t="inlineStr">
        <is>
          <t>BLANK KINSLE W BK:123517D-XL</t>
        </is>
      </c>
      <c r="F3832" s="0" t="inlineStr">
        <is>
          <t>899123517072</t>
        </is>
      </c>
      <c r="G3832" s="0" t="inlineStr">
        <is>
          <t>WOMENS</t>
        </is>
      </c>
      <c r="H3832" s="0" t="inlineStr">
        <is>
          <t>XL</t>
        </is>
      </c>
      <c r="I3832" s="0">
        <v>42.99</v>
      </c>
      <c r="J3832" s="0">
        <v>3</v>
      </c>
    </row>
    <row r="3833" spans="1:10" customHeight="0">
      <c r="A3833" s="0">
        <f>HYPERLINK("https://dl.dropboxusercontent.com/scl/fi/nq735czoa6g32eruwt1s8/123517-af.jpg?rlkey=bzq6vyjo20mbzx4oszk4hp0bk&amp;dl=0","Click to download Image")</f>
      </c>
      <c r="B3833" s="0">
        <f>HYPERLINK("https://dl.dropboxusercontent.com/scl/fi/4vnaprtrrrbn4wz0cgezd/womens-pullover-size-chartskinsley.jpg?rlkey=aj1w6a9qfw402vcyq8z1304h5&amp;dl=0","Click to download SizeChart")</f>
      </c>
      <c r="C3833" s="0" t="inlineStr">
        <is>
          <t>Kinsley Women's Sherpa Pullover</t>
        </is>
      </c>
      <c r="D3833" s="0" t="inlineStr">
        <is>
          <t>123517</t>
        </is>
      </c>
      <c r="E3833" s="0" t="inlineStr">
        <is>
          <t>BLANK KINSLE W BK:123517E-2XL</t>
        </is>
      </c>
      <c r="F3833" s="0" t="inlineStr">
        <is>
          <t>899123517089</t>
        </is>
      </c>
      <c r="G3833" s="0" t="inlineStr">
        <is>
          <t>WOMENS</t>
        </is>
      </c>
      <c r="H3833" s="0" t="inlineStr">
        <is>
          <t>2XL</t>
        </is>
      </c>
      <c r="I3833" s="0">
        <v>42.99</v>
      </c>
      <c r="J3833" s="0">
        <v>8</v>
      </c>
    </row>
    <row r="3834" spans="1:10" customHeight="0">
      <c r="A3834" s="0">
        <f>HYPERLINK("https://dl.dropboxusercontent.com/scl/fi/nq735czoa6g32eruwt1s8/123517-af.jpg?rlkey=bzq6vyjo20mbzx4oszk4hp0bk&amp;dl=0","Click to download Image")</f>
      </c>
      <c r="B3834" s="0">
        <f>HYPERLINK("https://dl.dropboxusercontent.com/scl/fi/4vnaprtrrrbn4wz0cgezd/womens-pullover-size-chartskinsley.jpg?rlkey=aj1w6a9qfw402vcyq8z1304h5&amp;dl=0","Click to download SizeChart")</f>
      </c>
      <c r="C3834" s="0" t="inlineStr">
        <is>
          <t>Kinsley Women's Sherpa Pullover</t>
        </is>
      </c>
      <c r="D3834" s="0" t="inlineStr">
        <is>
          <t>123517</t>
        </is>
      </c>
      <c r="E3834" s="0" t="inlineStr">
        <is>
          <t>BLANK KINSLE W BK:123517F-3XL</t>
        </is>
      </c>
      <c r="F3834" s="0" t="inlineStr">
        <is>
          <t>899123517096</t>
        </is>
      </c>
      <c r="G3834" s="0" t="inlineStr">
        <is>
          <t>WOMENS</t>
        </is>
      </c>
      <c r="H3834" s="0" t="inlineStr">
        <is>
          <t>3XL</t>
        </is>
      </c>
      <c r="I3834" s="0">
        <v>42.99</v>
      </c>
      <c r="J3834" s="0">
        <v>1</v>
      </c>
    </row>
    <row r="3835" spans="1:10" customHeight="0">
      <c r="A3835" s="0">
        <f>HYPERLINK("https://dl.dropboxusercontent.com/scl/fi/cfv7uot40unr4xmjomv00/114563-af.jpg?rlkey=wqbum9fysj9dmg5hcp5u5vtxs&amp;dl=0","Click to download Image")</f>
      </c>
      <c r="B3835" s="0">
        <f>HYPERLINK("https://dl.dropboxusercontent.com/scl/fi/xko6mytkddmobuwnviol7/womens-hoodie-and-sweatshirt-size-chartstula.jpg?rlkey=rai9w7indcnt1hart2rp999ek&amp;dl=0","Click to download SizeChart")</f>
      </c>
      <c r="C3835" s="0" t="inlineStr">
        <is>
          <t>Tula Women's Cowl Neck Hoodie</t>
        </is>
      </c>
      <c r="D3835" s="0" t="inlineStr">
        <is>
          <t>114563</t>
        </is>
      </c>
      <c r="E3835" s="0" t="inlineStr">
        <is>
          <t>BLANK TULA W GREY:114563A - S</t>
        </is>
      </c>
      <c r="G3835" s="0" t="inlineStr">
        <is>
          <t>WOMENS</t>
        </is>
      </c>
      <c r="H3835" s="0" t="inlineStr">
        <is>
          <t>S</t>
        </is>
      </c>
      <c r="I3835" s="0">
        <v>36.99</v>
      </c>
      <c r="J3835" s="0">
        <v>34</v>
      </c>
    </row>
    <row r="3836" spans="1:10" customHeight="0">
      <c r="A3836" s="0">
        <f>HYPERLINK("https://dl.dropboxusercontent.com/scl/fi/cfv7uot40unr4xmjomv00/114563-af.jpg?rlkey=wqbum9fysj9dmg5hcp5u5vtxs&amp;dl=0","Click to download Image")</f>
      </c>
      <c r="B3836" s="0">
        <f>HYPERLINK("https://dl.dropboxusercontent.com/scl/fi/xko6mytkddmobuwnviol7/womens-hoodie-and-sweatshirt-size-chartstula.jpg?rlkey=rai9w7indcnt1hart2rp999ek&amp;dl=0","Click to download SizeChart")</f>
      </c>
      <c r="C3836" s="0" t="inlineStr">
        <is>
          <t>Tula Women's Cowl Neck Hoodie</t>
        </is>
      </c>
      <c r="D3836" s="0" t="inlineStr">
        <is>
          <t>114563</t>
        </is>
      </c>
      <c r="E3836" s="0" t="inlineStr">
        <is>
          <t>BLANK TULA W GREY:114563B - M</t>
        </is>
      </c>
      <c r="G3836" s="0" t="inlineStr">
        <is>
          <t>WOMENS</t>
        </is>
      </c>
      <c r="H3836" s="0" t="inlineStr">
        <is>
          <t>M</t>
        </is>
      </c>
      <c r="I3836" s="0">
        <v>36.99</v>
      </c>
      <c r="J3836" s="0">
        <v>62</v>
      </c>
    </row>
    <row r="3837" spans="1:10" customHeight="0">
      <c r="A3837" s="0">
        <f>HYPERLINK("https://dl.dropboxusercontent.com/scl/fi/cfv7uot40unr4xmjomv00/114563-af.jpg?rlkey=wqbum9fysj9dmg5hcp5u5vtxs&amp;dl=0","Click to download Image")</f>
      </c>
      <c r="B3837" s="0">
        <f>HYPERLINK("https://dl.dropboxusercontent.com/scl/fi/xko6mytkddmobuwnviol7/womens-hoodie-and-sweatshirt-size-chartstula.jpg?rlkey=rai9w7indcnt1hart2rp999ek&amp;dl=0","Click to download SizeChart")</f>
      </c>
      <c r="C3837" s="0" t="inlineStr">
        <is>
          <t>Tula Women's Cowl Neck Hoodie</t>
        </is>
      </c>
      <c r="D3837" s="0" t="inlineStr">
        <is>
          <t>114563</t>
        </is>
      </c>
      <c r="E3837" s="0" t="inlineStr">
        <is>
          <t>BLANK TULA W GREY:114563C - L</t>
        </is>
      </c>
      <c r="G3837" s="0" t="inlineStr">
        <is>
          <t>WOMENS</t>
        </is>
      </c>
      <c r="H3837" s="0" t="inlineStr">
        <is>
          <t>L</t>
        </is>
      </c>
      <c r="I3837" s="0">
        <v>36.99</v>
      </c>
      <c r="J3837" s="0">
        <v>59</v>
      </c>
    </row>
    <row r="3838" spans="1:10" customHeight="0">
      <c r="A3838" s="0">
        <f>HYPERLINK("https://dl.dropboxusercontent.com/scl/fi/cfv7uot40unr4xmjomv00/114563-af.jpg?rlkey=wqbum9fysj9dmg5hcp5u5vtxs&amp;dl=0","Click to download Image")</f>
      </c>
      <c r="B3838" s="0">
        <f>HYPERLINK("https://dl.dropboxusercontent.com/scl/fi/xko6mytkddmobuwnviol7/womens-hoodie-and-sweatshirt-size-chartstula.jpg?rlkey=rai9w7indcnt1hart2rp999ek&amp;dl=0","Click to download SizeChart")</f>
      </c>
      <c r="C3838" s="0" t="inlineStr">
        <is>
          <t>Tula Women's Cowl Neck Hoodie</t>
        </is>
      </c>
      <c r="D3838" s="0" t="inlineStr">
        <is>
          <t>114563</t>
        </is>
      </c>
      <c r="E3838" s="0" t="inlineStr">
        <is>
          <t>BLANK TULA W GREY:114563D - XL</t>
        </is>
      </c>
      <c r="G3838" s="0" t="inlineStr">
        <is>
          <t>WOMENS</t>
        </is>
      </c>
      <c r="H3838" s="0" t="inlineStr">
        <is>
          <t>XL</t>
        </is>
      </c>
      <c r="I3838" s="0">
        <v>36.99</v>
      </c>
      <c r="J3838" s="0">
        <v>31</v>
      </c>
    </row>
    <row r="3839" spans="1:10" customHeight="0">
      <c r="A3839" s="0">
        <f>HYPERLINK("https://dl.dropboxusercontent.com/scl/fi/cfv7uot40unr4xmjomv00/114563-af.jpg?rlkey=wqbum9fysj9dmg5hcp5u5vtxs&amp;dl=0","Click to download Image")</f>
      </c>
      <c r="B3839" s="0">
        <f>HYPERLINK("https://dl.dropboxusercontent.com/scl/fi/xko6mytkddmobuwnviol7/womens-hoodie-and-sweatshirt-size-chartstula.jpg?rlkey=rai9w7indcnt1hart2rp999ek&amp;dl=0","Click to download SizeChart")</f>
      </c>
      <c r="C3839" s="0" t="inlineStr">
        <is>
          <t>Tula Women's Cowl Neck Hoodie</t>
        </is>
      </c>
      <c r="D3839" s="0" t="inlineStr">
        <is>
          <t>114563</t>
        </is>
      </c>
      <c r="E3839" s="0" t="inlineStr">
        <is>
          <t>BLANK TULA W GREY:114563E - 2XL</t>
        </is>
      </c>
      <c r="G3839" s="0" t="inlineStr">
        <is>
          <t>WOMENS</t>
        </is>
      </c>
      <c r="H3839" s="0" t="inlineStr">
        <is>
          <t>2XL</t>
        </is>
      </c>
      <c r="I3839" s="0">
        <v>36.99</v>
      </c>
      <c r="J3839" s="0">
        <v>7</v>
      </c>
    </row>
    <row r="3840" spans="1:10" customHeight="0">
      <c r="A3840" s="0">
        <f>HYPERLINK("https://dl.dropboxusercontent.com/scl/fi/cfv7uot40unr4xmjomv00/114563-af.jpg?rlkey=wqbum9fysj9dmg5hcp5u5vtxs&amp;dl=0","Click to download Image")</f>
      </c>
      <c r="B3840" s="0">
        <f>HYPERLINK("https://dl.dropboxusercontent.com/scl/fi/xko6mytkddmobuwnviol7/womens-hoodie-and-sweatshirt-size-chartstula.jpg?rlkey=rai9w7indcnt1hart2rp999ek&amp;dl=0","Click to download SizeChart")</f>
      </c>
      <c r="C3840" s="0" t="inlineStr">
        <is>
          <t>Tula Women's Cowl Neck Hoodie</t>
        </is>
      </c>
      <c r="D3840" s="0" t="inlineStr">
        <is>
          <t>114563</t>
        </is>
      </c>
      <c r="E3840" s="0" t="inlineStr">
        <is>
          <t>BLANK TULA W GREY:114563F - 3XL</t>
        </is>
      </c>
      <c r="G3840" s="0" t="inlineStr">
        <is>
          <t>WOMENS</t>
        </is>
      </c>
      <c r="H3840" s="0" t="inlineStr">
        <is>
          <t>3XL</t>
        </is>
      </c>
      <c r="I3840" s="0">
        <v>36.99</v>
      </c>
      <c r="J3840" s="0">
        <v>5</v>
      </c>
    </row>
    <row r="3841" spans="1:10" customHeight="0">
      <c r="A3841" s="0">
        <f>HYPERLINK("https://dl.dropboxusercontent.com/scl/fi/12jgzzx2duyro33c0mwka/112363-af.jpg?rlkey=w8on52ezep70co25yms9e403p&amp;dl=0","Click to download Image")</f>
      </c>
      <c r="B3841" s="0">
        <f>HYPERLINK("https://dl.dropboxusercontent.com/scl/fi/ssxeb8qaa14h0ekupkmjf/womens-tank-top-size-chartshastings.jpg?rlkey=trcxuq88x731r5n73uhceyhn3&amp;dl=0","Click to download SizeChart")</f>
      </c>
      <c r="C3841" s="0" t="inlineStr">
        <is>
          <t>Hastings Women's Tie Dye Tank Top</t>
        </is>
      </c>
      <c r="D3841" s="0" t="inlineStr">
        <is>
          <t>112363</t>
        </is>
      </c>
      <c r="E3841" s="0" t="inlineStr">
        <is>
          <t>BLANK HASTINGS GOLD:112363A - S</t>
        </is>
      </c>
      <c r="G3841" s="0" t="inlineStr">
        <is>
          <t>WOMENS</t>
        </is>
      </c>
      <c r="H3841" s="0" t="inlineStr">
        <is>
          <t>S</t>
        </is>
      </c>
      <c r="I3841" s="0">
        <v>19.99</v>
      </c>
      <c r="J3841" s="0">
        <v>46</v>
      </c>
    </row>
    <row r="3842" spans="1:10" customHeight="0">
      <c r="A3842" s="0">
        <f>HYPERLINK("https://dl.dropboxusercontent.com/scl/fi/12jgzzx2duyro33c0mwka/112363-af.jpg?rlkey=w8on52ezep70co25yms9e403p&amp;dl=0","Click to download Image")</f>
      </c>
      <c r="B3842" s="0">
        <f>HYPERLINK("https://dl.dropboxusercontent.com/scl/fi/ssxeb8qaa14h0ekupkmjf/womens-tank-top-size-chartshastings.jpg?rlkey=trcxuq88x731r5n73uhceyhn3&amp;dl=0","Click to download SizeChart")</f>
      </c>
      <c r="C3842" s="0" t="inlineStr">
        <is>
          <t>Hastings Women's Tie Dye Tank Top</t>
        </is>
      </c>
      <c r="D3842" s="0" t="inlineStr">
        <is>
          <t>112363</t>
        </is>
      </c>
      <c r="E3842" s="0" t="inlineStr">
        <is>
          <t>BLANK HASTINGS GOLD:112363B - M</t>
        </is>
      </c>
      <c r="G3842" s="0" t="inlineStr">
        <is>
          <t>WOMENS</t>
        </is>
      </c>
      <c r="H3842" s="0" t="inlineStr">
        <is>
          <t>M</t>
        </is>
      </c>
      <c r="I3842" s="0">
        <v>19.99</v>
      </c>
      <c r="J3842" s="0">
        <v>95</v>
      </c>
    </row>
    <row r="3843" spans="1:10" customHeight="0">
      <c r="A3843" s="0">
        <f>HYPERLINK("https://dl.dropboxusercontent.com/scl/fi/12jgzzx2duyro33c0mwka/112363-af.jpg?rlkey=w8on52ezep70co25yms9e403p&amp;dl=0","Click to download Image")</f>
      </c>
      <c r="B3843" s="0">
        <f>HYPERLINK("https://dl.dropboxusercontent.com/scl/fi/ssxeb8qaa14h0ekupkmjf/womens-tank-top-size-chartshastings.jpg?rlkey=trcxuq88x731r5n73uhceyhn3&amp;dl=0","Click to download SizeChart")</f>
      </c>
      <c r="C3843" s="0" t="inlineStr">
        <is>
          <t>Hastings Women's Tie Dye Tank Top</t>
        </is>
      </c>
      <c r="D3843" s="0" t="inlineStr">
        <is>
          <t>112363</t>
        </is>
      </c>
      <c r="E3843" s="0" t="inlineStr">
        <is>
          <t>BLANK HASTINGS GOLD:112363C - L</t>
        </is>
      </c>
      <c r="G3843" s="0" t="inlineStr">
        <is>
          <t>WOMENS</t>
        </is>
      </c>
      <c r="H3843" s="0" t="inlineStr">
        <is>
          <t>L</t>
        </is>
      </c>
      <c r="I3843" s="0">
        <v>19.99</v>
      </c>
      <c r="J3843" s="0">
        <v>96</v>
      </c>
    </row>
    <row r="3844" spans="1:10" customHeight="0">
      <c r="A3844" s="0">
        <f>HYPERLINK("https://dl.dropboxusercontent.com/scl/fi/12jgzzx2duyro33c0mwka/112363-af.jpg?rlkey=w8on52ezep70co25yms9e403p&amp;dl=0","Click to download Image")</f>
      </c>
      <c r="B3844" s="0">
        <f>HYPERLINK("https://dl.dropboxusercontent.com/scl/fi/ssxeb8qaa14h0ekupkmjf/womens-tank-top-size-chartshastings.jpg?rlkey=trcxuq88x731r5n73uhceyhn3&amp;dl=0","Click to download SizeChart")</f>
      </c>
      <c r="C3844" s="0" t="inlineStr">
        <is>
          <t>Hastings Women's Tie Dye Tank Top</t>
        </is>
      </c>
      <c r="D3844" s="0" t="inlineStr">
        <is>
          <t>112363</t>
        </is>
      </c>
      <c r="E3844" s="0" t="inlineStr">
        <is>
          <t>BLANK HASTINGS GOLD:112363D - XL</t>
        </is>
      </c>
      <c r="G3844" s="0" t="inlineStr">
        <is>
          <t>WOMENS</t>
        </is>
      </c>
      <c r="H3844" s="0" t="inlineStr">
        <is>
          <t>XL</t>
        </is>
      </c>
      <c r="I3844" s="0">
        <v>19.99</v>
      </c>
      <c r="J3844" s="0">
        <v>47</v>
      </c>
    </row>
    <row r="3845" spans="1:10" customHeight="0">
      <c r="A3845" s="0">
        <f>HYPERLINK("https://dl.dropboxusercontent.com/scl/fi/12jgzzx2duyro33c0mwka/112363-af.jpg?rlkey=w8on52ezep70co25yms9e403p&amp;dl=0","Click to download Image")</f>
      </c>
      <c r="B3845" s="0">
        <f>HYPERLINK("https://dl.dropboxusercontent.com/scl/fi/ssxeb8qaa14h0ekupkmjf/womens-tank-top-size-chartshastings.jpg?rlkey=trcxuq88x731r5n73uhceyhn3&amp;dl=0","Click to download SizeChart")</f>
      </c>
      <c r="C3845" s="0" t="inlineStr">
        <is>
          <t>Hastings Women's Tie Dye Tank Top</t>
        </is>
      </c>
      <c r="D3845" s="0" t="inlineStr">
        <is>
          <t>112363</t>
        </is>
      </c>
      <c r="E3845" s="0" t="inlineStr">
        <is>
          <t>BLANK HASTINGS GOLD:112363E - 2XL</t>
        </is>
      </c>
      <c r="G3845" s="0" t="inlineStr">
        <is>
          <t>WOMENS</t>
        </is>
      </c>
      <c r="H3845" s="0" t="inlineStr">
        <is>
          <t>2XL</t>
        </is>
      </c>
      <c r="I3845" s="0">
        <v>19.99</v>
      </c>
      <c r="J3845" s="0">
        <v>24</v>
      </c>
    </row>
    <row r="3846" spans="1:10" customHeight="0">
      <c r="A3846" s="0">
        <f>HYPERLINK("https://dl.dropboxusercontent.com/scl/fi/12jgzzx2duyro33c0mwka/112363-af.jpg?rlkey=w8on52ezep70co25yms9e403p&amp;dl=0","Click to download Image")</f>
      </c>
      <c r="B3846" s="0">
        <f>HYPERLINK("https://dl.dropboxusercontent.com/scl/fi/ssxeb8qaa14h0ekupkmjf/womens-tank-top-size-chartshastings.jpg?rlkey=trcxuq88x731r5n73uhceyhn3&amp;dl=0","Click to download SizeChart")</f>
      </c>
      <c r="C3846" s="0" t="inlineStr">
        <is>
          <t>Hastings Women's Tie Dye Tank Top</t>
        </is>
      </c>
      <c r="D3846" s="0" t="inlineStr">
        <is>
          <t>112363</t>
        </is>
      </c>
      <c r="E3846" s="0" t="inlineStr">
        <is>
          <t>BLANK HASTINGS GOLD:112363F - 3XL</t>
        </is>
      </c>
      <c r="G3846" s="0" t="inlineStr">
        <is>
          <t>WOMENS</t>
        </is>
      </c>
      <c r="H3846" s="0" t="inlineStr">
        <is>
          <t>3XL</t>
        </is>
      </c>
      <c r="I3846" s="0">
        <v>19.99</v>
      </c>
      <c r="J3846" s="0">
        <v>11</v>
      </c>
    </row>
    <row r="3847" spans="1:10" customHeight="0">
      <c r="A3847" s="0">
        <f>HYPERLINK("https://dl.dropboxusercontent.com/scl/fi/s0ggbww4nuiksx47sv5iv/111425-af.jpg?rlkey=6gbecty7k0as711v5sphip8e9&amp;dl=0","Click to download Image")</f>
      </c>
      <c r="B3847" s="0">
        <f>HYPERLINK("https://dl.dropboxusercontent.com/scl/fi/bfjzfui5ouu4rio3b3zpb/womens-tank-top-size-chartsaddie.jpg?rlkey=g2tmx0mn0xxknnaowp7r011ka&amp;dl=0","Click to download SizeChart")</f>
      </c>
      <c r="C3847" s="0" t="inlineStr">
        <is>
          <t>Addie Women's Lace Bamboo Tank Top</t>
        </is>
      </c>
      <c r="D3847" s="0" t="inlineStr">
        <is>
          <t>111425</t>
        </is>
      </c>
      <c r="E3847" s="0" t="inlineStr">
        <is>
          <t>BLANK ADDIE BLACK:111425A - S</t>
        </is>
      </c>
      <c r="G3847" s="0" t="inlineStr">
        <is>
          <t>WOMENS</t>
        </is>
      </c>
      <c r="H3847" s="0" t="inlineStr">
        <is>
          <t>S</t>
        </is>
      </c>
      <c r="I3847" s="0">
        <v>24.99</v>
      </c>
      <c r="J3847" s="0">
        <v>9</v>
      </c>
    </row>
    <row r="3848" spans="1:10" customHeight="0">
      <c r="A3848" s="0">
        <f>HYPERLINK("https://dl.dropboxusercontent.com/scl/fi/s0ggbww4nuiksx47sv5iv/111425-af.jpg?rlkey=6gbecty7k0as711v5sphip8e9&amp;dl=0","Click to download Image")</f>
      </c>
      <c r="B3848" s="0">
        <f>HYPERLINK("https://dl.dropboxusercontent.com/scl/fi/bfjzfui5ouu4rio3b3zpb/womens-tank-top-size-chartsaddie.jpg?rlkey=g2tmx0mn0xxknnaowp7r011ka&amp;dl=0","Click to download SizeChart")</f>
      </c>
      <c r="C3848" s="0" t="inlineStr">
        <is>
          <t>Addie Women's Lace Bamboo Tank Top</t>
        </is>
      </c>
      <c r="D3848" s="0" t="inlineStr">
        <is>
          <t>111425</t>
        </is>
      </c>
      <c r="E3848" s="0" t="inlineStr">
        <is>
          <t>BLANK ADDIE BLACK:111425B - M</t>
        </is>
      </c>
      <c r="G3848" s="0" t="inlineStr">
        <is>
          <t>WOMENS</t>
        </is>
      </c>
      <c r="H3848" s="0" t="inlineStr">
        <is>
          <t>M</t>
        </is>
      </c>
      <c r="I3848" s="0">
        <v>24.99</v>
      </c>
      <c r="J3848" s="0">
        <v>21</v>
      </c>
    </row>
    <row r="3849" spans="1:10" customHeight="0">
      <c r="A3849" s="0">
        <f>HYPERLINK("https://dl.dropboxusercontent.com/scl/fi/s0ggbww4nuiksx47sv5iv/111425-af.jpg?rlkey=6gbecty7k0as711v5sphip8e9&amp;dl=0","Click to download Image")</f>
      </c>
      <c r="B3849" s="0">
        <f>HYPERLINK("https://dl.dropboxusercontent.com/scl/fi/bfjzfui5ouu4rio3b3zpb/womens-tank-top-size-chartsaddie.jpg?rlkey=g2tmx0mn0xxknnaowp7r011ka&amp;dl=0","Click to download SizeChart")</f>
      </c>
      <c r="C3849" s="0" t="inlineStr">
        <is>
          <t>Addie Women's Lace Bamboo Tank Top</t>
        </is>
      </c>
      <c r="D3849" s="0" t="inlineStr">
        <is>
          <t>111425</t>
        </is>
      </c>
      <c r="E3849" s="0" t="inlineStr">
        <is>
          <t>BLANK ADDIE BLACK:111425C - L</t>
        </is>
      </c>
      <c r="G3849" s="0" t="inlineStr">
        <is>
          <t>WOMENS</t>
        </is>
      </c>
      <c r="H3849" s="0" t="inlineStr">
        <is>
          <t>L</t>
        </is>
      </c>
      <c r="I3849" s="0">
        <v>24.99</v>
      </c>
      <c r="J3849" s="0">
        <v>22</v>
      </c>
    </row>
    <row r="3850" spans="1:10" customHeight="0">
      <c r="A3850" s="0">
        <f>HYPERLINK("https://dl.dropboxusercontent.com/scl/fi/s0ggbww4nuiksx47sv5iv/111425-af.jpg?rlkey=6gbecty7k0as711v5sphip8e9&amp;dl=0","Click to download Image")</f>
      </c>
      <c r="B3850" s="0">
        <f>HYPERLINK("https://dl.dropboxusercontent.com/scl/fi/bfjzfui5ouu4rio3b3zpb/womens-tank-top-size-chartsaddie.jpg?rlkey=g2tmx0mn0xxknnaowp7r011ka&amp;dl=0","Click to download SizeChart")</f>
      </c>
      <c r="C3850" s="0" t="inlineStr">
        <is>
          <t>Addie Women's Lace Bamboo Tank Top</t>
        </is>
      </c>
      <c r="D3850" s="0" t="inlineStr">
        <is>
          <t>111425</t>
        </is>
      </c>
      <c r="E3850" s="0" t="inlineStr">
        <is>
          <t>BLANK ADDIE BLACK:111425D - XL</t>
        </is>
      </c>
      <c r="G3850" s="0" t="inlineStr">
        <is>
          <t>WOMENS</t>
        </is>
      </c>
      <c r="H3850" s="0" t="inlineStr">
        <is>
          <t>XL</t>
        </is>
      </c>
      <c r="I3850" s="0">
        <v>24.99</v>
      </c>
      <c r="J3850" s="0">
        <v>10</v>
      </c>
    </row>
    <row r="3851" spans="1:10" customHeight="0">
      <c r="A3851" s="0">
        <f>HYPERLINK("https://dl.dropboxusercontent.com/scl/fi/s0ggbww4nuiksx47sv5iv/111425-af.jpg?rlkey=6gbecty7k0as711v5sphip8e9&amp;dl=0","Click to download Image")</f>
      </c>
      <c r="B3851" s="0">
        <f>HYPERLINK("https://dl.dropboxusercontent.com/scl/fi/bfjzfui5ouu4rio3b3zpb/womens-tank-top-size-chartsaddie.jpg?rlkey=g2tmx0mn0xxknnaowp7r011ka&amp;dl=0","Click to download SizeChart")</f>
      </c>
      <c r="C3851" s="0" t="inlineStr">
        <is>
          <t>Addie Women's Lace Bamboo Tank Top</t>
        </is>
      </c>
      <c r="D3851" s="0" t="inlineStr">
        <is>
          <t>111425</t>
        </is>
      </c>
      <c r="E3851" s="0" t="inlineStr">
        <is>
          <t>BLANK ADDIE BLACK:111425E - 2XL</t>
        </is>
      </c>
      <c r="G3851" s="0" t="inlineStr">
        <is>
          <t>WOMENS</t>
        </is>
      </c>
      <c r="H3851" s="0" t="inlineStr">
        <is>
          <t>2XL</t>
        </is>
      </c>
      <c r="I3851" s="0">
        <v>24.99</v>
      </c>
      <c r="J3851" s="0">
        <v>4</v>
      </c>
    </row>
    <row r="3852" spans="1:10" customHeight="0">
      <c r="A3852" s="0">
        <f>HYPERLINK("https://dl.dropboxusercontent.com/scl/fi/s0ggbww4nuiksx47sv5iv/111425-af.jpg?rlkey=6gbecty7k0as711v5sphip8e9&amp;dl=0","Click to download Image")</f>
      </c>
      <c r="B3852" s="0">
        <f>HYPERLINK("https://dl.dropboxusercontent.com/scl/fi/bfjzfui5ouu4rio3b3zpb/womens-tank-top-size-chartsaddie.jpg?rlkey=g2tmx0mn0xxknnaowp7r011ka&amp;dl=0","Click to download SizeChart")</f>
      </c>
      <c r="C3852" s="0" t="inlineStr">
        <is>
          <t>Addie Women's Lace Bamboo Tank Top</t>
        </is>
      </c>
      <c r="D3852" s="0" t="inlineStr">
        <is>
          <t>111425</t>
        </is>
      </c>
      <c r="E3852" s="0" t="inlineStr">
        <is>
          <t>BLANK ADDIE BLACK:111425F - 3XL</t>
        </is>
      </c>
      <c r="G3852" s="0" t="inlineStr">
        <is>
          <t>WOMENS</t>
        </is>
      </c>
      <c r="H3852" s="0" t="inlineStr">
        <is>
          <t>3XL</t>
        </is>
      </c>
      <c r="I3852" s="0">
        <v>24.99</v>
      </c>
      <c r="J3852" s="0">
        <v>2</v>
      </c>
    </row>
    <row r="3853" spans="1:10" customHeight="0">
      <c r="A3853" s="0">
        <f>HYPERLINK("https://dl.dropboxusercontent.com/scl/fi/evn6hpvlq0gytz0d8q7zr/111426-af.jpg?rlkey=2ttalknrxf19zrpkmimwihswc&amp;dl=0","Click to download Image")</f>
      </c>
      <c r="B3853" s="0">
        <f>HYPERLINK("https://dl.dropboxusercontent.com/scl/fi/bfjzfui5ouu4rio3b3zpb/womens-tank-top-size-chartsaddie.jpg?rlkey=g2tmx0mn0xxknnaowp7r011ka&amp;dl=0","Click to download SizeChart")</f>
      </c>
      <c r="C3853" s="0" t="inlineStr">
        <is>
          <t>Addie Women's Lace Bamboo Tank Top</t>
        </is>
      </c>
      <c r="D3853" s="0" t="inlineStr">
        <is>
          <t>111426</t>
        </is>
      </c>
      <c r="E3853" s="0" t="inlineStr">
        <is>
          <t>BLANK ADDIE CARDINAL:111426A - S</t>
        </is>
      </c>
      <c r="G3853" s="0" t="inlineStr">
        <is>
          <t>WOMENS</t>
        </is>
      </c>
      <c r="H3853" s="0" t="inlineStr">
        <is>
          <t>S</t>
        </is>
      </c>
      <c r="I3853" s="0">
        <v>24.99</v>
      </c>
      <c r="J3853" s="0">
        <v>12</v>
      </c>
    </row>
    <row r="3854" spans="1:10" customHeight="0">
      <c r="A3854" s="0">
        <f>HYPERLINK("https://dl.dropboxusercontent.com/scl/fi/evn6hpvlq0gytz0d8q7zr/111426-af.jpg?rlkey=2ttalknrxf19zrpkmimwihswc&amp;dl=0","Click to download Image")</f>
      </c>
      <c r="B3854" s="0">
        <f>HYPERLINK("https://dl.dropboxusercontent.com/scl/fi/bfjzfui5ouu4rio3b3zpb/womens-tank-top-size-chartsaddie.jpg?rlkey=g2tmx0mn0xxknnaowp7r011ka&amp;dl=0","Click to download SizeChart")</f>
      </c>
      <c r="C3854" s="0" t="inlineStr">
        <is>
          <t>Addie Women's Lace Bamboo Tank Top</t>
        </is>
      </c>
      <c r="D3854" s="0" t="inlineStr">
        <is>
          <t>111426</t>
        </is>
      </c>
      <c r="E3854" s="0" t="inlineStr">
        <is>
          <t>BLANK ADDIE CARDINAL:111426B - M</t>
        </is>
      </c>
      <c r="G3854" s="0" t="inlineStr">
        <is>
          <t>WOMENS</t>
        </is>
      </c>
      <c r="H3854" s="0" t="inlineStr">
        <is>
          <t>M</t>
        </is>
      </c>
      <c r="I3854" s="0">
        <v>24.99</v>
      </c>
      <c r="J3854" s="0">
        <v>24</v>
      </c>
    </row>
    <row r="3855" spans="1:10" customHeight="0">
      <c r="A3855" s="0">
        <f>HYPERLINK("https://dl.dropboxusercontent.com/scl/fi/evn6hpvlq0gytz0d8q7zr/111426-af.jpg?rlkey=2ttalknrxf19zrpkmimwihswc&amp;dl=0","Click to download Image")</f>
      </c>
      <c r="B3855" s="0">
        <f>HYPERLINK("https://dl.dropboxusercontent.com/scl/fi/bfjzfui5ouu4rio3b3zpb/womens-tank-top-size-chartsaddie.jpg?rlkey=g2tmx0mn0xxknnaowp7r011ka&amp;dl=0","Click to download SizeChart")</f>
      </c>
      <c r="C3855" s="0" t="inlineStr">
        <is>
          <t>Addie Women's Lace Bamboo Tank Top</t>
        </is>
      </c>
      <c r="D3855" s="0" t="inlineStr">
        <is>
          <t>111426</t>
        </is>
      </c>
      <c r="E3855" s="0" t="inlineStr">
        <is>
          <t>BLANK ADDIE CARDINAL:111426C - L</t>
        </is>
      </c>
      <c r="G3855" s="0" t="inlineStr">
        <is>
          <t>WOMENS</t>
        </is>
      </c>
      <c r="H3855" s="0" t="inlineStr">
        <is>
          <t>L</t>
        </is>
      </c>
      <c r="I3855" s="0">
        <v>24.99</v>
      </c>
      <c r="J3855" s="0">
        <v>23</v>
      </c>
    </row>
    <row r="3856" spans="1:10" customHeight="0">
      <c r="A3856" s="0">
        <f>HYPERLINK("https://dl.dropboxusercontent.com/scl/fi/evn6hpvlq0gytz0d8q7zr/111426-af.jpg?rlkey=2ttalknrxf19zrpkmimwihswc&amp;dl=0","Click to download Image")</f>
      </c>
      <c r="B3856" s="0">
        <f>HYPERLINK("https://dl.dropboxusercontent.com/scl/fi/bfjzfui5ouu4rio3b3zpb/womens-tank-top-size-chartsaddie.jpg?rlkey=g2tmx0mn0xxknnaowp7r011ka&amp;dl=0","Click to download SizeChart")</f>
      </c>
      <c r="C3856" s="0" t="inlineStr">
        <is>
          <t>Addie Women's Lace Bamboo Tank Top</t>
        </is>
      </c>
      <c r="D3856" s="0" t="inlineStr">
        <is>
          <t>111426</t>
        </is>
      </c>
      <c r="E3856" s="0" t="inlineStr">
        <is>
          <t>BLANK ADDIE CARDINAL:111426D - XL</t>
        </is>
      </c>
      <c r="G3856" s="0" t="inlineStr">
        <is>
          <t>WOMENS</t>
        </is>
      </c>
      <c r="H3856" s="0" t="inlineStr">
        <is>
          <t>XL</t>
        </is>
      </c>
      <c r="I3856" s="0">
        <v>24.99</v>
      </c>
      <c r="J3856" s="0">
        <v>11</v>
      </c>
    </row>
    <row r="3857" spans="1:10" customHeight="0">
      <c r="A3857" s="0">
        <f>HYPERLINK("https://dl.dropboxusercontent.com/scl/fi/evn6hpvlq0gytz0d8q7zr/111426-af.jpg?rlkey=2ttalknrxf19zrpkmimwihswc&amp;dl=0","Click to download Image")</f>
      </c>
      <c r="B3857" s="0">
        <f>HYPERLINK("https://dl.dropboxusercontent.com/scl/fi/bfjzfui5ouu4rio3b3zpb/womens-tank-top-size-chartsaddie.jpg?rlkey=g2tmx0mn0xxknnaowp7r011ka&amp;dl=0","Click to download SizeChart")</f>
      </c>
      <c r="C3857" s="0" t="inlineStr">
        <is>
          <t>Addie Women's Lace Bamboo Tank Top</t>
        </is>
      </c>
      <c r="D3857" s="0" t="inlineStr">
        <is>
          <t>111426</t>
        </is>
      </c>
      <c r="E3857" s="0" t="inlineStr">
        <is>
          <t>BLANK ADDIE CARDINAL:111426E - 2XL</t>
        </is>
      </c>
      <c r="G3857" s="0" t="inlineStr">
        <is>
          <t>WOMENS</t>
        </is>
      </c>
      <c r="H3857" s="0" t="inlineStr">
        <is>
          <t>2XL</t>
        </is>
      </c>
      <c r="I3857" s="0">
        <v>24.99</v>
      </c>
      <c r="J3857" s="0">
        <v>6</v>
      </c>
    </row>
    <row r="3858" spans="1:10" customHeight="0">
      <c r="A3858" s="0">
        <f>HYPERLINK("https://dl.dropboxusercontent.com/scl/fi/evn6hpvlq0gytz0d8q7zr/111426-af.jpg?rlkey=2ttalknrxf19zrpkmimwihswc&amp;dl=0","Click to download Image")</f>
      </c>
      <c r="B3858" s="0">
        <f>HYPERLINK("https://dl.dropboxusercontent.com/scl/fi/bfjzfui5ouu4rio3b3zpb/womens-tank-top-size-chartsaddie.jpg?rlkey=g2tmx0mn0xxknnaowp7r011ka&amp;dl=0","Click to download SizeChart")</f>
      </c>
      <c r="C3858" s="0" t="inlineStr">
        <is>
          <t>Addie Women's Lace Bamboo Tank Top</t>
        </is>
      </c>
      <c r="D3858" s="0" t="inlineStr">
        <is>
          <t>111426</t>
        </is>
      </c>
      <c r="E3858" s="0" t="inlineStr">
        <is>
          <t>BLANK ADDIE CARDINAL:111426F - 3XL</t>
        </is>
      </c>
      <c r="G3858" s="0" t="inlineStr">
        <is>
          <t>WOMENS</t>
        </is>
      </c>
      <c r="H3858" s="0" t="inlineStr">
        <is>
          <t>3XL</t>
        </is>
      </c>
      <c r="I3858" s="0">
        <v>24.99</v>
      </c>
      <c r="J3858" s="0">
        <v>3</v>
      </c>
    </row>
    <row r="3859" spans="1:10" customHeight="0">
      <c r="A3859" s="0">
        <f>HYPERLINK("https://dl.dropboxusercontent.com/scl/fi/mhqol1g4jhtkodq3ozf4d/111427-af.jpg?rlkey=v0dgkm5hh4zpj2j2awp3zsuef&amp;dl=0","Click to download Image")</f>
      </c>
      <c r="B3859" s="0">
        <f>HYPERLINK("https://dl.dropboxusercontent.com/scl/fi/bfjzfui5ouu4rio3b3zpb/womens-tank-top-size-chartsaddie.jpg?rlkey=g2tmx0mn0xxknnaowp7r011ka&amp;dl=0","Click to download SizeChart")</f>
      </c>
      <c r="C3859" s="0" t="inlineStr">
        <is>
          <t>Addie Women's Lace Bamboo Tank Top</t>
        </is>
      </c>
      <c r="D3859" s="0" t="inlineStr">
        <is>
          <t>111428</t>
        </is>
      </c>
      <c r="E3859" s="0" t="inlineStr">
        <is>
          <t>BLANK ADDIE PURPLE:111427A - S</t>
        </is>
      </c>
      <c r="G3859" s="0" t="inlineStr">
        <is>
          <t>WOMENS</t>
        </is>
      </c>
      <c r="H3859" s="0" t="inlineStr">
        <is>
          <t>S</t>
        </is>
      </c>
      <c r="I3859" s="0">
        <v>24.99</v>
      </c>
      <c r="J3859" s="0">
        <v>12</v>
      </c>
    </row>
    <row r="3860" spans="1:10" customHeight="0">
      <c r="A3860" s="0">
        <f>HYPERLINK("https://dl.dropboxusercontent.com/scl/fi/mhqol1g4jhtkodq3ozf4d/111427-af.jpg?rlkey=v0dgkm5hh4zpj2j2awp3zsuef&amp;dl=0","Click to download Image")</f>
      </c>
      <c r="B3860" s="0">
        <f>HYPERLINK("https://dl.dropboxusercontent.com/scl/fi/bfjzfui5ouu4rio3b3zpb/womens-tank-top-size-chartsaddie.jpg?rlkey=g2tmx0mn0xxknnaowp7r011ka&amp;dl=0","Click to download SizeChart")</f>
      </c>
      <c r="C3860" s="0" t="inlineStr">
        <is>
          <t>Addie Women's Lace Bamboo Tank Top</t>
        </is>
      </c>
      <c r="D3860" s="0" t="inlineStr">
        <is>
          <t>111428</t>
        </is>
      </c>
      <c r="E3860" s="0" t="inlineStr">
        <is>
          <t>BLANK ADDIE PURPLE:111427B - M</t>
        </is>
      </c>
      <c r="G3860" s="0" t="inlineStr">
        <is>
          <t>WOMENS</t>
        </is>
      </c>
      <c r="H3860" s="0" t="inlineStr">
        <is>
          <t>M</t>
        </is>
      </c>
      <c r="I3860" s="0">
        <v>24.99</v>
      </c>
      <c r="J3860" s="0">
        <v>24</v>
      </c>
    </row>
    <row r="3861" spans="1:10" customHeight="0">
      <c r="A3861" s="0">
        <f>HYPERLINK("https://dl.dropboxusercontent.com/scl/fi/mhqol1g4jhtkodq3ozf4d/111427-af.jpg?rlkey=v0dgkm5hh4zpj2j2awp3zsuef&amp;dl=0","Click to download Image")</f>
      </c>
      <c r="B3861" s="0">
        <f>HYPERLINK("https://dl.dropboxusercontent.com/scl/fi/bfjzfui5ouu4rio3b3zpb/womens-tank-top-size-chartsaddie.jpg?rlkey=g2tmx0mn0xxknnaowp7r011ka&amp;dl=0","Click to download SizeChart")</f>
      </c>
      <c r="C3861" s="0" t="inlineStr">
        <is>
          <t>Addie Women's Lace Bamboo Tank Top</t>
        </is>
      </c>
      <c r="D3861" s="0" t="inlineStr">
        <is>
          <t>111428</t>
        </is>
      </c>
      <c r="E3861" s="0" t="inlineStr">
        <is>
          <t>BLANK ADDIE PURPLE:111427C - L</t>
        </is>
      </c>
      <c r="G3861" s="0" t="inlineStr">
        <is>
          <t>WOMENS</t>
        </is>
      </c>
      <c r="H3861" s="0" t="inlineStr">
        <is>
          <t>L</t>
        </is>
      </c>
      <c r="I3861" s="0">
        <v>24.99</v>
      </c>
      <c r="J3861" s="0">
        <v>24</v>
      </c>
    </row>
    <row r="3862" spans="1:10" customHeight="0">
      <c r="A3862" s="0">
        <f>HYPERLINK("https://dl.dropboxusercontent.com/scl/fi/mhqol1g4jhtkodq3ozf4d/111427-af.jpg?rlkey=v0dgkm5hh4zpj2j2awp3zsuef&amp;dl=0","Click to download Image")</f>
      </c>
      <c r="B3862" s="0">
        <f>HYPERLINK("https://dl.dropboxusercontent.com/scl/fi/bfjzfui5ouu4rio3b3zpb/womens-tank-top-size-chartsaddie.jpg?rlkey=g2tmx0mn0xxknnaowp7r011ka&amp;dl=0","Click to download SizeChart")</f>
      </c>
      <c r="C3862" s="0" t="inlineStr">
        <is>
          <t>Addie Women's Lace Bamboo Tank Top</t>
        </is>
      </c>
      <c r="D3862" s="0" t="inlineStr">
        <is>
          <t>111428</t>
        </is>
      </c>
      <c r="E3862" s="0" t="inlineStr">
        <is>
          <t>BLANK ADDIE PURPLE:111427D - XL</t>
        </is>
      </c>
      <c r="G3862" s="0" t="inlineStr">
        <is>
          <t>WOMENS</t>
        </is>
      </c>
      <c r="H3862" s="0" t="inlineStr">
        <is>
          <t>XL</t>
        </is>
      </c>
      <c r="I3862" s="0">
        <v>24.99</v>
      </c>
      <c r="J3862" s="0">
        <v>12</v>
      </c>
    </row>
    <row r="3863" spans="1:10" customHeight="0">
      <c r="A3863" s="0">
        <f>HYPERLINK("https://dl.dropboxusercontent.com/scl/fi/mhqol1g4jhtkodq3ozf4d/111427-af.jpg?rlkey=v0dgkm5hh4zpj2j2awp3zsuef&amp;dl=0","Click to download Image")</f>
      </c>
      <c r="B3863" s="0">
        <f>HYPERLINK("https://dl.dropboxusercontent.com/scl/fi/bfjzfui5ouu4rio3b3zpb/womens-tank-top-size-chartsaddie.jpg?rlkey=g2tmx0mn0xxknnaowp7r011ka&amp;dl=0","Click to download SizeChart")</f>
      </c>
      <c r="C3863" s="0" t="inlineStr">
        <is>
          <t>Addie Women's Lace Bamboo Tank Top</t>
        </is>
      </c>
      <c r="D3863" s="0" t="inlineStr">
        <is>
          <t>111428</t>
        </is>
      </c>
      <c r="E3863" s="0" t="inlineStr">
        <is>
          <t>BLANK ADDIE PURPLE:111427E - 2XL</t>
        </is>
      </c>
      <c r="G3863" s="0" t="inlineStr">
        <is>
          <t>WOMENS</t>
        </is>
      </c>
      <c r="H3863" s="0" t="inlineStr">
        <is>
          <t>2XL</t>
        </is>
      </c>
      <c r="I3863" s="0">
        <v>24.99</v>
      </c>
      <c r="J3863" s="0">
        <v>6</v>
      </c>
    </row>
    <row r="3864" spans="1:10" customHeight="0">
      <c r="A3864" s="0">
        <f>HYPERLINK("https://dl.dropboxusercontent.com/scl/fi/mhqol1g4jhtkodq3ozf4d/111427-af.jpg?rlkey=v0dgkm5hh4zpj2j2awp3zsuef&amp;dl=0","Click to download Image")</f>
      </c>
      <c r="B3864" s="0">
        <f>HYPERLINK("https://dl.dropboxusercontent.com/scl/fi/bfjzfui5ouu4rio3b3zpb/womens-tank-top-size-chartsaddie.jpg?rlkey=g2tmx0mn0xxknnaowp7r011ka&amp;dl=0","Click to download SizeChart")</f>
      </c>
      <c r="C3864" s="0" t="inlineStr">
        <is>
          <t>Addie Women's Lace Bamboo Tank Top</t>
        </is>
      </c>
      <c r="D3864" s="0" t="inlineStr">
        <is>
          <t>111428</t>
        </is>
      </c>
      <c r="E3864" s="0" t="inlineStr">
        <is>
          <t>BLANK ADDIE PURPLE:111427F - 3XL</t>
        </is>
      </c>
      <c r="G3864" s="0" t="inlineStr">
        <is>
          <t>WOMENS</t>
        </is>
      </c>
      <c r="H3864" s="0" t="inlineStr">
        <is>
          <t>3XL</t>
        </is>
      </c>
      <c r="I3864" s="0">
        <v>24.99</v>
      </c>
      <c r="J3864" s="0">
        <v>2</v>
      </c>
    </row>
    <row r="3865" spans="1:10" customHeight="0">
      <c r="A3865" s="0">
        <f>HYPERLINK("https://dl.dropboxusercontent.com/scl/fi/w2upd5li861tpczankl66/111428-af.jpg?rlkey=3x09kd5ndzb6wn3okhcghafs0&amp;dl=0","Click to download Image")</f>
      </c>
      <c r="B3865" s="0">
        <f>HYPERLINK("https://dl.dropboxusercontent.com/scl/fi/bfjzfui5ouu4rio3b3zpb/womens-tank-top-size-chartsaddie.jpg?rlkey=g2tmx0mn0xxknnaowp7r011ka&amp;dl=0","Click to download SizeChart")</f>
      </c>
      <c r="C3865" s="0" t="inlineStr">
        <is>
          <t>Addie Women's Lace Bamboo Tank Top</t>
        </is>
      </c>
      <c r="D3865" s="0" t="inlineStr">
        <is>
          <t>111427</t>
        </is>
      </c>
      <c r="E3865" s="0" t="inlineStr">
        <is>
          <t>BLANK ADDIE WHITE:111428A - S</t>
        </is>
      </c>
      <c r="G3865" s="0" t="inlineStr">
        <is>
          <t>WOMENS</t>
        </is>
      </c>
      <c r="H3865" s="0" t="inlineStr">
        <is>
          <t>S</t>
        </is>
      </c>
      <c r="I3865" s="0">
        <v>24.99</v>
      </c>
      <c r="J3865" s="0">
        <v>22</v>
      </c>
    </row>
    <row r="3866" spans="1:10" customHeight="0">
      <c r="A3866" s="0">
        <f>HYPERLINK("https://dl.dropboxusercontent.com/scl/fi/w2upd5li861tpczankl66/111428-af.jpg?rlkey=3x09kd5ndzb6wn3okhcghafs0&amp;dl=0","Click to download Image")</f>
      </c>
      <c r="B3866" s="0">
        <f>HYPERLINK("https://dl.dropboxusercontent.com/scl/fi/bfjzfui5ouu4rio3b3zpb/womens-tank-top-size-chartsaddie.jpg?rlkey=g2tmx0mn0xxknnaowp7r011ka&amp;dl=0","Click to download SizeChart")</f>
      </c>
      <c r="C3866" s="0" t="inlineStr">
        <is>
          <t>Addie Women's Lace Bamboo Tank Top</t>
        </is>
      </c>
      <c r="D3866" s="0" t="inlineStr">
        <is>
          <t>111427</t>
        </is>
      </c>
      <c r="E3866" s="0" t="inlineStr">
        <is>
          <t>BLANK ADDIE WHITE:111428B - M</t>
        </is>
      </c>
      <c r="G3866" s="0" t="inlineStr">
        <is>
          <t>WOMENS</t>
        </is>
      </c>
      <c r="H3866" s="0" t="inlineStr">
        <is>
          <t>M</t>
        </is>
      </c>
      <c r="I3866" s="0">
        <v>24.99</v>
      </c>
      <c r="J3866" s="0">
        <v>44</v>
      </c>
    </row>
    <row r="3867" spans="1:10" customHeight="0">
      <c r="A3867" s="0">
        <f>HYPERLINK("https://dl.dropboxusercontent.com/scl/fi/w2upd5li861tpczankl66/111428-af.jpg?rlkey=3x09kd5ndzb6wn3okhcghafs0&amp;dl=0","Click to download Image")</f>
      </c>
      <c r="B3867" s="0">
        <f>HYPERLINK("https://dl.dropboxusercontent.com/scl/fi/bfjzfui5ouu4rio3b3zpb/womens-tank-top-size-chartsaddie.jpg?rlkey=g2tmx0mn0xxknnaowp7r011ka&amp;dl=0","Click to download SizeChart")</f>
      </c>
      <c r="C3867" s="0" t="inlineStr">
        <is>
          <t>Addie Women's Lace Bamboo Tank Top</t>
        </is>
      </c>
      <c r="D3867" s="0" t="inlineStr">
        <is>
          <t>111427</t>
        </is>
      </c>
      <c r="E3867" s="0" t="inlineStr">
        <is>
          <t>BLANK ADDIE WHITE:111428C - L</t>
        </is>
      </c>
      <c r="G3867" s="0" t="inlineStr">
        <is>
          <t>WOMENS</t>
        </is>
      </c>
      <c r="H3867" s="0" t="inlineStr">
        <is>
          <t>L</t>
        </is>
      </c>
      <c r="I3867" s="0">
        <v>24.99</v>
      </c>
      <c r="J3867" s="0">
        <v>46</v>
      </c>
    </row>
    <row r="3868" spans="1:10" customHeight="0">
      <c r="A3868" s="0">
        <f>HYPERLINK("https://dl.dropboxusercontent.com/scl/fi/w2upd5li861tpczankl66/111428-af.jpg?rlkey=3x09kd5ndzb6wn3okhcghafs0&amp;dl=0","Click to download Image")</f>
      </c>
      <c r="B3868" s="0">
        <f>HYPERLINK("https://dl.dropboxusercontent.com/scl/fi/bfjzfui5ouu4rio3b3zpb/womens-tank-top-size-chartsaddie.jpg?rlkey=g2tmx0mn0xxknnaowp7r011ka&amp;dl=0","Click to download SizeChart")</f>
      </c>
      <c r="C3868" s="0" t="inlineStr">
        <is>
          <t>Addie Women's Lace Bamboo Tank Top</t>
        </is>
      </c>
      <c r="D3868" s="0" t="inlineStr">
        <is>
          <t>111427</t>
        </is>
      </c>
      <c r="E3868" s="0" t="inlineStr">
        <is>
          <t>BLANK ADDIE WHITE:111428D - XL</t>
        </is>
      </c>
      <c r="G3868" s="0" t="inlineStr">
        <is>
          <t>WOMENS</t>
        </is>
      </c>
      <c r="H3868" s="0" t="inlineStr">
        <is>
          <t>XL</t>
        </is>
      </c>
      <c r="I3868" s="0">
        <v>24.99</v>
      </c>
      <c r="J3868" s="0">
        <v>21</v>
      </c>
    </row>
    <row r="3869" spans="1:10" customHeight="0">
      <c r="A3869" s="0">
        <f>HYPERLINK("https://dl.dropboxusercontent.com/scl/fi/w2upd5li861tpczankl66/111428-af.jpg?rlkey=3x09kd5ndzb6wn3okhcghafs0&amp;dl=0","Click to download Image")</f>
      </c>
      <c r="B3869" s="0">
        <f>HYPERLINK("https://dl.dropboxusercontent.com/scl/fi/bfjzfui5ouu4rio3b3zpb/womens-tank-top-size-chartsaddie.jpg?rlkey=g2tmx0mn0xxknnaowp7r011ka&amp;dl=0","Click to download SizeChart")</f>
      </c>
      <c r="C3869" s="0" t="inlineStr">
        <is>
          <t>Addie Women's Lace Bamboo Tank Top</t>
        </is>
      </c>
      <c r="D3869" s="0" t="inlineStr">
        <is>
          <t>111427</t>
        </is>
      </c>
      <c r="E3869" s="0" t="inlineStr">
        <is>
          <t>BLANK ADDIE WHITE:111428E - 2XL</t>
        </is>
      </c>
      <c r="G3869" s="0" t="inlineStr">
        <is>
          <t>WOMENS</t>
        </is>
      </c>
      <c r="H3869" s="0" t="inlineStr">
        <is>
          <t>2XL</t>
        </is>
      </c>
      <c r="I3869" s="0">
        <v>24.99</v>
      </c>
      <c r="J3869" s="0">
        <v>9</v>
      </c>
    </row>
    <row r="3870" spans="1:10" customHeight="0">
      <c r="A3870" s="0">
        <f>HYPERLINK("https://dl.dropboxusercontent.com/scl/fi/w2upd5li861tpczankl66/111428-af.jpg?rlkey=3x09kd5ndzb6wn3okhcghafs0&amp;dl=0","Click to download Image")</f>
      </c>
      <c r="B3870" s="0">
        <f>HYPERLINK("https://dl.dropboxusercontent.com/scl/fi/bfjzfui5ouu4rio3b3zpb/womens-tank-top-size-chartsaddie.jpg?rlkey=g2tmx0mn0xxknnaowp7r011ka&amp;dl=0","Click to download SizeChart")</f>
      </c>
      <c r="C3870" s="0" t="inlineStr">
        <is>
          <t>Addie Women's Lace Bamboo Tank Top</t>
        </is>
      </c>
      <c r="D3870" s="0" t="inlineStr">
        <is>
          <t>111427</t>
        </is>
      </c>
      <c r="E3870" s="0" t="inlineStr">
        <is>
          <t>BLANK ADDIE WHITE:111428F - 3XL</t>
        </is>
      </c>
      <c r="G3870" s="0" t="inlineStr">
        <is>
          <t>WOMENS</t>
        </is>
      </c>
      <c r="H3870" s="0" t="inlineStr">
        <is>
          <t>3XL</t>
        </is>
      </c>
      <c r="I3870" s="0">
        <v>24.99</v>
      </c>
      <c r="J3870" s="0">
        <v>3</v>
      </c>
    </row>
    <row r="3871" spans="1:10" customHeight="0">
      <c r="A3871" s="0">
        <f>HYPERLINK("https://dl.dropboxusercontent.com/scl/fi/lj8rw08c3z0onhvxsnlc2/112231-f.jpg?rlkey=owl31alig6b6l19qg4r8epkb2&amp;dl=0","Click to download Image")</f>
      </c>
      <c r="B3871" s="0">
        <f>HYPERLINK("https://dl.dropboxusercontent.com/scl/fi/bdryqu58aay5xp8jez5he/womens-polo-size-chartsbeverly.jpg?rlkey=dou4jf3cm7k62rqdhkdvu1n4t&amp;dl=0","Click to download SizeChart")</f>
      </c>
      <c r="C3871" s="0" t="inlineStr">
        <is>
          <t>Beverly Women's Performance Polo</t>
        </is>
      </c>
      <c r="D3871" s="0" t="inlineStr">
        <is>
          <t>112239</t>
        </is>
      </c>
      <c r="E3871" s="0" t="inlineStr">
        <is>
          <t>BLANK BEVERLY BLACK:112239A - S</t>
        </is>
      </c>
      <c r="G3871" s="0" t="inlineStr">
        <is>
          <t>WOMENS</t>
        </is>
      </c>
      <c r="H3871" s="0" t="inlineStr">
        <is>
          <t>S</t>
        </is>
      </c>
      <c r="I3871" s="0">
        <v>29.99</v>
      </c>
      <c r="J3871" s="0">
        <v>10</v>
      </c>
    </row>
    <row r="3872" spans="1:10" customHeight="0">
      <c r="A3872" s="0">
        <f>HYPERLINK("https://dl.dropboxusercontent.com/scl/fi/lj8rw08c3z0onhvxsnlc2/112231-f.jpg?rlkey=owl31alig6b6l19qg4r8epkb2&amp;dl=0","Click to download Image")</f>
      </c>
      <c r="B3872" s="0">
        <f>HYPERLINK("https://dl.dropboxusercontent.com/scl/fi/bdryqu58aay5xp8jez5he/womens-polo-size-chartsbeverly.jpg?rlkey=dou4jf3cm7k62rqdhkdvu1n4t&amp;dl=0","Click to download SizeChart")</f>
      </c>
      <c r="C3872" s="0" t="inlineStr">
        <is>
          <t>Beverly Women's Performance Polo</t>
        </is>
      </c>
      <c r="D3872" s="0" t="inlineStr">
        <is>
          <t>112239</t>
        </is>
      </c>
      <c r="E3872" s="0" t="inlineStr">
        <is>
          <t>BLANK BEVERLY BLACK:112239B - M</t>
        </is>
      </c>
      <c r="G3872" s="0" t="inlineStr">
        <is>
          <t>WOMENS</t>
        </is>
      </c>
      <c r="H3872" s="0" t="inlineStr">
        <is>
          <t>M</t>
        </is>
      </c>
      <c r="I3872" s="0">
        <v>29.99</v>
      </c>
      <c r="J3872" s="0">
        <v>25</v>
      </c>
    </row>
    <row r="3873" spans="1:10" customHeight="0">
      <c r="A3873" s="0">
        <f>HYPERLINK("https://dl.dropboxusercontent.com/scl/fi/lj8rw08c3z0onhvxsnlc2/112231-f.jpg?rlkey=owl31alig6b6l19qg4r8epkb2&amp;dl=0","Click to download Image")</f>
      </c>
      <c r="B3873" s="0">
        <f>HYPERLINK("https://dl.dropboxusercontent.com/scl/fi/bdryqu58aay5xp8jez5he/womens-polo-size-chartsbeverly.jpg?rlkey=dou4jf3cm7k62rqdhkdvu1n4t&amp;dl=0","Click to download SizeChart")</f>
      </c>
      <c r="C3873" s="0" t="inlineStr">
        <is>
          <t>Beverly Women's Performance Polo</t>
        </is>
      </c>
      <c r="D3873" s="0" t="inlineStr">
        <is>
          <t>112239</t>
        </is>
      </c>
      <c r="E3873" s="0" t="inlineStr">
        <is>
          <t>BLANK BEVERLY BLACK:112239C - L</t>
        </is>
      </c>
      <c r="G3873" s="0" t="inlineStr">
        <is>
          <t>WOMENS</t>
        </is>
      </c>
      <c r="H3873" s="0" t="inlineStr">
        <is>
          <t>L</t>
        </is>
      </c>
      <c r="I3873" s="0">
        <v>29.99</v>
      </c>
      <c r="J3873" s="0">
        <v>36</v>
      </c>
    </row>
    <row r="3874" spans="1:10" customHeight="0">
      <c r="A3874" s="0">
        <f>HYPERLINK("https://dl.dropboxusercontent.com/scl/fi/lj8rw08c3z0onhvxsnlc2/112231-f.jpg?rlkey=owl31alig6b6l19qg4r8epkb2&amp;dl=0","Click to download Image")</f>
      </c>
      <c r="B3874" s="0">
        <f>HYPERLINK("https://dl.dropboxusercontent.com/scl/fi/bdryqu58aay5xp8jez5he/womens-polo-size-chartsbeverly.jpg?rlkey=dou4jf3cm7k62rqdhkdvu1n4t&amp;dl=0","Click to download SizeChart")</f>
      </c>
      <c r="C3874" s="0" t="inlineStr">
        <is>
          <t>Beverly Women's Performance Polo</t>
        </is>
      </c>
      <c r="D3874" s="0" t="inlineStr">
        <is>
          <t>112239</t>
        </is>
      </c>
      <c r="E3874" s="0" t="inlineStr">
        <is>
          <t>BLANK BEVERLY BLACK:112239D - XL</t>
        </is>
      </c>
      <c r="G3874" s="0" t="inlineStr">
        <is>
          <t>WOMENS</t>
        </is>
      </c>
      <c r="H3874" s="0" t="inlineStr">
        <is>
          <t>XL</t>
        </is>
      </c>
      <c r="I3874" s="0">
        <v>29.99</v>
      </c>
      <c r="J3874" s="0">
        <v>12</v>
      </c>
    </row>
    <row r="3875" spans="1:10" customHeight="0">
      <c r="A3875" s="0">
        <f>HYPERLINK("https://dl.dropboxusercontent.com/scl/fi/lj8rw08c3z0onhvxsnlc2/112231-f.jpg?rlkey=owl31alig6b6l19qg4r8epkb2&amp;dl=0","Click to download Image")</f>
      </c>
      <c r="B3875" s="0">
        <f>HYPERLINK("https://dl.dropboxusercontent.com/scl/fi/bdryqu58aay5xp8jez5he/womens-polo-size-chartsbeverly.jpg?rlkey=dou4jf3cm7k62rqdhkdvu1n4t&amp;dl=0","Click to download SizeChart")</f>
      </c>
      <c r="C3875" s="0" t="inlineStr">
        <is>
          <t>Beverly Women's Performance Polo</t>
        </is>
      </c>
      <c r="D3875" s="0" t="inlineStr">
        <is>
          <t>112239</t>
        </is>
      </c>
      <c r="E3875" s="0" t="inlineStr">
        <is>
          <t>BLANK BEVERLY BLACK:112239E - 2XL</t>
        </is>
      </c>
      <c r="G3875" s="0" t="inlineStr">
        <is>
          <t>WOMENS</t>
        </is>
      </c>
      <c r="H3875" s="0" t="inlineStr">
        <is>
          <t>2XL</t>
        </is>
      </c>
      <c r="I3875" s="0">
        <v>29.99</v>
      </c>
      <c r="J3875" s="0">
        <v>10</v>
      </c>
    </row>
    <row r="3876" spans="1:10" customHeight="0">
      <c r="A3876" s="0">
        <f>HYPERLINK("https://dl.dropboxusercontent.com/scl/fi/lj8rw08c3z0onhvxsnlc2/112231-f.jpg?rlkey=owl31alig6b6l19qg4r8epkb2&amp;dl=0","Click to download Image")</f>
      </c>
      <c r="B3876" s="0">
        <f>HYPERLINK("https://dl.dropboxusercontent.com/scl/fi/bdryqu58aay5xp8jez5he/womens-polo-size-chartsbeverly.jpg?rlkey=dou4jf3cm7k62rqdhkdvu1n4t&amp;dl=0","Click to download SizeChart")</f>
      </c>
      <c r="C3876" s="0" t="inlineStr">
        <is>
          <t>Beverly Women's Performance Polo</t>
        </is>
      </c>
      <c r="D3876" s="0" t="inlineStr">
        <is>
          <t>112239</t>
        </is>
      </c>
      <c r="E3876" s="0" t="inlineStr">
        <is>
          <t>BLANK BEVERLY BLACK:112239F - 3XL</t>
        </is>
      </c>
      <c r="G3876" s="0" t="inlineStr">
        <is>
          <t>WOMENS</t>
        </is>
      </c>
      <c r="H3876" s="0" t="inlineStr">
        <is>
          <t>3XL</t>
        </is>
      </c>
      <c r="I3876" s="0">
        <v>29.99</v>
      </c>
      <c r="J3876" s="0">
        <v>7</v>
      </c>
    </row>
    <row r="3877" spans="1:10" customHeight="0">
      <c r="A3877" s="0">
        <f>HYPERLINK("https://dl.dropboxusercontent.com/scl/fi/anixzfb3qst0yk16qp4kg/125898f.jpg?rlkey=hwi9oo04or41tp3szvxy8jtru&amp;dl=0","Click to download Image")</f>
      </c>
      <c r="B3877" s="0">
        <f>HYPERLINK("https://dl.dropboxusercontent.com/scl/fi/bdryqu58aay5xp8jez5he/womens-polo-size-chartsbeverly.jpg?rlkey=dou4jf3cm7k62rqdhkdvu1n4t&amp;dl=0","Click to download SizeChart")</f>
      </c>
      <c r="C3877" s="0" t="inlineStr">
        <is>
          <t>Beverly Women's Performance Polo</t>
        </is>
      </c>
      <c r="D3877" s="0" t="inlineStr">
        <is>
          <t>125898</t>
        </is>
      </c>
      <c r="E3877" s="0" t="inlineStr">
        <is>
          <t>BLANK W BEVERL DG:125898A-S</t>
        </is>
      </c>
      <c r="F3877" s="0" t="inlineStr">
        <is>
          <t>899125898049</t>
        </is>
      </c>
      <c r="G3877" s="0" t="inlineStr">
        <is>
          <t>WOMENS</t>
        </is>
      </c>
      <c r="H3877" s="0" t="inlineStr">
        <is>
          <t>S</t>
        </is>
      </c>
      <c r="I3877" s="0">
        <v>29.99</v>
      </c>
      <c r="J3877" s="0">
        <v>41</v>
      </c>
    </row>
    <row r="3878" spans="1:10" customHeight="0">
      <c r="A3878" s="0">
        <f>HYPERLINK("https://dl.dropboxusercontent.com/scl/fi/anixzfb3qst0yk16qp4kg/125898f.jpg?rlkey=hwi9oo04or41tp3szvxy8jtru&amp;dl=0","Click to download Image")</f>
      </c>
      <c r="B3878" s="0">
        <f>HYPERLINK("https://dl.dropboxusercontent.com/scl/fi/bdryqu58aay5xp8jez5he/womens-polo-size-chartsbeverly.jpg?rlkey=dou4jf3cm7k62rqdhkdvu1n4t&amp;dl=0","Click to download SizeChart")</f>
      </c>
      <c r="C3878" s="0" t="inlineStr">
        <is>
          <t>Beverly Women's Performance Polo</t>
        </is>
      </c>
      <c r="D3878" s="0" t="inlineStr">
        <is>
          <t>125898</t>
        </is>
      </c>
      <c r="E3878" s="0" t="inlineStr">
        <is>
          <t>BLANK W BEVERL DG:125898B-M</t>
        </is>
      </c>
      <c r="F3878" s="0" t="inlineStr">
        <is>
          <t>899125898056</t>
        </is>
      </c>
      <c r="G3878" s="0" t="inlineStr">
        <is>
          <t>WOMENS</t>
        </is>
      </c>
      <c r="H3878" s="0" t="inlineStr">
        <is>
          <t>M</t>
        </is>
      </c>
      <c r="I3878" s="0">
        <v>29.99</v>
      </c>
      <c r="J3878" s="0">
        <v>85</v>
      </c>
    </row>
    <row r="3879" spans="1:10" customHeight="0">
      <c r="A3879" s="0">
        <f>HYPERLINK("https://dl.dropboxusercontent.com/scl/fi/anixzfb3qst0yk16qp4kg/125898f.jpg?rlkey=hwi9oo04or41tp3szvxy8jtru&amp;dl=0","Click to download Image")</f>
      </c>
      <c r="B3879" s="0">
        <f>HYPERLINK("https://dl.dropboxusercontent.com/scl/fi/bdryqu58aay5xp8jez5he/womens-polo-size-chartsbeverly.jpg?rlkey=dou4jf3cm7k62rqdhkdvu1n4t&amp;dl=0","Click to download SizeChart")</f>
      </c>
      <c r="C3879" s="0" t="inlineStr">
        <is>
          <t>Beverly Women's Performance Polo</t>
        </is>
      </c>
      <c r="D3879" s="0" t="inlineStr">
        <is>
          <t>125898</t>
        </is>
      </c>
      <c r="E3879" s="0" t="inlineStr">
        <is>
          <t>BLANK W BEVERL DG:125898C-L</t>
        </is>
      </c>
      <c r="F3879" s="0" t="inlineStr">
        <is>
          <t>899125898063</t>
        </is>
      </c>
      <c r="G3879" s="0" t="inlineStr">
        <is>
          <t>WOMENS</t>
        </is>
      </c>
      <c r="H3879" s="0" t="inlineStr">
        <is>
          <t>L</t>
        </is>
      </c>
      <c r="I3879" s="0">
        <v>29.99</v>
      </c>
      <c r="J3879" s="0">
        <v>80</v>
      </c>
    </row>
    <row r="3880" spans="1:10" customHeight="0">
      <c r="A3880" s="0">
        <f>HYPERLINK("https://dl.dropboxusercontent.com/scl/fi/anixzfb3qst0yk16qp4kg/125898f.jpg?rlkey=hwi9oo04or41tp3szvxy8jtru&amp;dl=0","Click to download Image")</f>
      </c>
      <c r="B3880" s="0">
        <f>HYPERLINK("https://dl.dropboxusercontent.com/scl/fi/bdryqu58aay5xp8jez5he/womens-polo-size-chartsbeverly.jpg?rlkey=dou4jf3cm7k62rqdhkdvu1n4t&amp;dl=0","Click to download SizeChart")</f>
      </c>
      <c r="C3880" s="0" t="inlineStr">
        <is>
          <t>Beverly Women's Performance Polo</t>
        </is>
      </c>
      <c r="D3880" s="0" t="inlineStr">
        <is>
          <t>125898</t>
        </is>
      </c>
      <c r="E3880" s="0" t="inlineStr">
        <is>
          <t>BLANK W BEVERL DG:125898D-XL</t>
        </is>
      </c>
      <c r="F3880" s="0" t="inlineStr">
        <is>
          <t>899125898070</t>
        </is>
      </c>
      <c r="G3880" s="0" t="inlineStr">
        <is>
          <t>WOMENS</t>
        </is>
      </c>
      <c r="H3880" s="0" t="inlineStr">
        <is>
          <t>XL</t>
        </is>
      </c>
      <c r="I3880" s="0">
        <v>29.99</v>
      </c>
      <c r="J3880" s="0">
        <v>38</v>
      </c>
    </row>
    <row r="3881" spans="1:10" customHeight="0">
      <c r="A3881" s="0">
        <f>HYPERLINK("https://dl.dropboxusercontent.com/scl/fi/anixzfb3qst0yk16qp4kg/125898f.jpg?rlkey=hwi9oo04or41tp3szvxy8jtru&amp;dl=0","Click to download Image")</f>
      </c>
      <c r="B3881" s="0">
        <f>HYPERLINK("https://dl.dropboxusercontent.com/scl/fi/bdryqu58aay5xp8jez5he/womens-polo-size-chartsbeverly.jpg?rlkey=dou4jf3cm7k62rqdhkdvu1n4t&amp;dl=0","Click to download SizeChart")</f>
      </c>
      <c r="C3881" s="0" t="inlineStr">
        <is>
          <t>Beverly Women's Performance Polo</t>
        </is>
      </c>
      <c r="D3881" s="0" t="inlineStr">
        <is>
          <t>125898</t>
        </is>
      </c>
      <c r="E3881" s="0" t="inlineStr">
        <is>
          <t>BLANK W BEVERL DG:125898E-2XL</t>
        </is>
      </c>
      <c r="F3881" s="0" t="inlineStr">
        <is>
          <t>899125898087</t>
        </is>
      </c>
      <c r="G3881" s="0" t="inlineStr">
        <is>
          <t>WOMENS</t>
        </is>
      </c>
      <c r="H3881" s="0" t="inlineStr">
        <is>
          <t>2XL</t>
        </is>
      </c>
      <c r="I3881" s="0">
        <v>29.99</v>
      </c>
      <c r="J3881" s="0">
        <v>18</v>
      </c>
    </row>
    <row r="3882" spans="1:10" customHeight="0">
      <c r="A3882" s="0">
        <f>HYPERLINK("https://dl.dropboxusercontent.com/scl/fi/anixzfb3qst0yk16qp4kg/125898f.jpg?rlkey=hwi9oo04or41tp3szvxy8jtru&amp;dl=0","Click to download Image")</f>
      </c>
      <c r="B3882" s="0">
        <f>HYPERLINK("https://dl.dropboxusercontent.com/scl/fi/bdryqu58aay5xp8jez5he/womens-polo-size-chartsbeverly.jpg?rlkey=dou4jf3cm7k62rqdhkdvu1n4t&amp;dl=0","Click to download SizeChart")</f>
      </c>
      <c r="C3882" s="0" t="inlineStr">
        <is>
          <t>Beverly Women's Performance Polo</t>
        </is>
      </c>
      <c r="D3882" s="0" t="inlineStr">
        <is>
          <t>125898</t>
        </is>
      </c>
      <c r="E3882" s="0" t="inlineStr">
        <is>
          <t>BLANK W BEVERL DG:125898F-3XL</t>
        </is>
      </c>
      <c r="F3882" s="0" t="inlineStr">
        <is>
          <t>899125898094</t>
        </is>
      </c>
      <c r="G3882" s="0" t="inlineStr">
        <is>
          <t>WOMENS</t>
        </is>
      </c>
      <c r="H3882" s="0" t="inlineStr">
        <is>
          <t>3XL</t>
        </is>
      </c>
      <c r="I3882" s="0">
        <v>29.99</v>
      </c>
      <c r="J3882" s="0">
        <v>9</v>
      </c>
    </row>
    <row r="3883" spans="1:10" customHeight="0">
      <c r="A3883" s="0">
        <f>HYPERLINK("https://dl.dropboxusercontent.com/scl/fi/uuf5id76la6mvowp49z85/126840f.jpg?rlkey=wagfeqyslfrgvlvfk5pe4gzar&amp;dl=0","Click to download Image")</f>
      </c>
      <c r="B3883" s="0">
        <f>HYPERLINK("https://dl.dropboxusercontent.com/scl/fi/bdryqu58aay5xp8jez5he/womens-polo-size-chartsbeverly.jpg?rlkey=dou4jf3cm7k62rqdhkdvu1n4t&amp;dl=0","Click to download SizeChart")</f>
      </c>
      <c r="C3883" s="0" t="inlineStr">
        <is>
          <t>Beverly Women's Performance Polo</t>
        </is>
      </c>
      <c r="D3883" s="0" t="inlineStr">
        <is>
          <t>126840</t>
        </is>
      </c>
      <c r="E3883" s="0" t="inlineStr">
        <is>
          <t>BLANK W BEVERL CL:126840A-S</t>
        </is>
      </c>
      <c r="F3883" s="0" t="inlineStr">
        <is>
          <t>899126840047</t>
        </is>
      </c>
      <c r="G3883" s="0" t="inlineStr">
        <is>
          <t>WOMENS</t>
        </is>
      </c>
      <c r="H3883" s="0" t="inlineStr">
        <is>
          <t>S</t>
        </is>
      </c>
      <c r="I3883" s="0">
        <v>29.99</v>
      </c>
      <c r="J3883" s="0">
        <v>20</v>
      </c>
    </row>
    <row r="3884" spans="1:10" customHeight="0">
      <c r="A3884" s="0">
        <f>HYPERLINK("https://dl.dropboxusercontent.com/scl/fi/uuf5id76la6mvowp49z85/126840f.jpg?rlkey=wagfeqyslfrgvlvfk5pe4gzar&amp;dl=0","Click to download Image")</f>
      </c>
      <c r="B3884" s="0">
        <f>HYPERLINK("https://dl.dropboxusercontent.com/scl/fi/bdryqu58aay5xp8jez5he/womens-polo-size-chartsbeverly.jpg?rlkey=dou4jf3cm7k62rqdhkdvu1n4t&amp;dl=0","Click to download SizeChart")</f>
      </c>
      <c r="C3884" s="0" t="inlineStr">
        <is>
          <t>Beverly Women's Performance Polo</t>
        </is>
      </c>
      <c r="D3884" s="0" t="inlineStr">
        <is>
          <t>126840</t>
        </is>
      </c>
      <c r="E3884" s="0" t="inlineStr">
        <is>
          <t>BLANK W BEVERL CL:126840B-M</t>
        </is>
      </c>
      <c r="F3884" s="0" t="inlineStr">
        <is>
          <t>899126840054</t>
        </is>
      </c>
      <c r="G3884" s="0" t="inlineStr">
        <is>
          <t>WOMENS</t>
        </is>
      </c>
      <c r="H3884" s="0" t="inlineStr">
        <is>
          <t>M</t>
        </is>
      </c>
      <c r="I3884" s="0">
        <v>29.99</v>
      </c>
      <c r="J3884" s="0">
        <v>42</v>
      </c>
    </row>
    <row r="3885" spans="1:10" customHeight="0">
      <c r="A3885" s="0">
        <f>HYPERLINK("https://dl.dropboxusercontent.com/scl/fi/uuf5id76la6mvowp49z85/126840f.jpg?rlkey=wagfeqyslfrgvlvfk5pe4gzar&amp;dl=0","Click to download Image")</f>
      </c>
      <c r="B3885" s="0">
        <f>HYPERLINK("https://dl.dropboxusercontent.com/scl/fi/bdryqu58aay5xp8jez5he/womens-polo-size-chartsbeverly.jpg?rlkey=dou4jf3cm7k62rqdhkdvu1n4t&amp;dl=0","Click to download SizeChart")</f>
      </c>
      <c r="C3885" s="0" t="inlineStr">
        <is>
          <t>Beverly Women's Performance Polo</t>
        </is>
      </c>
      <c r="D3885" s="0" t="inlineStr">
        <is>
          <t>126840</t>
        </is>
      </c>
      <c r="E3885" s="0" t="inlineStr">
        <is>
          <t>BLANK W BEVERL CL:126840C-L</t>
        </is>
      </c>
      <c r="F3885" s="0" t="inlineStr">
        <is>
          <t>899126840061</t>
        </is>
      </c>
      <c r="G3885" s="0" t="inlineStr">
        <is>
          <t>WOMENS</t>
        </is>
      </c>
      <c r="H3885" s="0" t="inlineStr">
        <is>
          <t>L</t>
        </is>
      </c>
      <c r="I3885" s="0">
        <v>29.99</v>
      </c>
      <c r="J3885" s="0">
        <v>43</v>
      </c>
    </row>
    <row r="3886" spans="1:10" customHeight="0">
      <c r="A3886" s="0">
        <f>HYPERLINK("https://dl.dropboxusercontent.com/scl/fi/uuf5id76la6mvowp49z85/126840f.jpg?rlkey=wagfeqyslfrgvlvfk5pe4gzar&amp;dl=0","Click to download Image")</f>
      </c>
      <c r="B3886" s="0">
        <f>HYPERLINK("https://dl.dropboxusercontent.com/scl/fi/bdryqu58aay5xp8jez5he/womens-polo-size-chartsbeverly.jpg?rlkey=dou4jf3cm7k62rqdhkdvu1n4t&amp;dl=0","Click to download SizeChart")</f>
      </c>
      <c r="C3886" s="0" t="inlineStr">
        <is>
          <t>Beverly Women's Performance Polo</t>
        </is>
      </c>
      <c r="D3886" s="0" t="inlineStr">
        <is>
          <t>126840</t>
        </is>
      </c>
      <c r="E3886" s="0" t="inlineStr">
        <is>
          <t>BLANK W BEVERL CL:126840D-XL</t>
        </is>
      </c>
      <c r="F3886" s="0" t="inlineStr">
        <is>
          <t>899126840078</t>
        </is>
      </c>
      <c r="G3886" s="0" t="inlineStr">
        <is>
          <t>WOMENS</t>
        </is>
      </c>
      <c r="H3886" s="0" t="inlineStr">
        <is>
          <t>XL</t>
        </is>
      </c>
      <c r="I3886" s="0">
        <v>29.99</v>
      </c>
      <c r="J3886" s="0">
        <v>22</v>
      </c>
    </row>
    <row r="3887" spans="1:10" customHeight="0">
      <c r="A3887" s="0">
        <f>HYPERLINK("https://dl.dropboxusercontent.com/scl/fi/uuf5id76la6mvowp49z85/126840f.jpg?rlkey=wagfeqyslfrgvlvfk5pe4gzar&amp;dl=0","Click to download Image")</f>
      </c>
      <c r="B3887" s="0">
        <f>HYPERLINK("https://dl.dropboxusercontent.com/scl/fi/bdryqu58aay5xp8jez5he/womens-polo-size-chartsbeverly.jpg?rlkey=dou4jf3cm7k62rqdhkdvu1n4t&amp;dl=0","Click to download SizeChart")</f>
      </c>
      <c r="C3887" s="0" t="inlineStr">
        <is>
          <t>Beverly Women's Performance Polo</t>
        </is>
      </c>
      <c r="D3887" s="0" t="inlineStr">
        <is>
          <t>126840</t>
        </is>
      </c>
      <c r="E3887" s="0" t="inlineStr">
        <is>
          <t>BLANK W BEVERL CL:126840E-2XL</t>
        </is>
      </c>
      <c r="F3887" s="0" t="inlineStr">
        <is>
          <t>899126840085</t>
        </is>
      </c>
      <c r="G3887" s="0" t="inlineStr">
        <is>
          <t>WOMENS</t>
        </is>
      </c>
      <c r="H3887" s="0" t="inlineStr">
        <is>
          <t>2XL</t>
        </is>
      </c>
      <c r="I3887" s="0">
        <v>29.99</v>
      </c>
      <c r="J3887" s="0">
        <v>11</v>
      </c>
    </row>
    <row r="3888" spans="1:10" customHeight="0">
      <c r="A3888" s="0">
        <f>HYPERLINK("https://dl.dropboxusercontent.com/scl/fi/uuf5id76la6mvowp49z85/126840f.jpg?rlkey=wagfeqyslfrgvlvfk5pe4gzar&amp;dl=0","Click to download Image")</f>
      </c>
      <c r="B3888" s="0">
        <f>HYPERLINK("https://dl.dropboxusercontent.com/scl/fi/bdryqu58aay5xp8jez5he/womens-polo-size-chartsbeverly.jpg?rlkey=dou4jf3cm7k62rqdhkdvu1n4t&amp;dl=0","Click to download SizeChart")</f>
      </c>
      <c r="C3888" s="0" t="inlineStr">
        <is>
          <t>Beverly Women's Performance Polo</t>
        </is>
      </c>
      <c r="D3888" s="0" t="inlineStr">
        <is>
          <t>126840</t>
        </is>
      </c>
      <c r="E3888" s="0" t="inlineStr">
        <is>
          <t>BLANK W BEVERL CL:126840F-3XL</t>
        </is>
      </c>
      <c r="F3888" s="0" t="inlineStr">
        <is>
          <t>899126840092</t>
        </is>
      </c>
      <c r="G3888" s="0" t="inlineStr">
        <is>
          <t>WOMENS</t>
        </is>
      </c>
      <c r="H3888" s="0" t="inlineStr">
        <is>
          <t>3XL</t>
        </is>
      </c>
      <c r="I3888" s="0">
        <v>29.99</v>
      </c>
      <c r="J3888" s="0">
        <v>6</v>
      </c>
    </row>
    <row r="3889" spans="1:10" customHeight="0">
      <c r="A3889" s="0">
        <f>HYPERLINK("https://dl.dropboxusercontent.com/scl/fi/cqdgc2howmrwmry4g81v1/bev.jpg?rlkey=oe68ub9nxe6rchctg2ydkssxg&amp;dl=0","Click to download Image")</f>
      </c>
      <c r="B3889" s="0">
        <f>HYPERLINK("https://dl.dropboxusercontent.com/scl/fi/bdryqu58aay5xp8jez5he/womens-polo-size-chartsbeverly.jpg?rlkey=dou4jf3cm7k62rqdhkdvu1n4t&amp;dl=0","Click to download SizeChart")</f>
      </c>
      <c r="C3889" s="0" t="inlineStr">
        <is>
          <t>Beverly Women's Performance Polo</t>
        </is>
      </c>
      <c r="D3889" s="0" t="inlineStr">
        <is>
          <t>126839</t>
        </is>
      </c>
      <c r="E3889" s="0" t="inlineStr">
        <is>
          <t>BLANK W BEVERL RD:126839A-S</t>
        </is>
      </c>
      <c r="F3889" s="0" t="inlineStr">
        <is>
          <t>899126839041</t>
        </is>
      </c>
      <c r="G3889" s="0" t="inlineStr">
        <is>
          <t>WOMENS</t>
        </is>
      </c>
      <c r="H3889" s="0" t="inlineStr">
        <is>
          <t>S</t>
        </is>
      </c>
      <c r="I3889" s="0">
        <v>29.99</v>
      </c>
      <c r="J3889" s="0">
        <v>19</v>
      </c>
    </row>
    <row r="3890" spans="1:10" customHeight="0">
      <c r="A3890" s="0">
        <f>HYPERLINK("https://dl.dropboxusercontent.com/scl/fi/cqdgc2howmrwmry4g81v1/bev.jpg?rlkey=oe68ub9nxe6rchctg2ydkssxg&amp;dl=0","Click to download Image")</f>
      </c>
      <c r="B3890" s="0">
        <f>HYPERLINK("https://dl.dropboxusercontent.com/scl/fi/bdryqu58aay5xp8jez5he/womens-polo-size-chartsbeverly.jpg?rlkey=dou4jf3cm7k62rqdhkdvu1n4t&amp;dl=0","Click to download SizeChart")</f>
      </c>
      <c r="C3890" s="0" t="inlineStr">
        <is>
          <t>Beverly Women's Performance Polo</t>
        </is>
      </c>
      <c r="D3890" s="0" t="inlineStr">
        <is>
          <t>126839</t>
        </is>
      </c>
      <c r="E3890" s="0" t="inlineStr">
        <is>
          <t>BLANK W BEVERL RD:126839B-M</t>
        </is>
      </c>
      <c r="F3890" s="0" t="inlineStr">
        <is>
          <t>899126839058</t>
        </is>
      </c>
      <c r="G3890" s="0" t="inlineStr">
        <is>
          <t>WOMENS</t>
        </is>
      </c>
      <c r="H3890" s="0" t="inlineStr">
        <is>
          <t>M</t>
        </is>
      </c>
      <c r="I3890" s="0">
        <v>29.99</v>
      </c>
      <c r="J3890" s="0">
        <v>36</v>
      </c>
    </row>
    <row r="3891" spans="1:10" customHeight="0">
      <c r="A3891" s="0">
        <f>HYPERLINK("https://dl.dropboxusercontent.com/scl/fi/cqdgc2howmrwmry4g81v1/bev.jpg?rlkey=oe68ub9nxe6rchctg2ydkssxg&amp;dl=0","Click to download Image")</f>
      </c>
      <c r="B3891" s="0">
        <f>HYPERLINK("https://dl.dropboxusercontent.com/scl/fi/bdryqu58aay5xp8jez5he/womens-polo-size-chartsbeverly.jpg?rlkey=dou4jf3cm7k62rqdhkdvu1n4t&amp;dl=0","Click to download SizeChart")</f>
      </c>
      <c r="C3891" s="0" t="inlineStr">
        <is>
          <t>Beverly Women's Performance Polo</t>
        </is>
      </c>
      <c r="D3891" s="0" t="inlineStr">
        <is>
          <t>126839</t>
        </is>
      </c>
      <c r="E3891" s="0" t="inlineStr">
        <is>
          <t>BLANK W BEVERL RD:126839C-L</t>
        </is>
      </c>
      <c r="F3891" s="0" t="inlineStr">
        <is>
          <t>899126839065</t>
        </is>
      </c>
      <c r="G3891" s="0" t="inlineStr">
        <is>
          <t>WOMENS</t>
        </is>
      </c>
      <c r="H3891" s="0" t="inlineStr">
        <is>
          <t>L</t>
        </is>
      </c>
      <c r="I3891" s="0">
        <v>29.99</v>
      </c>
      <c r="J3891" s="0">
        <v>35</v>
      </c>
    </row>
    <row r="3892" spans="1:10" customHeight="0">
      <c r="A3892" s="0">
        <f>HYPERLINK("https://dl.dropboxusercontent.com/scl/fi/cqdgc2howmrwmry4g81v1/bev.jpg?rlkey=oe68ub9nxe6rchctg2ydkssxg&amp;dl=0","Click to download Image")</f>
      </c>
      <c r="B3892" s="0">
        <f>HYPERLINK("https://dl.dropboxusercontent.com/scl/fi/bdryqu58aay5xp8jez5he/womens-polo-size-chartsbeverly.jpg?rlkey=dou4jf3cm7k62rqdhkdvu1n4t&amp;dl=0","Click to download SizeChart")</f>
      </c>
      <c r="C3892" s="0" t="inlineStr">
        <is>
          <t>Beverly Women's Performance Polo</t>
        </is>
      </c>
      <c r="D3892" s="0" t="inlineStr">
        <is>
          <t>126839</t>
        </is>
      </c>
      <c r="E3892" s="0" t="inlineStr">
        <is>
          <t>BLANK W BEVERL RD:126839D-XL</t>
        </is>
      </c>
      <c r="F3892" s="0" t="inlineStr">
        <is>
          <t>899126839072</t>
        </is>
      </c>
      <c r="G3892" s="0" t="inlineStr">
        <is>
          <t>WOMENS</t>
        </is>
      </c>
      <c r="H3892" s="0" t="inlineStr">
        <is>
          <t>XL</t>
        </is>
      </c>
      <c r="I3892" s="0">
        <v>29.99</v>
      </c>
      <c r="J3892" s="0">
        <v>12</v>
      </c>
    </row>
    <row r="3893" spans="1:10" customHeight="0">
      <c r="A3893" s="0">
        <f>HYPERLINK("https://dl.dropboxusercontent.com/scl/fi/cqdgc2howmrwmry4g81v1/bev.jpg?rlkey=oe68ub9nxe6rchctg2ydkssxg&amp;dl=0","Click to download Image")</f>
      </c>
      <c r="B3893" s="0">
        <f>HYPERLINK("https://dl.dropboxusercontent.com/scl/fi/bdryqu58aay5xp8jez5he/womens-polo-size-chartsbeverly.jpg?rlkey=dou4jf3cm7k62rqdhkdvu1n4t&amp;dl=0","Click to download SizeChart")</f>
      </c>
      <c r="C3893" s="0" t="inlineStr">
        <is>
          <t>Beverly Women's Performance Polo</t>
        </is>
      </c>
      <c r="D3893" s="0" t="inlineStr">
        <is>
          <t>126839</t>
        </is>
      </c>
      <c r="E3893" s="0" t="inlineStr">
        <is>
          <t>BLANK W BEVERL RD:126839E-2XL</t>
        </is>
      </c>
      <c r="F3893" s="0" t="inlineStr">
        <is>
          <t>899126839089</t>
        </is>
      </c>
      <c r="G3893" s="0" t="inlineStr">
        <is>
          <t>WOMENS</t>
        </is>
      </c>
      <c r="H3893" s="0" t="inlineStr">
        <is>
          <t>2XL</t>
        </is>
      </c>
      <c r="I3893" s="0">
        <v>29.99</v>
      </c>
      <c r="J3893" s="0">
        <v>5</v>
      </c>
    </row>
    <row r="3894" spans="1:10" customHeight="0">
      <c r="A3894" s="0">
        <f>HYPERLINK("https://dl.dropboxusercontent.com/scl/fi/cqdgc2howmrwmry4g81v1/bev.jpg?rlkey=oe68ub9nxe6rchctg2ydkssxg&amp;dl=0","Click to download Image")</f>
      </c>
      <c r="B3894" s="0">
        <f>HYPERLINK("https://dl.dropboxusercontent.com/scl/fi/bdryqu58aay5xp8jez5he/womens-polo-size-chartsbeverly.jpg?rlkey=dou4jf3cm7k62rqdhkdvu1n4t&amp;dl=0","Click to download SizeChart")</f>
      </c>
      <c r="C3894" s="0" t="inlineStr">
        <is>
          <t>Beverly Women's Performance Polo</t>
        </is>
      </c>
      <c r="D3894" s="0" t="inlineStr">
        <is>
          <t>126839</t>
        </is>
      </c>
      <c r="E3894" s="0" t="inlineStr">
        <is>
          <t>BLANK W BEVERL RD:126839F-3XL</t>
        </is>
      </c>
      <c r="F3894" s="0" t="inlineStr">
        <is>
          <t>899126839096</t>
        </is>
      </c>
      <c r="G3894" s="0" t="inlineStr">
        <is>
          <t>WOMENS</t>
        </is>
      </c>
      <c r="H3894" s="0" t="inlineStr">
        <is>
          <t>3XL</t>
        </is>
      </c>
      <c r="I3894" s="0">
        <v>29.99</v>
      </c>
      <c r="J3894" s="0">
        <v>3</v>
      </c>
    </row>
    <row r="3895" spans="1:10" customHeight="0">
      <c r="A3895" s="0">
        <f>HYPERLINK("https://dl.dropboxusercontent.com/scl/fi/ruz10ytobubx2u2ormpm2/125897f.jpg?rlkey=c21gtfffi5jzuakh5vfjl4ye4&amp;dl=0","Click to download Image")</f>
      </c>
      <c r="B3895" s="0">
        <f>HYPERLINK("https://dl.dropboxusercontent.com/scl/fi/bdryqu58aay5xp8jez5he/womens-polo-size-chartsbeverly.jpg?rlkey=dou4jf3cm7k62rqdhkdvu1n4t&amp;dl=0","Click to download SizeChart")</f>
      </c>
      <c r="C3895" s="0" t="inlineStr">
        <is>
          <t>Beverly Women's Performance Polo</t>
        </is>
      </c>
      <c r="D3895" s="0" t="inlineStr">
        <is>
          <t>125897</t>
        </is>
      </c>
      <c r="E3895" s="0" t="inlineStr">
        <is>
          <t>BLANK W BEVERL OR:125897A-S</t>
        </is>
      </c>
      <c r="F3895" s="0" t="inlineStr">
        <is>
          <t>899125897042</t>
        </is>
      </c>
      <c r="G3895" s="0" t="inlineStr">
        <is>
          <t>WOMENS</t>
        </is>
      </c>
      <c r="H3895" s="0" t="inlineStr">
        <is>
          <t>S</t>
        </is>
      </c>
      <c r="I3895" s="0">
        <v>29.99</v>
      </c>
      <c r="J3895" s="0">
        <v>44</v>
      </c>
    </row>
    <row r="3896" spans="1:10" customHeight="0">
      <c r="A3896" s="0">
        <f>HYPERLINK("https://dl.dropboxusercontent.com/scl/fi/ruz10ytobubx2u2ormpm2/125897f.jpg?rlkey=c21gtfffi5jzuakh5vfjl4ye4&amp;dl=0","Click to download Image")</f>
      </c>
      <c r="B3896" s="0">
        <f>HYPERLINK("https://dl.dropboxusercontent.com/scl/fi/bdryqu58aay5xp8jez5he/womens-polo-size-chartsbeverly.jpg?rlkey=dou4jf3cm7k62rqdhkdvu1n4t&amp;dl=0","Click to download SizeChart")</f>
      </c>
      <c r="C3896" s="0" t="inlineStr">
        <is>
          <t>Beverly Women's Performance Polo</t>
        </is>
      </c>
      <c r="D3896" s="0" t="inlineStr">
        <is>
          <t>125897</t>
        </is>
      </c>
      <c r="E3896" s="0" t="inlineStr">
        <is>
          <t>BLANK W BEVERL OR:125897B-M</t>
        </is>
      </c>
      <c r="F3896" s="0" t="inlineStr">
        <is>
          <t>899125897059</t>
        </is>
      </c>
      <c r="G3896" s="0" t="inlineStr">
        <is>
          <t>WOMENS</t>
        </is>
      </c>
      <c r="H3896" s="0" t="inlineStr">
        <is>
          <t>M</t>
        </is>
      </c>
      <c r="I3896" s="0">
        <v>29.99</v>
      </c>
      <c r="J3896" s="0">
        <v>87</v>
      </c>
    </row>
    <row r="3897" spans="1:10" customHeight="0">
      <c r="A3897" s="0">
        <f>HYPERLINK("https://dl.dropboxusercontent.com/scl/fi/ruz10ytobubx2u2ormpm2/125897f.jpg?rlkey=c21gtfffi5jzuakh5vfjl4ye4&amp;dl=0","Click to download Image")</f>
      </c>
      <c r="B3897" s="0">
        <f>HYPERLINK("https://dl.dropboxusercontent.com/scl/fi/bdryqu58aay5xp8jez5he/womens-polo-size-chartsbeverly.jpg?rlkey=dou4jf3cm7k62rqdhkdvu1n4t&amp;dl=0","Click to download SizeChart")</f>
      </c>
      <c r="C3897" s="0" t="inlineStr">
        <is>
          <t>Beverly Women's Performance Polo</t>
        </is>
      </c>
      <c r="D3897" s="0" t="inlineStr">
        <is>
          <t>125897</t>
        </is>
      </c>
      <c r="E3897" s="0" t="inlineStr">
        <is>
          <t>BLANK W BEVERL OR:125897C-L</t>
        </is>
      </c>
      <c r="F3897" s="0" t="inlineStr">
        <is>
          <t>899125897066</t>
        </is>
      </c>
      <c r="G3897" s="0" t="inlineStr">
        <is>
          <t>WOMENS</t>
        </is>
      </c>
      <c r="H3897" s="0" t="inlineStr">
        <is>
          <t>L</t>
        </is>
      </c>
      <c r="I3897" s="0">
        <v>29.99</v>
      </c>
      <c r="J3897" s="0">
        <v>84</v>
      </c>
    </row>
    <row r="3898" spans="1:10" customHeight="0">
      <c r="A3898" s="0">
        <f>HYPERLINK("https://dl.dropboxusercontent.com/scl/fi/ruz10ytobubx2u2ormpm2/125897f.jpg?rlkey=c21gtfffi5jzuakh5vfjl4ye4&amp;dl=0","Click to download Image")</f>
      </c>
      <c r="B3898" s="0">
        <f>HYPERLINK("https://dl.dropboxusercontent.com/scl/fi/bdryqu58aay5xp8jez5he/womens-polo-size-chartsbeverly.jpg?rlkey=dou4jf3cm7k62rqdhkdvu1n4t&amp;dl=0","Click to download SizeChart")</f>
      </c>
      <c r="C3898" s="0" t="inlineStr">
        <is>
          <t>Beverly Women's Performance Polo</t>
        </is>
      </c>
      <c r="D3898" s="0" t="inlineStr">
        <is>
          <t>125897</t>
        </is>
      </c>
      <c r="E3898" s="0" t="inlineStr">
        <is>
          <t>BLANK W BEVERL OR:125897D-XL</t>
        </is>
      </c>
      <c r="F3898" s="0" t="inlineStr">
        <is>
          <t>899125897073</t>
        </is>
      </c>
      <c r="G3898" s="0" t="inlineStr">
        <is>
          <t>WOMENS</t>
        </is>
      </c>
      <c r="H3898" s="0" t="inlineStr">
        <is>
          <t>XL</t>
        </is>
      </c>
      <c r="I3898" s="0">
        <v>29.99</v>
      </c>
      <c r="J3898" s="0">
        <v>42</v>
      </c>
    </row>
    <row r="3899" spans="1:10" customHeight="0">
      <c r="A3899" s="0">
        <f>HYPERLINK("https://dl.dropboxusercontent.com/scl/fi/ruz10ytobubx2u2ormpm2/125897f.jpg?rlkey=c21gtfffi5jzuakh5vfjl4ye4&amp;dl=0","Click to download Image")</f>
      </c>
      <c r="B3899" s="0">
        <f>HYPERLINK("https://dl.dropboxusercontent.com/scl/fi/bdryqu58aay5xp8jez5he/womens-polo-size-chartsbeverly.jpg?rlkey=dou4jf3cm7k62rqdhkdvu1n4t&amp;dl=0","Click to download SizeChart")</f>
      </c>
      <c r="C3899" s="0" t="inlineStr">
        <is>
          <t>Beverly Women's Performance Polo</t>
        </is>
      </c>
      <c r="D3899" s="0" t="inlineStr">
        <is>
          <t>125897</t>
        </is>
      </c>
      <c r="E3899" s="0" t="inlineStr">
        <is>
          <t>BLANK W BEVERL OR:125897E-2XL</t>
        </is>
      </c>
      <c r="F3899" s="0" t="inlineStr">
        <is>
          <t>899125897080</t>
        </is>
      </c>
      <c r="G3899" s="0" t="inlineStr">
        <is>
          <t>WOMENS</t>
        </is>
      </c>
      <c r="H3899" s="0" t="inlineStr">
        <is>
          <t>2XL</t>
        </is>
      </c>
      <c r="I3899" s="0">
        <v>29.99</v>
      </c>
      <c r="J3899" s="0">
        <v>21</v>
      </c>
    </row>
    <row r="3900" spans="1:10" customHeight="0">
      <c r="A3900" s="0">
        <f>HYPERLINK("https://dl.dropboxusercontent.com/scl/fi/ruz10ytobubx2u2ormpm2/125897f.jpg?rlkey=c21gtfffi5jzuakh5vfjl4ye4&amp;dl=0","Click to download Image")</f>
      </c>
      <c r="B3900" s="0">
        <f>HYPERLINK("https://dl.dropboxusercontent.com/scl/fi/bdryqu58aay5xp8jez5he/womens-polo-size-chartsbeverly.jpg?rlkey=dou4jf3cm7k62rqdhkdvu1n4t&amp;dl=0","Click to download SizeChart")</f>
      </c>
      <c r="C3900" s="0" t="inlineStr">
        <is>
          <t>Beverly Women's Performance Polo</t>
        </is>
      </c>
      <c r="D3900" s="0" t="inlineStr">
        <is>
          <t>125897</t>
        </is>
      </c>
      <c r="E3900" s="0" t="inlineStr">
        <is>
          <t>BLANK W BEVERL OR:125897F-3XL</t>
        </is>
      </c>
      <c r="F3900" s="0" t="inlineStr">
        <is>
          <t>899125897097</t>
        </is>
      </c>
      <c r="G3900" s="0" t="inlineStr">
        <is>
          <t>WOMENS</t>
        </is>
      </c>
      <c r="H3900" s="0" t="inlineStr">
        <is>
          <t>3XL</t>
        </is>
      </c>
      <c r="I3900" s="0">
        <v>29.99</v>
      </c>
      <c r="J3900" s="0">
        <v>11</v>
      </c>
    </row>
    <row r="3901" spans="1:10" customHeight="0">
      <c r="A3901" s="0">
        <f>HYPERLINK("https://dl.dropboxusercontent.com/scl/fi/0xuarrbr09sp3dd3w6hh2/112232-f.jpg?rlkey=hmt8x3z2wy1fersob1fveo9le&amp;dl=0","Click to download Image")</f>
      </c>
      <c r="B3901" s="0">
        <f>HYPERLINK("https://dl.dropboxusercontent.com/scl/fi/bdryqu58aay5xp8jez5he/womens-polo-size-chartsbeverly.jpg?rlkey=dou4jf3cm7k62rqdhkdvu1n4t&amp;dl=0","Click to download SizeChart")</f>
      </c>
      <c r="C3901" s="0" t="inlineStr">
        <is>
          <t>Beverly Women's Performance Polo</t>
        </is>
      </c>
      <c r="D3901" s="0" t="inlineStr">
        <is>
          <t>112240</t>
        </is>
      </c>
      <c r="E3901" s="0" t="inlineStr">
        <is>
          <t>BLANK BEVERLY GOLD:112240A – S</t>
        </is>
      </c>
      <c r="G3901" s="0" t="inlineStr">
        <is>
          <t>WOMENS</t>
        </is>
      </c>
      <c r="H3901" s="0" t="inlineStr">
        <is>
          <t>S</t>
        </is>
      </c>
      <c r="I3901" s="0">
        <v>29.99</v>
      </c>
      <c r="J3901" s="0">
        <v>0</v>
      </c>
    </row>
    <row r="3902" spans="1:10" customHeight="0">
      <c r="A3902" s="0">
        <f>HYPERLINK("https://dl.dropboxusercontent.com/scl/fi/0xuarrbr09sp3dd3w6hh2/112232-f.jpg?rlkey=hmt8x3z2wy1fersob1fveo9le&amp;dl=0","Click to download Image")</f>
      </c>
      <c r="B3902" s="0">
        <f>HYPERLINK("https://dl.dropboxusercontent.com/scl/fi/bdryqu58aay5xp8jez5he/womens-polo-size-chartsbeverly.jpg?rlkey=dou4jf3cm7k62rqdhkdvu1n4t&amp;dl=0","Click to download SizeChart")</f>
      </c>
      <c r="C3902" s="0" t="inlineStr">
        <is>
          <t>Beverly Women's Performance Polo</t>
        </is>
      </c>
      <c r="D3902" s="0" t="inlineStr">
        <is>
          <t>112240</t>
        </is>
      </c>
      <c r="E3902" s="0" t="inlineStr">
        <is>
          <t>BLANK BEVERLY GOLD:112240B – M</t>
        </is>
      </c>
      <c r="G3902" s="0" t="inlineStr">
        <is>
          <t>WOMENS</t>
        </is>
      </c>
      <c r="H3902" s="0" t="inlineStr">
        <is>
          <t>M</t>
        </is>
      </c>
      <c r="I3902" s="0">
        <v>29.99</v>
      </c>
      <c r="J3902" s="0">
        <v>0</v>
      </c>
    </row>
    <row r="3903" spans="1:10" customHeight="0">
      <c r="A3903" s="0">
        <f>HYPERLINK("https://dl.dropboxusercontent.com/scl/fi/0xuarrbr09sp3dd3w6hh2/112232-f.jpg?rlkey=hmt8x3z2wy1fersob1fveo9le&amp;dl=0","Click to download Image")</f>
      </c>
      <c r="B3903" s="0">
        <f>HYPERLINK("https://dl.dropboxusercontent.com/scl/fi/bdryqu58aay5xp8jez5he/womens-polo-size-chartsbeverly.jpg?rlkey=dou4jf3cm7k62rqdhkdvu1n4t&amp;dl=0","Click to download SizeChart")</f>
      </c>
      <c r="C3903" s="0" t="inlineStr">
        <is>
          <t>Beverly Women's Performance Polo</t>
        </is>
      </c>
      <c r="D3903" s="0" t="inlineStr">
        <is>
          <t>112240</t>
        </is>
      </c>
      <c r="E3903" s="0" t="inlineStr">
        <is>
          <t>BLANK BEVERLY GOLD:112240C – L</t>
        </is>
      </c>
      <c r="G3903" s="0" t="inlineStr">
        <is>
          <t>WOMENS</t>
        </is>
      </c>
      <c r="H3903" s="0" t="inlineStr">
        <is>
          <t>L</t>
        </is>
      </c>
      <c r="I3903" s="0">
        <v>29.99</v>
      </c>
      <c r="J3903" s="0">
        <v>6</v>
      </c>
    </row>
    <row r="3904" spans="1:10" customHeight="0">
      <c r="A3904" s="0">
        <f>HYPERLINK("https://dl.dropboxusercontent.com/scl/fi/0xuarrbr09sp3dd3w6hh2/112232-f.jpg?rlkey=hmt8x3z2wy1fersob1fveo9le&amp;dl=0","Click to download Image")</f>
      </c>
      <c r="B3904" s="0">
        <f>HYPERLINK("https://dl.dropboxusercontent.com/scl/fi/bdryqu58aay5xp8jez5he/womens-polo-size-chartsbeverly.jpg?rlkey=dou4jf3cm7k62rqdhkdvu1n4t&amp;dl=0","Click to download SizeChart")</f>
      </c>
      <c r="C3904" s="0" t="inlineStr">
        <is>
          <t>Beverly Women's Performance Polo</t>
        </is>
      </c>
      <c r="D3904" s="0" t="inlineStr">
        <is>
          <t>112240</t>
        </is>
      </c>
      <c r="E3904" s="0" t="inlineStr">
        <is>
          <t>BLANK BEVERLY GOLD:112240D – XL</t>
        </is>
      </c>
      <c r="G3904" s="0" t="inlineStr">
        <is>
          <t>WOMENS</t>
        </is>
      </c>
      <c r="H3904" s="0" t="inlineStr">
        <is>
          <t>XL</t>
        </is>
      </c>
      <c r="I3904" s="0">
        <v>29.99</v>
      </c>
      <c r="J3904" s="0">
        <v>12</v>
      </c>
    </row>
    <row r="3905" spans="1:10" customHeight="0">
      <c r="A3905" s="0">
        <f>HYPERLINK("https://dl.dropboxusercontent.com/scl/fi/0xuarrbr09sp3dd3w6hh2/112232-f.jpg?rlkey=hmt8x3z2wy1fersob1fveo9le&amp;dl=0","Click to download Image")</f>
      </c>
      <c r="B3905" s="0">
        <f>HYPERLINK("https://dl.dropboxusercontent.com/scl/fi/bdryqu58aay5xp8jez5he/womens-polo-size-chartsbeverly.jpg?rlkey=dou4jf3cm7k62rqdhkdvu1n4t&amp;dl=0","Click to download SizeChart")</f>
      </c>
      <c r="C3905" s="0" t="inlineStr">
        <is>
          <t>Beverly Women's Performance Polo</t>
        </is>
      </c>
      <c r="D3905" s="0" t="inlineStr">
        <is>
          <t>112240</t>
        </is>
      </c>
      <c r="E3905" s="0" t="inlineStr">
        <is>
          <t>BLANK BEVERLY GOLD:112240E - 2XL</t>
        </is>
      </c>
      <c r="G3905" s="0" t="inlineStr">
        <is>
          <t>WOMENS</t>
        </is>
      </c>
      <c r="H3905" s="0" t="inlineStr">
        <is>
          <t>2XL</t>
        </is>
      </c>
      <c r="I3905" s="0">
        <v>29.99</v>
      </c>
      <c r="J3905" s="0">
        <v>30</v>
      </c>
    </row>
    <row r="3906" spans="1:10" customHeight="0">
      <c r="A3906" s="0">
        <f>HYPERLINK("https://dl.dropboxusercontent.com/scl/fi/0xuarrbr09sp3dd3w6hh2/112232-f.jpg?rlkey=hmt8x3z2wy1fersob1fveo9le&amp;dl=0","Click to download Image")</f>
      </c>
      <c r="B3906" s="0">
        <f>HYPERLINK("https://dl.dropboxusercontent.com/scl/fi/bdryqu58aay5xp8jez5he/womens-polo-size-chartsbeverly.jpg?rlkey=dou4jf3cm7k62rqdhkdvu1n4t&amp;dl=0","Click to download SizeChart")</f>
      </c>
      <c r="C3906" s="0" t="inlineStr">
        <is>
          <t>Beverly Women's Performance Polo</t>
        </is>
      </c>
      <c r="D3906" s="0" t="inlineStr">
        <is>
          <t>112240</t>
        </is>
      </c>
      <c r="E3906" s="0" t="inlineStr">
        <is>
          <t>BLANK BEVERLY GOLD:112240F - 3XL</t>
        </is>
      </c>
      <c r="G3906" s="0" t="inlineStr">
        <is>
          <t>WOMENS</t>
        </is>
      </c>
      <c r="H3906" s="0" t="inlineStr">
        <is>
          <t>3XL</t>
        </is>
      </c>
      <c r="I3906" s="0">
        <v>29.99</v>
      </c>
      <c r="J3906" s="0">
        <v>12</v>
      </c>
    </row>
    <row r="3907" spans="1:10" customHeight="0">
      <c r="A3907" s="0">
        <f>HYPERLINK("https://dl.dropboxusercontent.com/scl/fi/qu5kv6vevi2vc6ky1397n/125900f.jpg?rlkey=1fhk9ctscmn9v4t1eikbs93i5&amp;dl=0","Click to download Image")</f>
      </c>
      <c r="B3907" s="0">
        <f>HYPERLINK("https://dl.dropboxusercontent.com/scl/fi/bdryqu58aay5xp8jez5he/womens-polo-size-chartsbeverly.jpg?rlkey=dou4jf3cm7k62rqdhkdvu1n4t&amp;dl=0","Click to download SizeChart")</f>
      </c>
      <c r="C3907" s="0" t="inlineStr">
        <is>
          <t>Beverly Women's Performance Polo</t>
        </is>
      </c>
      <c r="D3907" s="0" t="inlineStr">
        <is>
          <t>125900</t>
        </is>
      </c>
      <c r="E3907" s="0" t="inlineStr">
        <is>
          <t>BLANK W BEVERL GN:125900A-S</t>
        </is>
      </c>
      <c r="F3907" s="0" t="inlineStr">
        <is>
          <t>899125900049</t>
        </is>
      </c>
      <c r="G3907" s="0" t="inlineStr">
        <is>
          <t>WOMENS</t>
        </is>
      </c>
      <c r="H3907" s="0" t="inlineStr">
        <is>
          <t>S</t>
        </is>
      </c>
      <c r="I3907" s="0">
        <v>29.99</v>
      </c>
      <c r="J3907" s="0">
        <v>44</v>
      </c>
    </row>
    <row r="3908" spans="1:10" customHeight="0">
      <c r="A3908" s="0">
        <f>HYPERLINK("https://dl.dropboxusercontent.com/scl/fi/qu5kv6vevi2vc6ky1397n/125900f.jpg?rlkey=1fhk9ctscmn9v4t1eikbs93i5&amp;dl=0","Click to download Image")</f>
      </c>
      <c r="B3908" s="0">
        <f>HYPERLINK("https://dl.dropboxusercontent.com/scl/fi/bdryqu58aay5xp8jez5he/womens-polo-size-chartsbeverly.jpg?rlkey=dou4jf3cm7k62rqdhkdvu1n4t&amp;dl=0","Click to download SizeChart")</f>
      </c>
      <c r="C3908" s="0" t="inlineStr">
        <is>
          <t>Beverly Women's Performance Polo</t>
        </is>
      </c>
      <c r="D3908" s="0" t="inlineStr">
        <is>
          <t>125900</t>
        </is>
      </c>
      <c r="E3908" s="0" t="inlineStr">
        <is>
          <t>BLANK W BEVERL GN:125900B-M</t>
        </is>
      </c>
      <c r="F3908" s="0" t="inlineStr">
        <is>
          <t>899125900056</t>
        </is>
      </c>
      <c r="G3908" s="0" t="inlineStr">
        <is>
          <t>WOMENS</t>
        </is>
      </c>
      <c r="H3908" s="0" t="inlineStr">
        <is>
          <t>M</t>
        </is>
      </c>
      <c r="I3908" s="0">
        <v>29.99</v>
      </c>
      <c r="J3908" s="0">
        <v>86</v>
      </c>
    </row>
    <row r="3909" spans="1:10" customHeight="0">
      <c r="A3909" s="0">
        <f>HYPERLINK("https://dl.dropboxusercontent.com/scl/fi/qu5kv6vevi2vc6ky1397n/125900f.jpg?rlkey=1fhk9ctscmn9v4t1eikbs93i5&amp;dl=0","Click to download Image")</f>
      </c>
      <c r="B3909" s="0">
        <f>HYPERLINK("https://dl.dropboxusercontent.com/scl/fi/bdryqu58aay5xp8jez5he/womens-polo-size-chartsbeverly.jpg?rlkey=dou4jf3cm7k62rqdhkdvu1n4t&amp;dl=0","Click to download SizeChart")</f>
      </c>
      <c r="C3909" s="0" t="inlineStr">
        <is>
          <t>Beverly Women's Performance Polo</t>
        </is>
      </c>
      <c r="D3909" s="0" t="inlineStr">
        <is>
          <t>125900</t>
        </is>
      </c>
      <c r="E3909" s="0" t="inlineStr">
        <is>
          <t>BLANK W BEVERL GN:125900C-L</t>
        </is>
      </c>
      <c r="F3909" s="0" t="inlineStr">
        <is>
          <t>899125900063</t>
        </is>
      </c>
      <c r="G3909" s="0" t="inlineStr">
        <is>
          <t>WOMENS</t>
        </is>
      </c>
      <c r="H3909" s="0" t="inlineStr">
        <is>
          <t>L</t>
        </is>
      </c>
      <c r="I3909" s="0">
        <v>29.99</v>
      </c>
      <c r="J3909" s="0">
        <v>82</v>
      </c>
    </row>
    <row r="3910" spans="1:10" customHeight="0">
      <c r="A3910" s="0">
        <f>HYPERLINK("https://dl.dropboxusercontent.com/scl/fi/qu5kv6vevi2vc6ky1397n/125900f.jpg?rlkey=1fhk9ctscmn9v4t1eikbs93i5&amp;dl=0","Click to download Image")</f>
      </c>
      <c r="B3910" s="0">
        <f>HYPERLINK("https://dl.dropboxusercontent.com/scl/fi/bdryqu58aay5xp8jez5he/womens-polo-size-chartsbeverly.jpg?rlkey=dou4jf3cm7k62rqdhkdvu1n4t&amp;dl=0","Click to download SizeChart")</f>
      </c>
      <c r="C3910" s="0" t="inlineStr">
        <is>
          <t>Beverly Women's Performance Polo</t>
        </is>
      </c>
      <c r="D3910" s="0" t="inlineStr">
        <is>
          <t>125900</t>
        </is>
      </c>
      <c r="E3910" s="0" t="inlineStr">
        <is>
          <t>BLANK W BEVERL GN:125900D-XL</t>
        </is>
      </c>
      <c r="F3910" s="0" t="inlineStr">
        <is>
          <t>899125900070</t>
        </is>
      </c>
      <c r="G3910" s="0" t="inlineStr">
        <is>
          <t>WOMENS</t>
        </is>
      </c>
      <c r="H3910" s="0" t="inlineStr">
        <is>
          <t>XL</t>
        </is>
      </c>
      <c r="I3910" s="0">
        <v>29.99</v>
      </c>
      <c r="J3910" s="0">
        <v>42</v>
      </c>
    </row>
    <row r="3911" spans="1:10" customHeight="0">
      <c r="A3911" s="0">
        <f>HYPERLINK("https://dl.dropboxusercontent.com/scl/fi/qu5kv6vevi2vc6ky1397n/125900f.jpg?rlkey=1fhk9ctscmn9v4t1eikbs93i5&amp;dl=0","Click to download Image")</f>
      </c>
      <c r="B3911" s="0">
        <f>HYPERLINK("https://dl.dropboxusercontent.com/scl/fi/bdryqu58aay5xp8jez5he/womens-polo-size-chartsbeverly.jpg?rlkey=dou4jf3cm7k62rqdhkdvu1n4t&amp;dl=0","Click to download SizeChart")</f>
      </c>
      <c r="C3911" s="0" t="inlineStr">
        <is>
          <t>Beverly Women's Performance Polo</t>
        </is>
      </c>
      <c r="D3911" s="0" t="inlineStr">
        <is>
          <t>125900</t>
        </is>
      </c>
      <c r="E3911" s="0" t="inlineStr">
        <is>
          <t>BLANK W BEVERL GN:125900E-2XL</t>
        </is>
      </c>
      <c r="F3911" s="0" t="inlineStr">
        <is>
          <t>899125900087</t>
        </is>
      </c>
      <c r="G3911" s="0" t="inlineStr">
        <is>
          <t>WOMENS</t>
        </is>
      </c>
      <c r="H3911" s="0" t="inlineStr">
        <is>
          <t>2XL</t>
        </is>
      </c>
      <c r="I3911" s="0">
        <v>29.99</v>
      </c>
      <c r="J3911" s="0">
        <v>21</v>
      </c>
    </row>
    <row r="3912" spans="1:10" customHeight="0">
      <c r="A3912" s="0">
        <f>HYPERLINK("https://dl.dropboxusercontent.com/scl/fi/qu5kv6vevi2vc6ky1397n/125900f.jpg?rlkey=1fhk9ctscmn9v4t1eikbs93i5&amp;dl=0","Click to download Image")</f>
      </c>
      <c r="B3912" s="0">
        <f>HYPERLINK("https://dl.dropboxusercontent.com/scl/fi/bdryqu58aay5xp8jez5he/womens-polo-size-chartsbeverly.jpg?rlkey=dou4jf3cm7k62rqdhkdvu1n4t&amp;dl=0","Click to download SizeChart")</f>
      </c>
      <c r="C3912" s="0" t="inlineStr">
        <is>
          <t>Beverly Women's Performance Polo</t>
        </is>
      </c>
      <c r="D3912" s="0" t="inlineStr">
        <is>
          <t>125900</t>
        </is>
      </c>
      <c r="E3912" s="0" t="inlineStr">
        <is>
          <t>BLANK W BEVERL GN:125900F-3XL</t>
        </is>
      </c>
      <c r="F3912" s="0" t="inlineStr">
        <is>
          <t>899125900094</t>
        </is>
      </c>
      <c r="G3912" s="0" t="inlineStr">
        <is>
          <t>WOMENS</t>
        </is>
      </c>
      <c r="H3912" s="0" t="inlineStr">
        <is>
          <t>3XL</t>
        </is>
      </c>
      <c r="I3912" s="0">
        <v>29.99</v>
      </c>
      <c r="J3912" s="0">
        <v>11</v>
      </c>
    </row>
    <row r="3913" spans="1:10" customHeight="0">
      <c r="A3913" s="0">
        <f>HYPERLINK("https://dl.dropboxusercontent.com/scl/fi/ogf2olacjti26xojuu4u3/royal.jpg?rlkey=f0gs1p5thp5nvioor55yoayls&amp;dl=0","Click to download Image")</f>
      </c>
      <c r="B3913" s="0">
        <f>HYPERLINK("https://dl.dropboxusercontent.com/scl/fi/bdryqu58aay5xp8jez5he/womens-polo-size-chartsbeverly.jpg?rlkey=dou4jf3cm7k62rqdhkdvu1n4t&amp;dl=0","Click to download SizeChart")</f>
      </c>
      <c r="C3913" s="0" t="inlineStr">
        <is>
          <t>Beverly Women's Performance Polo</t>
        </is>
      </c>
      <c r="D3913" s="0" t="inlineStr">
        <is>
          <t>125899</t>
        </is>
      </c>
      <c r="E3913" s="0" t="inlineStr">
        <is>
          <t>BLANK W BEVERL RL:125899A-S</t>
        </is>
      </c>
      <c r="F3913" s="0" t="inlineStr">
        <is>
          <t>899125899046</t>
        </is>
      </c>
      <c r="G3913" s="0" t="inlineStr">
        <is>
          <t>WOMENS</t>
        </is>
      </c>
      <c r="H3913" s="0" t="inlineStr">
        <is>
          <t>S</t>
        </is>
      </c>
      <c r="I3913" s="0">
        <v>29.99</v>
      </c>
      <c r="J3913" s="0">
        <v>36</v>
      </c>
    </row>
    <row r="3914" spans="1:10" customHeight="0">
      <c r="A3914" s="0">
        <f>HYPERLINK("https://dl.dropboxusercontent.com/scl/fi/ogf2olacjti26xojuu4u3/royal.jpg?rlkey=f0gs1p5thp5nvioor55yoayls&amp;dl=0","Click to download Image")</f>
      </c>
      <c r="B3914" s="0">
        <f>HYPERLINK("https://dl.dropboxusercontent.com/scl/fi/bdryqu58aay5xp8jez5he/womens-polo-size-chartsbeverly.jpg?rlkey=dou4jf3cm7k62rqdhkdvu1n4t&amp;dl=0","Click to download SizeChart")</f>
      </c>
      <c r="C3914" s="0" t="inlineStr">
        <is>
          <t>Beverly Women's Performance Polo</t>
        </is>
      </c>
      <c r="D3914" s="0" t="inlineStr">
        <is>
          <t>125899</t>
        </is>
      </c>
      <c r="E3914" s="0" t="inlineStr">
        <is>
          <t>BLANK W BEVERL RL:125899B-M</t>
        </is>
      </c>
      <c r="F3914" s="0" t="inlineStr">
        <is>
          <t>899125899053</t>
        </is>
      </c>
      <c r="G3914" s="0" t="inlineStr">
        <is>
          <t>WOMENS</t>
        </is>
      </c>
      <c r="H3914" s="0" t="inlineStr">
        <is>
          <t>M</t>
        </is>
      </c>
      <c r="I3914" s="0">
        <v>29.99</v>
      </c>
      <c r="J3914" s="0">
        <v>76</v>
      </c>
    </row>
    <row r="3915" spans="1:10" customHeight="0">
      <c r="A3915" s="0">
        <f>HYPERLINK("https://dl.dropboxusercontent.com/scl/fi/ogf2olacjti26xojuu4u3/royal.jpg?rlkey=f0gs1p5thp5nvioor55yoayls&amp;dl=0","Click to download Image")</f>
      </c>
      <c r="B3915" s="0">
        <f>HYPERLINK("https://dl.dropboxusercontent.com/scl/fi/bdryqu58aay5xp8jez5he/womens-polo-size-chartsbeverly.jpg?rlkey=dou4jf3cm7k62rqdhkdvu1n4t&amp;dl=0","Click to download SizeChart")</f>
      </c>
      <c r="C3915" s="0" t="inlineStr">
        <is>
          <t>Beverly Women's Performance Polo</t>
        </is>
      </c>
      <c r="D3915" s="0" t="inlineStr">
        <is>
          <t>125899</t>
        </is>
      </c>
      <c r="E3915" s="0" t="inlineStr">
        <is>
          <t>BLANK W BEVERL RL:125899C-L</t>
        </is>
      </c>
      <c r="F3915" s="0" t="inlineStr">
        <is>
          <t>899125899060</t>
        </is>
      </c>
      <c r="G3915" s="0" t="inlineStr">
        <is>
          <t>WOMENS</t>
        </is>
      </c>
      <c r="H3915" s="0" t="inlineStr">
        <is>
          <t>L</t>
        </is>
      </c>
      <c r="I3915" s="0">
        <v>29.99</v>
      </c>
      <c r="J3915" s="0">
        <v>68</v>
      </c>
    </row>
    <row r="3916" spans="1:10" customHeight="0">
      <c r="A3916" s="0">
        <f>HYPERLINK("https://dl.dropboxusercontent.com/scl/fi/ogf2olacjti26xojuu4u3/royal.jpg?rlkey=f0gs1p5thp5nvioor55yoayls&amp;dl=0","Click to download Image")</f>
      </c>
      <c r="B3916" s="0">
        <f>HYPERLINK("https://dl.dropboxusercontent.com/scl/fi/bdryqu58aay5xp8jez5he/womens-polo-size-chartsbeverly.jpg?rlkey=dou4jf3cm7k62rqdhkdvu1n4t&amp;dl=0","Click to download SizeChart")</f>
      </c>
      <c r="C3916" s="0" t="inlineStr">
        <is>
          <t>Beverly Women's Performance Polo</t>
        </is>
      </c>
      <c r="D3916" s="0" t="inlineStr">
        <is>
          <t>125899</t>
        </is>
      </c>
      <c r="E3916" s="0" t="inlineStr">
        <is>
          <t>BLANK W BEVERL RL:125899D-XL</t>
        </is>
      </c>
      <c r="F3916" s="0" t="inlineStr">
        <is>
          <t>899125899077</t>
        </is>
      </c>
      <c r="G3916" s="0" t="inlineStr">
        <is>
          <t>WOMENS</t>
        </is>
      </c>
      <c r="H3916" s="0" t="inlineStr">
        <is>
          <t>XL</t>
        </is>
      </c>
      <c r="I3916" s="0">
        <v>29.99</v>
      </c>
      <c r="J3916" s="0">
        <v>27</v>
      </c>
    </row>
    <row r="3917" spans="1:10" customHeight="0">
      <c r="A3917" s="0">
        <f>HYPERLINK("https://dl.dropboxusercontent.com/scl/fi/ogf2olacjti26xojuu4u3/royal.jpg?rlkey=f0gs1p5thp5nvioor55yoayls&amp;dl=0","Click to download Image")</f>
      </c>
      <c r="B3917" s="0">
        <f>HYPERLINK("https://dl.dropboxusercontent.com/scl/fi/bdryqu58aay5xp8jez5he/womens-polo-size-chartsbeverly.jpg?rlkey=dou4jf3cm7k62rqdhkdvu1n4t&amp;dl=0","Click to download SizeChart")</f>
      </c>
      <c r="C3917" s="0" t="inlineStr">
        <is>
          <t>Beverly Women's Performance Polo</t>
        </is>
      </c>
      <c r="D3917" s="0" t="inlineStr">
        <is>
          <t>125899</t>
        </is>
      </c>
      <c r="E3917" s="0" t="inlineStr">
        <is>
          <t>BLANK W BEVERL RL:125899E-2XL</t>
        </is>
      </c>
      <c r="F3917" s="0" t="inlineStr">
        <is>
          <t>899125899084</t>
        </is>
      </c>
      <c r="G3917" s="0" t="inlineStr">
        <is>
          <t>WOMENS</t>
        </is>
      </c>
      <c r="H3917" s="0" t="inlineStr">
        <is>
          <t>2XL</t>
        </is>
      </c>
      <c r="I3917" s="0">
        <v>29.99</v>
      </c>
      <c r="J3917" s="0">
        <v>11</v>
      </c>
    </row>
    <row r="3918" spans="1:10" customHeight="0">
      <c r="A3918" s="0">
        <f>HYPERLINK("https://dl.dropboxusercontent.com/scl/fi/ogf2olacjti26xojuu4u3/royal.jpg?rlkey=f0gs1p5thp5nvioor55yoayls&amp;dl=0","Click to download Image")</f>
      </c>
      <c r="B3918" s="0">
        <f>HYPERLINK("https://dl.dropboxusercontent.com/scl/fi/bdryqu58aay5xp8jez5he/womens-polo-size-chartsbeverly.jpg?rlkey=dou4jf3cm7k62rqdhkdvu1n4t&amp;dl=0","Click to download SizeChart")</f>
      </c>
      <c r="C3918" s="0" t="inlineStr">
        <is>
          <t>Beverly Women's Performance Polo</t>
        </is>
      </c>
      <c r="D3918" s="0" t="inlineStr">
        <is>
          <t>125899</t>
        </is>
      </c>
      <c r="E3918" s="0" t="inlineStr">
        <is>
          <t>BLANK W BEVERL RL:125899F-3XL</t>
        </is>
      </c>
      <c r="F3918" s="0" t="inlineStr">
        <is>
          <t>899125899091</t>
        </is>
      </c>
      <c r="G3918" s="0" t="inlineStr">
        <is>
          <t>WOMENS</t>
        </is>
      </c>
      <c r="H3918" s="0" t="inlineStr">
        <is>
          <t>3XL</t>
        </is>
      </c>
      <c r="I3918" s="0">
        <v>29.99</v>
      </c>
      <c r="J3918" s="0">
        <v>6</v>
      </c>
    </row>
    <row r="3919" spans="1:10" customHeight="0">
      <c r="A3919" s="0">
        <f>HYPERLINK("https://dl.dropboxusercontent.com/scl/fi/117qj5vyl1mjtd8bknt9d/132755-f.jpg?rlkey=iua9ke00alsmmoehzod23yys9&amp;dl=0","Click to download Image")</f>
      </c>
      <c r="B3919" s="0">
        <f>HYPERLINK("https://dl.dropboxusercontent.com/scl/fi/bdryqu58aay5xp8jez5he/womens-polo-size-chartsbeverly.jpg?rlkey=dou4jf3cm7k62rqdhkdvu1n4t&amp;dl=0","Click to download SizeChart")</f>
      </c>
      <c r="C3919" s="0" t="inlineStr">
        <is>
          <t>Beverly Women's Performance Polo</t>
        </is>
      </c>
      <c r="D3919" s="0" t="inlineStr">
        <is>
          <t>132755</t>
        </is>
      </c>
      <c r="E3919" s="0" t="inlineStr">
        <is>
          <t>BLANK W BEVERL NY:132755A-S</t>
        </is>
      </c>
      <c r="F3919" s="0" t="inlineStr">
        <is>
          <t>899132755045</t>
        </is>
      </c>
      <c r="G3919" s="0" t="inlineStr">
        <is>
          <t>WOMENS</t>
        </is>
      </c>
      <c r="H3919" s="0" t="inlineStr">
        <is>
          <t>S</t>
        </is>
      </c>
      <c r="I3919" s="0">
        <v>29.99</v>
      </c>
      <c r="J3919" s="0">
        <v>42</v>
      </c>
    </row>
    <row r="3920" spans="1:10" customHeight="0">
      <c r="A3920" s="0">
        <f>HYPERLINK("https://dl.dropboxusercontent.com/scl/fi/117qj5vyl1mjtd8bknt9d/132755-f.jpg?rlkey=iua9ke00alsmmoehzod23yys9&amp;dl=0","Click to download Image")</f>
      </c>
      <c r="B3920" s="0">
        <f>HYPERLINK("https://dl.dropboxusercontent.com/scl/fi/bdryqu58aay5xp8jez5he/womens-polo-size-chartsbeverly.jpg?rlkey=dou4jf3cm7k62rqdhkdvu1n4t&amp;dl=0","Click to download SizeChart")</f>
      </c>
      <c r="C3920" s="0" t="inlineStr">
        <is>
          <t>Beverly Women's Performance Polo</t>
        </is>
      </c>
      <c r="D3920" s="0" t="inlineStr">
        <is>
          <t>132755</t>
        </is>
      </c>
      <c r="E3920" s="0" t="inlineStr">
        <is>
          <t>BLANK W BEVERL NY:132755B-M</t>
        </is>
      </c>
      <c r="F3920" s="0" t="inlineStr">
        <is>
          <t>899132755052</t>
        </is>
      </c>
      <c r="G3920" s="0" t="inlineStr">
        <is>
          <t>WOMENS</t>
        </is>
      </c>
      <c r="H3920" s="0" t="inlineStr">
        <is>
          <t>M</t>
        </is>
      </c>
      <c r="I3920" s="0">
        <v>29.99</v>
      </c>
      <c r="J3920" s="0">
        <v>84</v>
      </c>
    </row>
    <row r="3921" spans="1:10" customHeight="0">
      <c r="A3921" s="0">
        <f>HYPERLINK("https://dl.dropboxusercontent.com/scl/fi/117qj5vyl1mjtd8bknt9d/132755-f.jpg?rlkey=iua9ke00alsmmoehzod23yys9&amp;dl=0","Click to download Image")</f>
      </c>
      <c r="B3921" s="0">
        <f>HYPERLINK("https://dl.dropboxusercontent.com/scl/fi/bdryqu58aay5xp8jez5he/womens-polo-size-chartsbeverly.jpg?rlkey=dou4jf3cm7k62rqdhkdvu1n4t&amp;dl=0","Click to download SizeChart")</f>
      </c>
      <c r="C3921" s="0" t="inlineStr">
        <is>
          <t>Beverly Women's Performance Polo</t>
        </is>
      </c>
      <c r="D3921" s="0" t="inlineStr">
        <is>
          <t>132755</t>
        </is>
      </c>
      <c r="E3921" s="0" t="inlineStr">
        <is>
          <t>BLANK W BEVERL NY:132755C-L</t>
        </is>
      </c>
      <c r="F3921" s="0" t="inlineStr">
        <is>
          <t>899132755069</t>
        </is>
      </c>
      <c r="G3921" s="0" t="inlineStr">
        <is>
          <t>WOMENS</t>
        </is>
      </c>
      <c r="H3921" s="0" t="inlineStr">
        <is>
          <t>L</t>
        </is>
      </c>
      <c r="I3921" s="0">
        <v>29.99</v>
      </c>
      <c r="J3921" s="0">
        <v>88</v>
      </c>
    </row>
    <row r="3922" spans="1:10" customHeight="0">
      <c r="A3922" s="0">
        <f>HYPERLINK("https://dl.dropboxusercontent.com/scl/fi/117qj5vyl1mjtd8bknt9d/132755-f.jpg?rlkey=iua9ke00alsmmoehzod23yys9&amp;dl=0","Click to download Image")</f>
      </c>
      <c r="B3922" s="0">
        <f>HYPERLINK("https://dl.dropboxusercontent.com/scl/fi/bdryqu58aay5xp8jez5he/womens-polo-size-chartsbeverly.jpg?rlkey=dou4jf3cm7k62rqdhkdvu1n4t&amp;dl=0","Click to download SizeChart")</f>
      </c>
      <c r="C3922" s="0" t="inlineStr">
        <is>
          <t>Beverly Women's Performance Polo</t>
        </is>
      </c>
      <c r="D3922" s="0" t="inlineStr">
        <is>
          <t>132755</t>
        </is>
      </c>
      <c r="E3922" s="0" t="inlineStr">
        <is>
          <t>BLANK W BEVERL NY:132755D-XL</t>
        </is>
      </c>
      <c r="F3922" s="0" t="inlineStr">
        <is>
          <t>899132755076</t>
        </is>
      </c>
      <c r="G3922" s="0" t="inlineStr">
        <is>
          <t>WOMENS</t>
        </is>
      </c>
      <c r="H3922" s="0" t="inlineStr">
        <is>
          <t>XL</t>
        </is>
      </c>
      <c r="I3922" s="0">
        <v>29.99</v>
      </c>
      <c r="J3922" s="0">
        <v>45</v>
      </c>
    </row>
    <row r="3923" spans="1:10" customHeight="0">
      <c r="A3923" s="0">
        <f>HYPERLINK("https://dl.dropboxusercontent.com/scl/fi/117qj5vyl1mjtd8bknt9d/132755-f.jpg?rlkey=iua9ke00alsmmoehzod23yys9&amp;dl=0","Click to download Image")</f>
      </c>
      <c r="B3923" s="0">
        <f>HYPERLINK("https://dl.dropboxusercontent.com/scl/fi/bdryqu58aay5xp8jez5he/womens-polo-size-chartsbeverly.jpg?rlkey=dou4jf3cm7k62rqdhkdvu1n4t&amp;dl=0","Click to download SizeChart")</f>
      </c>
      <c r="C3923" s="0" t="inlineStr">
        <is>
          <t>Beverly Women's Performance Polo</t>
        </is>
      </c>
      <c r="D3923" s="0" t="inlineStr">
        <is>
          <t>132755</t>
        </is>
      </c>
      <c r="E3923" s="0" t="inlineStr">
        <is>
          <t>BLANK W BEVERL NY:132755E-2XL</t>
        </is>
      </c>
      <c r="F3923" s="0" t="inlineStr">
        <is>
          <t>899132755083</t>
        </is>
      </c>
      <c r="G3923" s="0" t="inlineStr">
        <is>
          <t>WOMENS</t>
        </is>
      </c>
      <c r="H3923" s="0" t="inlineStr">
        <is>
          <t>2XL</t>
        </is>
      </c>
      <c r="I3923" s="0">
        <v>29.99</v>
      </c>
      <c r="J3923" s="0">
        <v>22</v>
      </c>
    </row>
    <row r="3924" spans="1:10" customHeight="0">
      <c r="A3924" s="0">
        <f>HYPERLINK("https://dl.dropboxusercontent.com/scl/fi/117qj5vyl1mjtd8bknt9d/132755-f.jpg?rlkey=iua9ke00alsmmoehzod23yys9&amp;dl=0","Click to download Image")</f>
      </c>
      <c r="B3924" s="0">
        <f>HYPERLINK("https://dl.dropboxusercontent.com/scl/fi/bdryqu58aay5xp8jez5he/womens-polo-size-chartsbeverly.jpg?rlkey=dou4jf3cm7k62rqdhkdvu1n4t&amp;dl=0","Click to download SizeChart")</f>
      </c>
      <c r="C3924" s="0" t="inlineStr">
        <is>
          <t>Beverly Women's Performance Polo</t>
        </is>
      </c>
      <c r="D3924" s="0" t="inlineStr">
        <is>
          <t>132755</t>
        </is>
      </c>
      <c r="E3924" s="0" t="inlineStr">
        <is>
          <t>BLANK W BEVERL NY:132755F-3XL</t>
        </is>
      </c>
      <c r="F3924" s="0" t="inlineStr">
        <is>
          <t>899132755090</t>
        </is>
      </c>
      <c r="G3924" s="0" t="inlineStr">
        <is>
          <t>WOMENS</t>
        </is>
      </c>
      <c r="H3924" s="0" t="inlineStr">
        <is>
          <t>3XL</t>
        </is>
      </c>
      <c r="I3924" s="0">
        <v>29.99</v>
      </c>
      <c r="J3924" s="0">
        <v>11</v>
      </c>
    </row>
    <row r="3925" spans="1:10" customHeight="0">
      <c r="A3925" s="0">
        <f>HYPERLINK("https://dl.dropboxusercontent.com/scl/fi/tvdcbrah2s696ypvy2krf/125896f.jpg?rlkey=gk92rc9b7yrcuzqjs0p0xp81z&amp;dl=0","Click to download Image")</f>
      </c>
      <c r="B3925" s="0">
        <f>HYPERLINK("https://dl.dropboxusercontent.com/scl/fi/bdryqu58aay5xp8jez5he/womens-polo-size-chartsbeverly.jpg?rlkey=dou4jf3cm7k62rqdhkdvu1n4t&amp;dl=0","Click to download SizeChart")</f>
      </c>
      <c r="C3925" s="0" t="inlineStr">
        <is>
          <t>Beverly Women's Performance Polo</t>
        </is>
      </c>
      <c r="D3925" s="0" t="inlineStr">
        <is>
          <t>125896</t>
        </is>
      </c>
      <c r="E3925" s="0" t="inlineStr">
        <is>
          <t>BLANK W BEVERL PE:125896A-S</t>
        </is>
      </c>
      <c r="F3925" s="0" t="inlineStr">
        <is>
          <t>899125896045</t>
        </is>
      </c>
      <c r="G3925" s="0" t="inlineStr">
        <is>
          <t>WOMENS</t>
        </is>
      </c>
      <c r="H3925" s="0" t="inlineStr">
        <is>
          <t>S</t>
        </is>
      </c>
      <c r="I3925" s="0">
        <v>29.99</v>
      </c>
      <c r="J3925" s="0">
        <v>43</v>
      </c>
    </row>
    <row r="3926" spans="1:10" customHeight="0">
      <c r="A3926" s="0">
        <f>HYPERLINK("https://dl.dropboxusercontent.com/scl/fi/tvdcbrah2s696ypvy2krf/125896f.jpg?rlkey=gk92rc9b7yrcuzqjs0p0xp81z&amp;dl=0","Click to download Image")</f>
      </c>
      <c r="B3926" s="0">
        <f>HYPERLINK("https://dl.dropboxusercontent.com/scl/fi/bdryqu58aay5xp8jez5he/womens-polo-size-chartsbeverly.jpg?rlkey=dou4jf3cm7k62rqdhkdvu1n4t&amp;dl=0","Click to download SizeChart")</f>
      </c>
      <c r="C3926" s="0" t="inlineStr">
        <is>
          <t>Beverly Women's Performance Polo</t>
        </is>
      </c>
      <c r="D3926" s="0" t="inlineStr">
        <is>
          <t>125896</t>
        </is>
      </c>
      <c r="E3926" s="0" t="inlineStr">
        <is>
          <t>BLANK W BEVERL PE:125896B-M</t>
        </is>
      </c>
      <c r="F3926" s="0" t="inlineStr">
        <is>
          <t>899125896052</t>
        </is>
      </c>
      <c r="G3926" s="0" t="inlineStr">
        <is>
          <t>WOMENS</t>
        </is>
      </c>
      <c r="H3926" s="0" t="inlineStr">
        <is>
          <t>M</t>
        </is>
      </c>
      <c r="I3926" s="0">
        <v>29.99</v>
      </c>
      <c r="J3926" s="0">
        <v>84</v>
      </c>
    </row>
    <row r="3927" spans="1:10" customHeight="0">
      <c r="A3927" s="0">
        <f>HYPERLINK("https://dl.dropboxusercontent.com/scl/fi/tvdcbrah2s696ypvy2krf/125896f.jpg?rlkey=gk92rc9b7yrcuzqjs0p0xp81z&amp;dl=0","Click to download Image")</f>
      </c>
      <c r="B3927" s="0">
        <f>HYPERLINK("https://dl.dropboxusercontent.com/scl/fi/bdryqu58aay5xp8jez5he/womens-polo-size-chartsbeverly.jpg?rlkey=dou4jf3cm7k62rqdhkdvu1n4t&amp;dl=0","Click to download SizeChart")</f>
      </c>
      <c r="C3927" s="0" t="inlineStr">
        <is>
          <t>Beverly Women's Performance Polo</t>
        </is>
      </c>
      <c r="D3927" s="0" t="inlineStr">
        <is>
          <t>125896</t>
        </is>
      </c>
      <c r="E3927" s="0" t="inlineStr">
        <is>
          <t>BLANK W BEVERL PE:125896C-L</t>
        </is>
      </c>
      <c r="F3927" s="0" t="inlineStr">
        <is>
          <t>899125896069</t>
        </is>
      </c>
      <c r="G3927" s="0" t="inlineStr">
        <is>
          <t>WOMENS</t>
        </is>
      </c>
      <c r="H3927" s="0" t="inlineStr">
        <is>
          <t>L</t>
        </is>
      </c>
      <c r="I3927" s="0">
        <v>29.99</v>
      </c>
      <c r="J3927" s="0">
        <v>79</v>
      </c>
    </row>
    <row r="3928" spans="1:10" customHeight="0">
      <c r="A3928" s="0">
        <f>HYPERLINK("https://dl.dropboxusercontent.com/scl/fi/tvdcbrah2s696ypvy2krf/125896f.jpg?rlkey=gk92rc9b7yrcuzqjs0p0xp81z&amp;dl=0","Click to download Image")</f>
      </c>
      <c r="B3928" s="0">
        <f>HYPERLINK("https://dl.dropboxusercontent.com/scl/fi/bdryqu58aay5xp8jez5he/womens-polo-size-chartsbeverly.jpg?rlkey=dou4jf3cm7k62rqdhkdvu1n4t&amp;dl=0","Click to download SizeChart")</f>
      </c>
      <c r="C3928" s="0" t="inlineStr">
        <is>
          <t>Beverly Women's Performance Polo</t>
        </is>
      </c>
      <c r="D3928" s="0" t="inlineStr">
        <is>
          <t>125896</t>
        </is>
      </c>
      <c r="E3928" s="0" t="inlineStr">
        <is>
          <t>BLANK W BEVERL PE:125896D-XL</t>
        </is>
      </c>
      <c r="F3928" s="0" t="inlineStr">
        <is>
          <t>899125896076</t>
        </is>
      </c>
      <c r="G3928" s="0" t="inlineStr">
        <is>
          <t>WOMENS</t>
        </is>
      </c>
      <c r="H3928" s="0" t="inlineStr">
        <is>
          <t>XL</t>
        </is>
      </c>
      <c r="I3928" s="0">
        <v>29.99</v>
      </c>
      <c r="J3928" s="0">
        <v>38</v>
      </c>
    </row>
    <row r="3929" spans="1:10" customHeight="0">
      <c r="A3929" s="0">
        <f>HYPERLINK("https://dl.dropboxusercontent.com/scl/fi/tvdcbrah2s696ypvy2krf/125896f.jpg?rlkey=gk92rc9b7yrcuzqjs0p0xp81z&amp;dl=0","Click to download Image")</f>
      </c>
      <c r="B3929" s="0">
        <f>HYPERLINK("https://dl.dropboxusercontent.com/scl/fi/bdryqu58aay5xp8jez5he/womens-polo-size-chartsbeverly.jpg?rlkey=dou4jf3cm7k62rqdhkdvu1n4t&amp;dl=0","Click to download SizeChart")</f>
      </c>
      <c r="C3929" s="0" t="inlineStr">
        <is>
          <t>Beverly Women's Performance Polo</t>
        </is>
      </c>
      <c r="D3929" s="0" t="inlineStr">
        <is>
          <t>125896</t>
        </is>
      </c>
      <c r="E3929" s="0" t="inlineStr">
        <is>
          <t>BLANK W BEVERL PE:125896E-2XL</t>
        </is>
      </c>
      <c r="F3929" s="0" t="inlineStr">
        <is>
          <t>899125896083</t>
        </is>
      </c>
      <c r="G3929" s="0" t="inlineStr">
        <is>
          <t>WOMENS</t>
        </is>
      </c>
      <c r="H3929" s="0" t="inlineStr">
        <is>
          <t>2XL</t>
        </is>
      </c>
      <c r="I3929" s="0">
        <v>29.99</v>
      </c>
      <c r="J3929" s="0">
        <v>18</v>
      </c>
    </row>
    <row r="3930" spans="1:10" customHeight="0">
      <c r="A3930" s="0">
        <f>HYPERLINK("https://dl.dropboxusercontent.com/scl/fi/tvdcbrah2s696ypvy2krf/125896f.jpg?rlkey=gk92rc9b7yrcuzqjs0p0xp81z&amp;dl=0","Click to download Image")</f>
      </c>
      <c r="B3930" s="0">
        <f>HYPERLINK("https://dl.dropboxusercontent.com/scl/fi/bdryqu58aay5xp8jez5he/womens-polo-size-chartsbeverly.jpg?rlkey=dou4jf3cm7k62rqdhkdvu1n4t&amp;dl=0","Click to download SizeChart")</f>
      </c>
      <c r="C3930" s="0" t="inlineStr">
        <is>
          <t>Beverly Women's Performance Polo</t>
        </is>
      </c>
      <c r="D3930" s="0" t="inlineStr">
        <is>
          <t>125896</t>
        </is>
      </c>
      <c r="E3930" s="0" t="inlineStr">
        <is>
          <t>BLANK W BEVERL PE:125896F-3XL</t>
        </is>
      </c>
      <c r="F3930" s="0" t="inlineStr">
        <is>
          <t>899125896090</t>
        </is>
      </c>
      <c r="G3930" s="0" t="inlineStr">
        <is>
          <t>WOMENS</t>
        </is>
      </c>
      <c r="H3930" s="0" t="inlineStr">
        <is>
          <t>3XL</t>
        </is>
      </c>
      <c r="I3930" s="0">
        <v>29.99</v>
      </c>
      <c r="J3930" s="0">
        <v>10</v>
      </c>
    </row>
    <row r="3931" spans="1:10" customHeight="0">
      <c r="A3931" s="0">
        <f>HYPERLINK("https://dl.dropboxusercontent.com/scl/fi/9hsrrl7o811jukadab6um/bev-we.jpg?rlkey=jr7vkqmyg0af9btmpi45fkwkm&amp;dl=0","Click to download Image")</f>
      </c>
      <c r="B3931" s="0">
        <f>HYPERLINK("https://dl.dropboxusercontent.com/scl/fi/bdryqu58aay5xp8jez5he/womens-polo-size-chartsbeverly.jpg?rlkey=dou4jf3cm7k62rqdhkdvu1n4t&amp;dl=0","Click to download SizeChart")</f>
      </c>
      <c r="C3931" s="0" t="inlineStr">
        <is>
          <t>Beverly Women's Performance Polo</t>
        </is>
      </c>
      <c r="D3931" s="0" t="inlineStr">
        <is>
          <t>112241</t>
        </is>
      </c>
      <c r="E3931" s="0" t="inlineStr">
        <is>
          <t>BLANK BEVERLY WHITE:112241A – S</t>
        </is>
      </c>
      <c r="G3931" s="0" t="inlineStr">
        <is>
          <t>WOMENS</t>
        </is>
      </c>
      <c r="H3931" s="0" t="inlineStr">
        <is>
          <t>S</t>
        </is>
      </c>
      <c r="I3931" s="0">
        <v>29.99</v>
      </c>
      <c r="J3931" s="0">
        <v>0</v>
      </c>
    </row>
    <row r="3932" spans="1:10" customHeight="0">
      <c r="A3932" s="0">
        <f>HYPERLINK("https://dl.dropboxusercontent.com/scl/fi/9hsrrl7o811jukadab6um/bev-we.jpg?rlkey=jr7vkqmyg0af9btmpi45fkwkm&amp;dl=0","Click to download Image")</f>
      </c>
      <c r="B3932" s="0">
        <f>HYPERLINK("https://dl.dropboxusercontent.com/scl/fi/bdryqu58aay5xp8jez5he/womens-polo-size-chartsbeverly.jpg?rlkey=dou4jf3cm7k62rqdhkdvu1n4t&amp;dl=0","Click to download SizeChart")</f>
      </c>
      <c r="C3932" s="0" t="inlineStr">
        <is>
          <t>Beverly Women's Performance Polo</t>
        </is>
      </c>
      <c r="D3932" s="0" t="inlineStr">
        <is>
          <t>112241</t>
        </is>
      </c>
      <c r="E3932" s="0" t="inlineStr">
        <is>
          <t>BLANK BEVERLY WHITE:112241B – M</t>
        </is>
      </c>
      <c r="G3932" s="0" t="inlineStr">
        <is>
          <t>WOMENS</t>
        </is>
      </c>
      <c r="H3932" s="0" t="inlineStr">
        <is>
          <t>M</t>
        </is>
      </c>
      <c r="I3932" s="0">
        <v>29.99</v>
      </c>
      <c r="J3932" s="0">
        <v>1</v>
      </c>
    </row>
    <row r="3933" spans="1:10" customHeight="0">
      <c r="A3933" s="0">
        <f>HYPERLINK("https://dl.dropboxusercontent.com/scl/fi/9hsrrl7o811jukadab6um/bev-we.jpg?rlkey=jr7vkqmyg0af9btmpi45fkwkm&amp;dl=0","Click to download Image")</f>
      </c>
      <c r="B3933" s="0">
        <f>HYPERLINK("https://dl.dropboxusercontent.com/scl/fi/bdryqu58aay5xp8jez5he/womens-polo-size-chartsbeverly.jpg?rlkey=dou4jf3cm7k62rqdhkdvu1n4t&amp;dl=0","Click to download SizeChart")</f>
      </c>
      <c r="C3933" s="0" t="inlineStr">
        <is>
          <t>Beverly Women's Performance Polo</t>
        </is>
      </c>
      <c r="D3933" s="0" t="inlineStr">
        <is>
          <t>112241</t>
        </is>
      </c>
      <c r="E3933" s="0" t="inlineStr">
        <is>
          <t>BLANK BEVERLY WHITE:112241C – L</t>
        </is>
      </c>
      <c r="G3933" s="0" t="inlineStr">
        <is>
          <t>WOMENS</t>
        </is>
      </c>
      <c r="H3933" s="0" t="inlineStr">
        <is>
          <t>L</t>
        </is>
      </c>
      <c r="I3933" s="0">
        <v>29.99</v>
      </c>
      <c r="J3933" s="0">
        <v>0</v>
      </c>
    </row>
    <row r="3934" spans="1:10" customHeight="0">
      <c r="A3934" s="0">
        <f>HYPERLINK("https://dl.dropboxusercontent.com/scl/fi/9hsrrl7o811jukadab6um/bev-we.jpg?rlkey=jr7vkqmyg0af9btmpi45fkwkm&amp;dl=0","Click to download Image")</f>
      </c>
      <c r="B3934" s="0">
        <f>HYPERLINK("https://dl.dropboxusercontent.com/scl/fi/bdryqu58aay5xp8jez5he/womens-polo-size-chartsbeverly.jpg?rlkey=dou4jf3cm7k62rqdhkdvu1n4t&amp;dl=0","Click to download SizeChart")</f>
      </c>
      <c r="C3934" s="0" t="inlineStr">
        <is>
          <t>Beverly Women's Performance Polo</t>
        </is>
      </c>
      <c r="D3934" s="0" t="inlineStr">
        <is>
          <t>112241</t>
        </is>
      </c>
      <c r="E3934" s="0" t="inlineStr">
        <is>
          <t>BLANK BEVERLY WHITE:112241D – XL</t>
        </is>
      </c>
      <c r="G3934" s="0" t="inlineStr">
        <is>
          <t>WOMENS</t>
        </is>
      </c>
      <c r="H3934" s="0" t="inlineStr">
        <is>
          <t>XL</t>
        </is>
      </c>
      <c r="I3934" s="0">
        <v>29.99</v>
      </c>
      <c r="J3934" s="0">
        <v>0</v>
      </c>
    </row>
    <row r="3935" spans="1:10" customHeight="0">
      <c r="A3935" s="0">
        <f>HYPERLINK("https://dl.dropboxusercontent.com/scl/fi/9hsrrl7o811jukadab6um/bev-we.jpg?rlkey=jr7vkqmyg0af9btmpi45fkwkm&amp;dl=0","Click to download Image")</f>
      </c>
      <c r="B3935" s="0">
        <f>HYPERLINK("https://dl.dropboxusercontent.com/scl/fi/bdryqu58aay5xp8jez5he/womens-polo-size-chartsbeverly.jpg?rlkey=dou4jf3cm7k62rqdhkdvu1n4t&amp;dl=0","Click to download SizeChart")</f>
      </c>
      <c r="C3935" s="0" t="inlineStr">
        <is>
          <t>Beverly Women's Performance Polo</t>
        </is>
      </c>
      <c r="D3935" s="0" t="inlineStr">
        <is>
          <t>112241</t>
        </is>
      </c>
      <c r="E3935" s="0" t="inlineStr">
        <is>
          <t>BLANK BEVERLY WHITE:112241E - 2XL</t>
        </is>
      </c>
      <c r="G3935" s="0" t="inlineStr">
        <is>
          <t>WOMENS</t>
        </is>
      </c>
      <c r="H3935" s="0" t="inlineStr">
        <is>
          <t>2XL</t>
        </is>
      </c>
      <c r="I3935" s="0">
        <v>29.99</v>
      </c>
      <c r="J3935" s="0">
        <v>20</v>
      </c>
    </row>
    <row r="3936" spans="1:10" customHeight="0">
      <c r="A3936" s="0">
        <f>HYPERLINK("https://dl.dropboxusercontent.com/scl/fi/9hsrrl7o811jukadab6um/bev-we.jpg?rlkey=jr7vkqmyg0af9btmpi45fkwkm&amp;dl=0","Click to download Image")</f>
      </c>
      <c r="B3936" s="0">
        <f>HYPERLINK("https://dl.dropboxusercontent.com/scl/fi/bdryqu58aay5xp8jez5he/womens-polo-size-chartsbeverly.jpg?rlkey=dou4jf3cm7k62rqdhkdvu1n4t&amp;dl=0","Click to download SizeChart")</f>
      </c>
      <c r="C3936" s="0" t="inlineStr">
        <is>
          <t>Beverly Women's Performance Polo</t>
        </is>
      </c>
      <c r="D3936" s="0" t="inlineStr">
        <is>
          <t>112241</t>
        </is>
      </c>
      <c r="E3936" s="0" t="inlineStr">
        <is>
          <t>BLANK BEVERLY WHITE:112241F - 3XL</t>
        </is>
      </c>
      <c r="G3936" s="0" t="inlineStr">
        <is>
          <t>WOMENS</t>
        </is>
      </c>
      <c r="H3936" s="0" t="inlineStr">
        <is>
          <t>3XL</t>
        </is>
      </c>
      <c r="I3936" s="0">
        <v>29.99</v>
      </c>
      <c r="J3936" s="0">
        <v>6</v>
      </c>
    </row>
    <row r="3937" spans="1:10" customHeight="0">
      <c r="A3937" s="0">
        <f>HYPERLINK("https://dl.dropboxusercontent.com/scl/fi/wxxdk91eo3bpl0mgu7sic/elizabeth-132954-f.jpg?rlkey=hvw3j8nrz88bo877smy26drk0&amp;dl=0","Click to download Image")</f>
      </c>
      <c r="B3937" s="0">
        <f>HYPERLINK("https://dl.dropboxusercontent.com/scl/fi/7vefuih65o55zny0j485p/womens-polo-size-chartselizabeth.jpg?rlkey=w9im3h484f75svflal3fdh6z3&amp;dl=0","Click to download SizeChart")</f>
      </c>
      <c r="C3937" s="0" t="inlineStr">
        <is>
          <t>Elizabeth Women's Polo Tank</t>
        </is>
      </c>
      <c r="D3937" s="0" t="inlineStr">
        <is>
          <t>132954</t>
        </is>
      </c>
      <c r="E3937" s="0" t="inlineStr">
        <is>
          <t>BLANK ELIZAB W BK:132954A-S</t>
        </is>
      </c>
      <c r="F3937" s="0" t="inlineStr">
        <is>
          <t>899132954042</t>
        </is>
      </c>
      <c r="G3937" s="0" t="inlineStr">
        <is>
          <t>WOMENS</t>
        </is>
      </c>
      <c r="H3937" s="0" t="inlineStr">
        <is>
          <t>S</t>
        </is>
      </c>
      <c r="I3937" s="0">
        <v>36.99</v>
      </c>
      <c r="J3937" s="0">
        <v>39</v>
      </c>
    </row>
    <row r="3938" spans="1:10" customHeight="0">
      <c r="A3938" s="0">
        <f>HYPERLINK("https://dl.dropboxusercontent.com/scl/fi/wxxdk91eo3bpl0mgu7sic/elizabeth-132954-f.jpg?rlkey=hvw3j8nrz88bo877smy26drk0&amp;dl=0","Click to download Image")</f>
      </c>
      <c r="B3938" s="0">
        <f>HYPERLINK("https://dl.dropboxusercontent.com/scl/fi/7vefuih65o55zny0j485p/womens-polo-size-chartselizabeth.jpg?rlkey=w9im3h484f75svflal3fdh6z3&amp;dl=0","Click to download SizeChart")</f>
      </c>
      <c r="C3938" s="0" t="inlineStr">
        <is>
          <t>Elizabeth Women's Polo Tank</t>
        </is>
      </c>
      <c r="D3938" s="0" t="inlineStr">
        <is>
          <t>132954</t>
        </is>
      </c>
      <c r="E3938" s="0" t="inlineStr">
        <is>
          <t>BLANK ELIZAB W BK:132954B-M</t>
        </is>
      </c>
      <c r="F3938" s="0" t="inlineStr">
        <is>
          <t>899132954059</t>
        </is>
      </c>
      <c r="G3938" s="0" t="inlineStr">
        <is>
          <t>WOMENS</t>
        </is>
      </c>
      <c r="H3938" s="0" t="inlineStr">
        <is>
          <t>M</t>
        </is>
      </c>
      <c r="I3938" s="0">
        <v>36.99</v>
      </c>
      <c r="J3938" s="0">
        <v>75</v>
      </c>
    </row>
    <row r="3939" spans="1:10" customHeight="0">
      <c r="A3939" s="0">
        <f>HYPERLINK("https://dl.dropboxusercontent.com/scl/fi/wxxdk91eo3bpl0mgu7sic/elizabeth-132954-f.jpg?rlkey=hvw3j8nrz88bo877smy26drk0&amp;dl=0","Click to download Image")</f>
      </c>
      <c r="B3939" s="0">
        <f>HYPERLINK("https://dl.dropboxusercontent.com/scl/fi/7vefuih65o55zny0j485p/womens-polo-size-chartselizabeth.jpg?rlkey=w9im3h484f75svflal3fdh6z3&amp;dl=0","Click to download SizeChart")</f>
      </c>
      <c r="C3939" s="0" t="inlineStr">
        <is>
          <t>Elizabeth Women's Polo Tank</t>
        </is>
      </c>
      <c r="D3939" s="0" t="inlineStr">
        <is>
          <t>132954</t>
        </is>
      </c>
      <c r="E3939" s="0" t="inlineStr">
        <is>
          <t>BLANK ELIZAB W BK:132954C-L</t>
        </is>
      </c>
      <c r="F3939" s="0" t="inlineStr">
        <is>
          <t>899132954066</t>
        </is>
      </c>
      <c r="G3939" s="0" t="inlineStr">
        <is>
          <t>WOMENS</t>
        </is>
      </c>
      <c r="H3939" s="0" t="inlineStr">
        <is>
          <t>L</t>
        </is>
      </c>
      <c r="I3939" s="0">
        <v>36.99</v>
      </c>
      <c r="J3939" s="0">
        <v>74</v>
      </c>
    </row>
    <row r="3940" spans="1:10" customHeight="0">
      <c r="A3940" s="0">
        <f>HYPERLINK("https://dl.dropboxusercontent.com/scl/fi/wxxdk91eo3bpl0mgu7sic/elizabeth-132954-f.jpg?rlkey=hvw3j8nrz88bo877smy26drk0&amp;dl=0","Click to download Image")</f>
      </c>
      <c r="B3940" s="0">
        <f>HYPERLINK("https://dl.dropboxusercontent.com/scl/fi/7vefuih65o55zny0j485p/womens-polo-size-chartselizabeth.jpg?rlkey=w9im3h484f75svflal3fdh6z3&amp;dl=0","Click to download SizeChart")</f>
      </c>
      <c r="C3940" s="0" t="inlineStr">
        <is>
          <t>Elizabeth Women's Polo Tank</t>
        </is>
      </c>
      <c r="D3940" s="0" t="inlineStr">
        <is>
          <t>132954</t>
        </is>
      </c>
      <c r="E3940" s="0" t="inlineStr">
        <is>
          <t>BLANK ELIZAB W BK:132954D-XL</t>
        </is>
      </c>
      <c r="F3940" s="0" t="inlineStr">
        <is>
          <t>899132954073</t>
        </is>
      </c>
      <c r="G3940" s="0" t="inlineStr">
        <is>
          <t>WOMENS</t>
        </is>
      </c>
      <c r="H3940" s="0" t="inlineStr">
        <is>
          <t>XL</t>
        </is>
      </c>
      <c r="I3940" s="0">
        <v>36.99</v>
      </c>
      <c r="J3940" s="0">
        <v>37</v>
      </c>
    </row>
    <row r="3941" spans="1:10" customHeight="0">
      <c r="A3941" s="0">
        <f>HYPERLINK("https://dl.dropboxusercontent.com/scl/fi/wxxdk91eo3bpl0mgu7sic/elizabeth-132954-f.jpg?rlkey=hvw3j8nrz88bo877smy26drk0&amp;dl=0","Click to download Image")</f>
      </c>
      <c r="B3941" s="0">
        <f>HYPERLINK("https://dl.dropboxusercontent.com/scl/fi/7vefuih65o55zny0j485p/womens-polo-size-chartselizabeth.jpg?rlkey=w9im3h484f75svflal3fdh6z3&amp;dl=0","Click to download SizeChart")</f>
      </c>
      <c r="C3941" s="0" t="inlineStr">
        <is>
          <t>Elizabeth Women's Polo Tank</t>
        </is>
      </c>
      <c r="D3941" s="0" t="inlineStr">
        <is>
          <t>132954</t>
        </is>
      </c>
      <c r="E3941" s="0" t="inlineStr">
        <is>
          <t>BLANK ELIZAB W BK:132954E-2XL</t>
        </is>
      </c>
      <c r="F3941" s="0" t="inlineStr">
        <is>
          <t>899132954080</t>
        </is>
      </c>
      <c r="G3941" s="0" t="inlineStr">
        <is>
          <t>WOMENS</t>
        </is>
      </c>
      <c r="H3941" s="0" t="inlineStr">
        <is>
          <t>2XL</t>
        </is>
      </c>
      <c r="I3941" s="0">
        <v>36.99</v>
      </c>
      <c r="J3941" s="0">
        <v>21</v>
      </c>
    </row>
    <row r="3942" spans="1:10" customHeight="0">
      <c r="A3942" s="0">
        <f>HYPERLINK("https://dl.dropboxusercontent.com/scl/fi/wxxdk91eo3bpl0mgu7sic/elizabeth-132954-f.jpg?rlkey=hvw3j8nrz88bo877smy26drk0&amp;dl=0","Click to download Image")</f>
      </c>
      <c r="B3942" s="0">
        <f>HYPERLINK("https://dl.dropboxusercontent.com/scl/fi/7vefuih65o55zny0j485p/womens-polo-size-chartselizabeth.jpg?rlkey=w9im3h484f75svflal3fdh6z3&amp;dl=0","Click to download SizeChart")</f>
      </c>
      <c r="C3942" s="0" t="inlineStr">
        <is>
          <t>Elizabeth Women's Polo Tank</t>
        </is>
      </c>
      <c r="D3942" s="0" t="inlineStr">
        <is>
          <t>132954</t>
        </is>
      </c>
      <c r="E3942" s="0" t="inlineStr">
        <is>
          <t>BLANK ELIZAB W BK:132954F-3XL</t>
        </is>
      </c>
      <c r="F3942" s="0" t="inlineStr">
        <is>
          <t>899132954097</t>
        </is>
      </c>
      <c r="G3942" s="0" t="inlineStr">
        <is>
          <t>WOMENS</t>
        </is>
      </c>
      <c r="H3942" s="0" t="inlineStr">
        <is>
          <t>3XL</t>
        </is>
      </c>
      <c r="I3942" s="0">
        <v>36.99</v>
      </c>
      <c r="J3942" s="0">
        <v>9</v>
      </c>
    </row>
    <row r="3943" spans="1:10" customHeight="0">
      <c r="A3943" s="0">
        <f>HYPERLINK("https://dl.dropboxusercontent.com/scl/fi/lrq9v3t530m7dm9zw2j7s/g-individual-03.jpg?rlkey=s8wxtw74i6lzv7n9t2pu5bztm&amp;dl=0","Click to download Image")</f>
      </c>
      <c r="B3943" s="0">
        <f>HYPERLINK("https://dl.dropboxusercontent.com/scl/fi/7vefuih65o55zny0j485p/womens-polo-size-chartselizabeth.jpg?rlkey=w9im3h484f75svflal3fdh6z3&amp;dl=0","Click to download SizeChart")</f>
      </c>
      <c r="C3943" s="0" t="inlineStr">
        <is>
          <t>Elizabeth Women's Polo Tank</t>
        </is>
      </c>
      <c r="D3943" s="0" t="inlineStr">
        <is>
          <t>132957</t>
        </is>
      </c>
      <c r="E3943" s="0" t="inlineStr">
        <is>
          <t>BLANK ELIZAB W GY:132957A-S</t>
        </is>
      </c>
      <c r="F3943" s="0" t="inlineStr">
        <is>
          <t>899132957043</t>
        </is>
      </c>
      <c r="G3943" s="0" t="inlineStr">
        <is>
          <t>WOMENS</t>
        </is>
      </c>
      <c r="H3943" s="0" t="inlineStr">
        <is>
          <t>S</t>
        </is>
      </c>
      <c r="I3943" s="0">
        <v>36.99</v>
      </c>
      <c r="J3943" s="0">
        <v>19</v>
      </c>
    </row>
    <row r="3944" spans="1:10" customHeight="0">
      <c r="A3944" s="0">
        <f>HYPERLINK("https://dl.dropboxusercontent.com/scl/fi/lrq9v3t530m7dm9zw2j7s/g-individual-03.jpg?rlkey=s8wxtw74i6lzv7n9t2pu5bztm&amp;dl=0","Click to download Image")</f>
      </c>
      <c r="B3944" s="0">
        <f>HYPERLINK("https://dl.dropboxusercontent.com/scl/fi/7vefuih65o55zny0j485p/womens-polo-size-chartselizabeth.jpg?rlkey=w9im3h484f75svflal3fdh6z3&amp;dl=0","Click to download SizeChart")</f>
      </c>
      <c r="C3944" s="0" t="inlineStr">
        <is>
          <t>Elizabeth Women's Polo Tank</t>
        </is>
      </c>
      <c r="D3944" s="0" t="inlineStr">
        <is>
          <t>132957</t>
        </is>
      </c>
      <c r="E3944" s="0" t="inlineStr">
        <is>
          <t>BLANK ELIZAB W GY:132957B-M</t>
        </is>
      </c>
      <c r="F3944" s="0" t="inlineStr">
        <is>
          <t>899132957050</t>
        </is>
      </c>
      <c r="G3944" s="0" t="inlineStr">
        <is>
          <t>WOMENS</t>
        </is>
      </c>
      <c r="H3944" s="0" t="inlineStr">
        <is>
          <t>M</t>
        </is>
      </c>
      <c r="I3944" s="0">
        <v>36.99</v>
      </c>
      <c r="J3944" s="0">
        <v>40</v>
      </c>
    </row>
    <row r="3945" spans="1:10" customHeight="0">
      <c r="A3945" s="0">
        <f>HYPERLINK("https://dl.dropboxusercontent.com/scl/fi/lrq9v3t530m7dm9zw2j7s/g-individual-03.jpg?rlkey=s8wxtw74i6lzv7n9t2pu5bztm&amp;dl=0","Click to download Image")</f>
      </c>
      <c r="B3945" s="0">
        <f>HYPERLINK("https://dl.dropboxusercontent.com/scl/fi/7vefuih65o55zny0j485p/womens-polo-size-chartselizabeth.jpg?rlkey=w9im3h484f75svflal3fdh6z3&amp;dl=0","Click to download SizeChart")</f>
      </c>
      <c r="C3945" s="0" t="inlineStr">
        <is>
          <t>Elizabeth Women's Polo Tank</t>
        </is>
      </c>
      <c r="D3945" s="0" t="inlineStr">
        <is>
          <t>132957</t>
        </is>
      </c>
      <c r="E3945" s="0" t="inlineStr">
        <is>
          <t>BLANK ELIZAB W GY:132957C-L</t>
        </is>
      </c>
      <c r="F3945" s="0" t="inlineStr">
        <is>
          <t>899132957067</t>
        </is>
      </c>
      <c r="G3945" s="0" t="inlineStr">
        <is>
          <t>WOMENS</t>
        </is>
      </c>
      <c r="H3945" s="0" t="inlineStr">
        <is>
          <t>L</t>
        </is>
      </c>
      <c r="I3945" s="0">
        <v>36.99</v>
      </c>
      <c r="J3945" s="0">
        <v>40</v>
      </c>
    </row>
    <row r="3946" spans="1:10" customHeight="0">
      <c r="A3946" s="0">
        <f>HYPERLINK("https://dl.dropboxusercontent.com/scl/fi/lrq9v3t530m7dm9zw2j7s/g-individual-03.jpg?rlkey=s8wxtw74i6lzv7n9t2pu5bztm&amp;dl=0","Click to download Image")</f>
      </c>
      <c r="B3946" s="0">
        <f>HYPERLINK("https://dl.dropboxusercontent.com/scl/fi/7vefuih65o55zny0j485p/womens-polo-size-chartselizabeth.jpg?rlkey=w9im3h484f75svflal3fdh6z3&amp;dl=0","Click to download SizeChart")</f>
      </c>
      <c r="C3946" s="0" t="inlineStr">
        <is>
          <t>Elizabeth Women's Polo Tank</t>
        </is>
      </c>
      <c r="D3946" s="0" t="inlineStr">
        <is>
          <t>132957</t>
        </is>
      </c>
      <c r="E3946" s="0" t="inlineStr">
        <is>
          <t>BLANK ELIZAB W GY:132957D-XL</t>
        </is>
      </c>
      <c r="F3946" s="0" t="inlineStr">
        <is>
          <t>899132957074</t>
        </is>
      </c>
      <c r="G3946" s="0" t="inlineStr">
        <is>
          <t>WOMENS</t>
        </is>
      </c>
      <c r="H3946" s="0" t="inlineStr">
        <is>
          <t>XL</t>
        </is>
      </c>
      <c r="I3946" s="0">
        <v>36.99</v>
      </c>
      <c r="J3946" s="0">
        <v>17</v>
      </c>
    </row>
    <row r="3947" spans="1:10" customHeight="0">
      <c r="A3947" s="0">
        <f>HYPERLINK("https://dl.dropboxusercontent.com/scl/fi/lrq9v3t530m7dm9zw2j7s/g-individual-03.jpg?rlkey=s8wxtw74i6lzv7n9t2pu5bztm&amp;dl=0","Click to download Image")</f>
      </c>
      <c r="B3947" s="0">
        <f>HYPERLINK("https://dl.dropboxusercontent.com/scl/fi/7vefuih65o55zny0j485p/womens-polo-size-chartselizabeth.jpg?rlkey=w9im3h484f75svflal3fdh6z3&amp;dl=0","Click to download SizeChart")</f>
      </c>
      <c r="C3947" s="0" t="inlineStr">
        <is>
          <t>Elizabeth Women's Polo Tank</t>
        </is>
      </c>
      <c r="D3947" s="0" t="inlineStr">
        <is>
          <t>132957</t>
        </is>
      </c>
      <c r="E3947" s="0" t="inlineStr">
        <is>
          <t>BLANK ELIZAB W GY:132957E-2XL</t>
        </is>
      </c>
      <c r="F3947" s="0" t="inlineStr">
        <is>
          <t>899132957081</t>
        </is>
      </c>
      <c r="G3947" s="0" t="inlineStr">
        <is>
          <t>WOMENS</t>
        </is>
      </c>
      <c r="H3947" s="0" t="inlineStr">
        <is>
          <t>2XL</t>
        </is>
      </c>
      <c r="I3947" s="0">
        <v>36.99</v>
      </c>
      <c r="J3947" s="0">
        <v>11</v>
      </c>
    </row>
    <row r="3948" spans="1:10" customHeight="0">
      <c r="A3948" s="0">
        <f>HYPERLINK("https://dl.dropboxusercontent.com/scl/fi/lrq9v3t530m7dm9zw2j7s/g-individual-03.jpg?rlkey=s8wxtw74i6lzv7n9t2pu5bztm&amp;dl=0","Click to download Image")</f>
      </c>
      <c r="B3948" s="0">
        <f>HYPERLINK("https://dl.dropboxusercontent.com/scl/fi/7vefuih65o55zny0j485p/womens-polo-size-chartselizabeth.jpg?rlkey=w9im3h484f75svflal3fdh6z3&amp;dl=0","Click to download SizeChart")</f>
      </c>
      <c r="C3948" s="0" t="inlineStr">
        <is>
          <t>Elizabeth Women's Polo Tank</t>
        </is>
      </c>
      <c r="D3948" s="0" t="inlineStr">
        <is>
          <t>132957</t>
        </is>
      </c>
      <c r="E3948" s="0" t="inlineStr">
        <is>
          <t>BLANK ELIZAB W GY:132957F-3XL</t>
        </is>
      </c>
      <c r="F3948" s="0" t="inlineStr">
        <is>
          <t>899132957098</t>
        </is>
      </c>
      <c r="G3948" s="0" t="inlineStr">
        <is>
          <t>WOMENS</t>
        </is>
      </c>
      <c r="H3948" s="0" t="inlineStr">
        <is>
          <t>3XL</t>
        </is>
      </c>
      <c r="I3948" s="0">
        <v>36.99</v>
      </c>
      <c r="J3948" s="0">
        <v>6</v>
      </c>
    </row>
    <row r="3949" spans="1:10" customHeight="0">
      <c r="A3949" s="0">
        <f>HYPERLINK("https://dl.dropboxusercontent.com/scl/fi/7qke2v0pgcv7vfxijqq41/elizabeth-132960-f.jpg?rlkey=mo5ukyxh6iireuxrro4hylk93&amp;dl=0","Click to download Image")</f>
      </c>
      <c r="B3949" s="0">
        <f>HYPERLINK("https://dl.dropboxusercontent.com/scl/fi/7vefuih65o55zny0j485p/womens-polo-size-chartselizabeth.jpg?rlkey=w9im3h484f75svflal3fdh6z3&amp;dl=0","Click to download SizeChart")</f>
      </c>
      <c r="C3949" s="0" t="inlineStr">
        <is>
          <t>Elizabeth Women's Polo Tank</t>
        </is>
      </c>
      <c r="D3949" s="0" t="inlineStr">
        <is>
          <t>132960</t>
        </is>
      </c>
      <c r="E3949" s="0" t="inlineStr">
        <is>
          <t>BLANK ELIZAB W CL:132960A-S</t>
        </is>
      </c>
      <c r="F3949" s="0" t="inlineStr">
        <is>
          <t>899132960043</t>
        </is>
      </c>
      <c r="G3949" s="0" t="inlineStr">
        <is>
          <t>WOMENS</t>
        </is>
      </c>
      <c r="H3949" s="0" t="inlineStr">
        <is>
          <t>S</t>
        </is>
      </c>
      <c r="I3949" s="0">
        <v>36.99</v>
      </c>
      <c r="J3949" s="0">
        <v>21</v>
      </c>
    </row>
    <row r="3950" spans="1:10" customHeight="0">
      <c r="A3950" s="0">
        <f>HYPERLINK("https://dl.dropboxusercontent.com/scl/fi/7qke2v0pgcv7vfxijqq41/elizabeth-132960-f.jpg?rlkey=mo5ukyxh6iireuxrro4hylk93&amp;dl=0","Click to download Image")</f>
      </c>
      <c r="B3950" s="0">
        <f>HYPERLINK("https://dl.dropboxusercontent.com/scl/fi/7vefuih65o55zny0j485p/womens-polo-size-chartselizabeth.jpg?rlkey=w9im3h484f75svflal3fdh6z3&amp;dl=0","Click to download SizeChart")</f>
      </c>
      <c r="C3950" s="0" t="inlineStr">
        <is>
          <t>Elizabeth Women's Polo Tank</t>
        </is>
      </c>
      <c r="D3950" s="0" t="inlineStr">
        <is>
          <t>132960</t>
        </is>
      </c>
      <c r="E3950" s="0" t="inlineStr">
        <is>
          <t>BLANK ELIZAB W CL:132960B-M</t>
        </is>
      </c>
      <c r="F3950" s="0" t="inlineStr">
        <is>
          <t>899132960050</t>
        </is>
      </c>
      <c r="G3950" s="0" t="inlineStr">
        <is>
          <t>WOMENS</t>
        </is>
      </c>
      <c r="H3950" s="0" t="inlineStr">
        <is>
          <t>M</t>
        </is>
      </c>
      <c r="I3950" s="0">
        <v>36.99</v>
      </c>
      <c r="J3950" s="0">
        <v>39</v>
      </c>
    </row>
    <row r="3951" spans="1:10" customHeight="0">
      <c r="A3951" s="0">
        <f>HYPERLINK("https://dl.dropboxusercontent.com/scl/fi/7qke2v0pgcv7vfxijqq41/elizabeth-132960-f.jpg?rlkey=mo5ukyxh6iireuxrro4hylk93&amp;dl=0","Click to download Image")</f>
      </c>
      <c r="B3951" s="0">
        <f>HYPERLINK("https://dl.dropboxusercontent.com/scl/fi/7vefuih65o55zny0j485p/womens-polo-size-chartselizabeth.jpg?rlkey=w9im3h484f75svflal3fdh6z3&amp;dl=0","Click to download SizeChart")</f>
      </c>
      <c r="C3951" s="0" t="inlineStr">
        <is>
          <t>Elizabeth Women's Polo Tank</t>
        </is>
      </c>
      <c r="D3951" s="0" t="inlineStr">
        <is>
          <t>132960</t>
        </is>
      </c>
      <c r="E3951" s="0" t="inlineStr">
        <is>
          <t>BLANK ELIZAB W CL:132960C-L</t>
        </is>
      </c>
      <c r="F3951" s="0" t="inlineStr">
        <is>
          <t>899132960067</t>
        </is>
      </c>
      <c r="G3951" s="0" t="inlineStr">
        <is>
          <t>WOMENS</t>
        </is>
      </c>
      <c r="H3951" s="0" t="inlineStr">
        <is>
          <t>L</t>
        </is>
      </c>
      <c r="I3951" s="0">
        <v>36.99</v>
      </c>
      <c r="J3951" s="0">
        <v>40</v>
      </c>
    </row>
    <row r="3952" spans="1:10" customHeight="0">
      <c r="A3952" s="0">
        <f>HYPERLINK("https://dl.dropboxusercontent.com/scl/fi/7qke2v0pgcv7vfxijqq41/elizabeth-132960-f.jpg?rlkey=mo5ukyxh6iireuxrro4hylk93&amp;dl=0","Click to download Image")</f>
      </c>
      <c r="B3952" s="0">
        <f>HYPERLINK("https://dl.dropboxusercontent.com/scl/fi/7vefuih65o55zny0j485p/womens-polo-size-chartselizabeth.jpg?rlkey=w9im3h484f75svflal3fdh6z3&amp;dl=0","Click to download SizeChart")</f>
      </c>
      <c r="C3952" s="0" t="inlineStr">
        <is>
          <t>Elizabeth Women's Polo Tank</t>
        </is>
      </c>
      <c r="D3952" s="0" t="inlineStr">
        <is>
          <t>132960</t>
        </is>
      </c>
      <c r="E3952" s="0" t="inlineStr">
        <is>
          <t>BLANK ELIZAB W CL:132960D-XL</t>
        </is>
      </c>
      <c r="F3952" s="0" t="inlineStr">
        <is>
          <t>899132960074</t>
        </is>
      </c>
      <c r="G3952" s="0" t="inlineStr">
        <is>
          <t>WOMENS</t>
        </is>
      </c>
      <c r="H3952" s="0" t="inlineStr">
        <is>
          <t>XL</t>
        </is>
      </c>
      <c r="I3952" s="0">
        <v>36.99</v>
      </c>
      <c r="J3952" s="0">
        <v>18</v>
      </c>
    </row>
    <row r="3953" spans="1:10" customHeight="0">
      <c r="A3953" s="0">
        <f>HYPERLINK("https://dl.dropboxusercontent.com/scl/fi/7qke2v0pgcv7vfxijqq41/elizabeth-132960-f.jpg?rlkey=mo5ukyxh6iireuxrro4hylk93&amp;dl=0","Click to download Image")</f>
      </c>
      <c r="B3953" s="0">
        <f>HYPERLINK("https://dl.dropboxusercontent.com/scl/fi/7vefuih65o55zny0j485p/womens-polo-size-chartselizabeth.jpg?rlkey=w9im3h484f75svflal3fdh6z3&amp;dl=0","Click to download SizeChart")</f>
      </c>
      <c r="C3953" s="0" t="inlineStr">
        <is>
          <t>Elizabeth Women's Polo Tank</t>
        </is>
      </c>
      <c r="D3953" s="0" t="inlineStr">
        <is>
          <t>132960</t>
        </is>
      </c>
      <c r="E3953" s="0" t="inlineStr">
        <is>
          <t>BLANK ELIZAB W CL:132960E-2XL</t>
        </is>
      </c>
      <c r="F3953" s="0" t="inlineStr">
        <is>
          <t>899132960081</t>
        </is>
      </c>
      <c r="G3953" s="0" t="inlineStr">
        <is>
          <t>WOMENS</t>
        </is>
      </c>
      <c r="H3953" s="0" t="inlineStr">
        <is>
          <t>2XL</t>
        </is>
      </c>
      <c r="I3953" s="0">
        <v>36.99</v>
      </c>
      <c r="J3953" s="0">
        <v>6</v>
      </c>
    </row>
    <row r="3954" spans="1:10" customHeight="0">
      <c r="A3954" s="0">
        <f>HYPERLINK("https://dl.dropboxusercontent.com/scl/fi/7qke2v0pgcv7vfxijqq41/elizabeth-132960-f.jpg?rlkey=mo5ukyxh6iireuxrro4hylk93&amp;dl=0","Click to download Image")</f>
      </c>
      <c r="B3954" s="0">
        <f>HYPERLINK("https://dl.dropboxusercontent.com/scl/fi/7vefuih65o55zny0j485p/womens-polo-size-chartselizabeth.jpg?rlkey=w9im3h484f75svflal3fdh6z3&amp;dl=0","Click to download SizeChart")</f>
      </c>
      <c r="C3954" s="0" t="inlineStr">
        <is>
          <t>Elizabeth Women's Polo Tank</t>
        </is>
      </c>
      <c r="D3954" s="0" t="inlineStr">
        <is>
          <t>132960</t>
        </is>
      </c>
      <c r="E3954" s="0" t="inlineStr">
        <is>
          <t>BLANK ELIZAB W CL:132960F-3XL</t>
        </is>
      </c>
      <c r="F3954" s="0" t="inlineStr">
        <is>
          <t>899132960098</t>
        </is>
      </c>
      <c r="G3954" s="0" t="inlineStr">
        <is>
          <t>WOMENS</t>
        </is>
      </c>
      <c r="H3954" s="0" t="inlineStr">
        <is>
          <t>3XL</t>
        </is>
      </c>
      <c r="I3954" s="0">
        <v>36.99</v>
      </c>
      <c r="J3954" s="0">
        <v>6</v>
      </c>
    </row>
    <row r="3955" spans="1:10" customHeight="0">
      <c r="A3955" s="0">
        <f>HYPERLINK("https://dl.dropboxusercontent.com/scl/fi/jjrj252up2nisgysa1cpv/g-individual-22.jpg?rlkey=e9q4a3he96oj7r8emq5fo7wmv&amp;dl=0","Click to download Image")</f>
      </c>
      <c r="B3955" s="0">
        <f>HYPERLINK("https://dl.dropboxusercontent.com/scl/fi/7vefuih65o55zny0j485p/womens-polo-size-chartselizabeth.jpg?rlkey=w9im3h484f75svflal3fdh6z3&amp;dl=0","Click to download SizeChart")</f>
      </c>
      <c r="C3955" s="0" t="inlineStr">
        <is>
          <t>Elizabeth Women's Polo Tank</t>
        </is>
      </c>
      <c r="D3955" s="0" t="inlineStr">
        <is>
          <t>132958</t>
        </is>
      </c>
      <c r="E3955" s="0" t="inlineStr">
        <is>
          <t>BLANK ELIZAB W RD:132958A-S</t>
        </is>
      </c>
      <c r="F3955" s="0" t="inlineStr">
        <is>
          <t>899132958040</t>
        </is>
      </c>
      <c r="G3955" s="0" t="inlineStr">
        <is>
          <t>WOMENS</t>
        </is>
      </c>
      <c r="H3955" s="0" t="inlineStr">
        <is>
          <t>S</t>
        </is>
      </c>
      <c r="I3955" s="0">
        <v>36.99</v>
      </c>
      <c r="J3955" s="0">
        <v>19</v>
      </c>
    </row>
    <row r="3956" spans="1:10" customHeight="0">
      <c r="A3956" s="0">
        <f>HYPERLINK("https://dl.dropboxusercontent.com/scl/fi/jjrj252up2nisgysa1cpv/g-individual-22.jpg?rlkey=e9q4a3he96oj7r8emq5fo7wmv&amp;dl=0","Click to download Image")</f>
      </c>
      <c r="B3956" s="0">
        <f>HYPERLINK("https://dl.dropboxusercontent.com/scl/fi/7vefuih65o55zny0j485p/womens-polo-size-chartselizabeth.jpg?rlkey=w9im3h484f75svflal3fdh6z3&amp;dl=0","Click to download SizeChart")</f>
      </c>
      <c r="C3956" s="0" t="inlineStr">
        <is>
          <t>Elizabeth Women's Polo Tank</t>
        </is>
      </c>
      <c r="D3956" s="0" t="inlineStr">
        <is>
          <t>132958</t>
        </is>
      </c>
      <c r="E3956" s="0" t="inlineStr">
        <is>
          <t>BLANK ELIZAB W RD:132958B-M</t>
        </is>
      </c>
      <c r="F3956" s="0" t="inlineStr">
        <is>
          <t>899132958057</t>
        </is>
      </c>
      <c r="G3956" s="0" t="inlineStr">
        <is>
          <t>WOMENS</t>
        </is>
      </c>
      <c r="H3956" s="0" t="inlineStr">
        <is>
          <t>M</t>
        </is>
      </c>
      <c r="I3956" s="0">
        <v>36.99</v>
      </c>
      <c r="J3956" s="0">
        <v>40</v>
      </c>
    </row>
    <row r="3957" spans="1:10" customHeight="0">
      <c r="A3957" s="0">
        <f>HYPERLINK("https://dl.dropboxusercontent.com/scl/fi/jjrj252up2nisgysa1cpv/g-individual-22.jpg?rlkey=e9q4a3he96oj7r8emq5fo7wmv&amp;dl=0","Click to download Image")</f>
      </c>
      <c r="B3957" s="0">
        <f>HYPERLINK("https://dl.dropboxusercontent.com/scl/fi/7vefuih65o55zny0j485p/womens-polo-size-chartselizabeth.jpg?rlkey=w9im3h484f75svflal3fdh6z3&amp;dl=0","Click to download SizeChart")</f>
      </c>
      <c r="C3957" s="0" t="inlineStr">
        <is>
          <t>Elizabeth Women's Polo Tank</t>
        </is>
      </c>
      <c r="D3957" s="0" t="inlineStr">
        <is>
          <t>132958</t>
        </is>
      </c>
      <c r="E3957" s="0" t="inlineStr">
        <is>
          <t>BLANK ELIZAB W RD:132958C-L</t>
        </is>
      </c>
      <c r="F3957" s="0" t="inlineStr">
        <is>
          <t>899132958064</t>
        </is>
      </c>
      <c r="G3957" s="0" t="inlineStr">
        <is>
          <t>WOMENS</t>
        </is>
      </c>
      <c r="H3957" s="0" t="inlineStr">
        <is>
          <t>L</t>
        </is>
      </c>
      <c r="I3957" s="0">
        <v>36.99</v>
      </c>
      <c r="J3957" s="0">
        <v>40</v>
      </c>
    </row>
    <row r="3958" spans="1:10" customHeight="0">
      <c r="A3958" s="0">
        <f>HYPERLINK("https://dl.dropboxusercontent.com/scl/fi/jjrj252up2nisgysa1cpv/g-individual-22.jpg?rlkey=e9q4a3he96oj7r8emq5fo7wmv&amp;dl=0","Click to download Image")</f>
      </c>
      <c r="B3958" s="0">
        <f>HYPERLINK("https://dl.dropboxusercontent.com/scl/fi/7vefuih65o55zny0j485p/womens-polo-size-chartselizabeth.jpg?rlkey=w9im3h484f75svflal3fdh6z3&amp;dl=0","Click to download SizeChart")</f>
      </c>
      <c r="C3958" s="0" t="inlineStr">
        <is>
          <t>Elizabeth Women's Polo Tank</t>
        </is>
      </c>
      <c r="D3958" s="0" t="inlineStr">
        <is>
          <t>132958</t>
        </is>
      </c>
      <c r="E3958" s="0" t="inlineStr">
        <is>
          <t>BLANK ELIZAB W RD:132958D-XL</t>
        </is>
      </c>
      <c r="F3958" s="0" t="inlineStr">
        <is>
          <t>899132958071</t>
        </is>
      </c>
      <c r="G3958" s="0" t="inlineStr">
        <is>
          <t>WOMENS</t>
        </is>
      </c>
      <c r="H3958" s="0" t="inlineStr">
        <is>
          <t>XL</t>
        </is>
      </c>
      <c r="I3958" s="0">
        <v>36.99</v>
      </c>
      <c r="J3958" s="0">
        <v>18</v>
      </c>
    </row>
    <row r="3959" spans="1:10" customHeight="0">
      <c r="A3959" s="0">
        <f>HYPERLINK("https://dl.dropboxusercontent.com/scl/fi/jjrj252up2nisgysa1cpv/g-individual-22.jpg?rlkey=e9q4a3he96oj7r8emq5fo7wmv&amp;dl=0","Click to download Image")</f>
      </c>
      <c r="B3959" s="0">
        <f>HYPERLINK("https://dl.dropboxusercontent.com/scl/fi/7vefuih65o55zny0j485p/womens-polo-size-chartselizabeth.jpg?rlkey=w9im3h484f75svflal3fdh6z3&amp;dl=0","Click to download SizeChart")</f>
      </c>
      <c r="C3959" s="0" t="inlineStr">
        <is>
          <t>Elizabeth Women's Polo Tank</t>
        </is>
      </c>
      <c r="D3959" s="0" t="inlineStr">
        <is>
          <t>132958</t>
        </is>
      </c>
      <c r="E3959" s="0" t="inlineStr">
        <is>
          <t>BLANK ELIZAB W RD:132958E-2XL</t>
        </is>
      </c>
      <c r="F3959" s="0" t="inlineStr">
        <is>
          <t>899132958088</t>
        </is>
      </c>
      <c r="G3959" s="0" t="inlineStr">
        <is>
          <t>WOMENS</t>
        </is>
      </c>
      <c r="H3959" s="0" t="inlineStr">
        <is>
          <t>2XL</t>
        </is>
      </c>
      <c r="I3959" s="0">
        <v>36.99</v>
      </c>
      <c r="J3959" s="0">
        <v>11</v>
      </c>
    </row>
    <row r="3960" spans="1:10" customHeight="0">
      <c r="A3960" s="0">
        <f>HYPERLINK("https://dl.dropboxusercontent.com/scl/fi/jjrj252up2nisgysa1cpv/g-individual-22.jpg?rlkey=e9q4a3he96oj7r8emq5fo7wmv&amp;dl=0","Click to download Image")</f>
      </c>
      <c r="B3960" s="0">
        <f>HYPERLINK("https://dl.dropboxusercontent.com/scl/fi/7vefuih65o55zny0j485p/womens-polo-size-chartselizabeth.jpg?rlkey=w9im3h484f75svflal3fdh6z3&amp;dl=0","Click to download SizeChart")</f>
      </c>
      <c r="C3960" s="0" t="inlineStr">
        <is>
          <t>Elizabeth Women's Polo Tank</t>
        </is>
      </c>
      <c r="D3960" s="0" t="inlineStr">
        <is>
          <t>132958</t>
        </is>
      </c>
      <c r="E3960" s="0" t="inlineStr">
        <is>
          <t>BLANK ELIZAB W RD:132958F-3XL</t>
        </is>
      </c>
      <c r="F3960" s="0" t="inlineStr">
        <is>
          <t>899132958095</t>
        </is>
      </c>
      <c r="G3960" s="0" t="inlineStr">
        <is>
          <t>WOMENS</t>
        </is>
      </c>
      <c r="H3960" s="0" t="inlineStr">
        <is>
          <t>3XL</t>
        </is>
      </c>
      <c r="I3960" s="0">
        <v>36.99</v>
      </c>
      <c r="J3960" s="0">
        <v>6</v>
      </c>
    </row>
    <row r="3961" spans="1:10" customHeight="0">
      <c r="A3961" s="0">
        <f>HYPERLINK("https://dl.dropboxusercontent.com/scl/fi/7ucmmqrzbaed0dttj1mdh/elizabeth-132956-f.jpg?rlkey=qt8t1279edj73mfniy38axotf&amp;dl=0","Click to download Image")</f>
      </c>
      <c r="B3961" s="0">
        <f>HYPERLINK("https://dl.dropboxusercontent.com/scl/fi/7vefuih65o55zny0j485p/womens-polo-size-chartselizabeth.jpg?rlkey=w9im3h484f75svflal3fdh6z3&amp;dl=0","Click to download SizeChart")</f>
      </c>
      <c r="C3961" s="0" t="inlineStr">
        <is>
          <t>Elizabeth Women's Polo Tank</t>
        </is>
      </c>
      <c r="D3961" s="0" t="inlineStr">
        <is>
          <t>132956</t>
        </is>
      </c>
      <c r="E3961" s="0" t="inlineStr">
        <is>
          <t>BLANK ELIZAB W NY:132956A-S</t>
        </is>
      </c>
      <c r="F3961" s="0" t="inlineStr">
        <is>
          <t>899132956046</t>
        </is>
      </c>
      <c r="G3961" s="0" t="inlineStr">
        <is>
          <t>WOMENS</t>
        </is>
      </c>
      <c r="H3961" s="0" t="inlineStr">
        <is>
          <t>S</t>
        </is>
      </c>
      <c r="I3961" s="0">
        <v>36.99</v>
      </c>
      <c r="J3961" s="0">
        <v>23</v>
      </c>
    </row>
    <row r="3962" spans="1:10" customHeight="0">
      <c r="A3962" s="0">
        <f>HYPERLINK("https://dl.dropboxusercontent.com/scl/fi/7ucmmqrzbaed0dttj1mdh/elizabeth-132956-f.jpg?rlkey=qt8t1279edj73mfniy38axotf&amp;dl=0","Click to download Image")</f>
      </c>
      <c r="B3962" s="0">
        <f>HYPERLINK("https://dl.dropboxusercontent.com/scl/fi/7vefuih65o55zny0j485p/womens-polo-size-chartselizabeth.jpg?rlkey=w9im3h484f75svflal3fdh6z3&amp;dl=0","Click to download SizeChart")</f>
      </c>
      <c r="C3962" s="0" t="inlineStr">
        <is>
          <t>Elizabeth Women's Polo Tank</t>
        </is>
      </c>
      <c r="D3962" s="0" t="inlineStr">
        <is>
          <t>132956</t>
        </is>
      </c>
      <c r="E3962" s="0" t="inlineStr">
        <is>
          <t>BLANK ELIZAB W NY:132956B-M</t>
        </is>
      </c>
      <c r="F3962" s="0" t="inlineStr">
        <is>
          <t>899132956053</t>
        </is>
      </c>
      <c r="G3962" s="0" t="inlineStr">
        <is>
          <t>WOMENS</t>
        </is>
      </c>
      <c r="H3962" s="0" t="inlineStr">
        <is>
          <t>M</t>
        </is>
      </c>
      <c r="I3962" s="0">
        <v>36.99</v>
      </c>
      <c r="J3962" s="0">
        <v>44</v>
      </c>
    </row>
    <row r="3963" spans="1:10" customHeight="0">
      <c r="A3963" s="0">
        <f>HYPERLINK("https://dl.dropboxusercontent.com/scl/fi/7ucmmqrzbaed0dttj1mdh/elizabeth-132956-f.jpg?rlkey=qt8t1279edj73mfniy38axotf&amp;dl=0","Click to download Image")</f>
      </c>
      <c r="B3963" s="0">
        <f>HYPERLINK("https://dl.dropboxusercontent.com/scl/fi/7vefuih65o55zny0j485p/womens-polo-size-chartselizabeth.jpg?rlkey=w9im3h484f75svflal3fdh6z3&amp;dl=0","Click to download SizeChart")</f>
      </c>
      <c r="C3963" s="0" t="inlineStr">
        <is>
          <t>Elizabeth Women's Polo Tank</t>
        </is>
      </c>
      <c r="D3963" s="0" t="inlineStr">
        <is>
          <t>132956</t>
        </is>
      </c>
      <c r="E3963" s="0" t="inlineStr">
        <is>
          <t>BLANK ELIZAB W NY:132956C-L</t>
        </is>
      </c>
      <c r="F3963" s="0" t="inlineStr">
        <is>
          <t>899132956060</t>
        </is>
      </c>
      <c r="G3963" s="0" t="inlineStr">
        <is>
          <t>WOMENS</t>
        </is>
      </c>
      <c r="H3963" s="0" t="inlineStr">
        <is>
          <t>L</t>
        </is>
      </c>
      <c r="I3963" s="0">
        <v>36.99</v>
      </c>
      <c r="J3963" s="0">
        <v>44</v>
      </c>
    </row>
    <row r="3964" spans="1:10" customHeight="0">
      <c r="A3964" s="0">
        <f>HYPERLINK("https://dl.dropboxusercontent.com/scl/fi/7ucmmqrzbaed0dttj1mdh/elizabeth-132956-f.jpg?rlkey=qt8t1279edj73mfniy38axotf&amp;dl=0","Click to download Image")</f>
      </c>
      <c r="B3964" s="0">
        <f>HYPERLINK("https://dl.dropboxusercontent.com/scl/fi/7vefuih65o55zny0j485p/womens-polo-size-chartselizabeth.jpg?rlkey=w9im3h484f75svflal3fdh6z3&amp;dl=0","Click to download SizeChart")</f>
      </c>
      <c r="C3964" s="0" t="inlineStr">
        <is>
          <t>Elizabeth Women's Polo Tank</t>
        </is>
      </c>
      <c r="D3964" s="0" t="inlineStr">
        <is>
          <t>132956</t>
        </is>
      </c>
      <c r="E3964" s="0" t="inlineStr">
        <is>
          <t>BLANK ELIZAB W NY:132956D-XL</t>
        </is>
      </c>
      <c r="F3964" s="0" t="inlineStr">
        <is>
          <t>899132956077</t>
        </is>
      </c>
      <c r="G3964" s="0" t="inlineStr">
        <is>
          <t>WOMENS</t>
        </is>
      </c>
      <c r="H3964" s="0" t="inlineStr">
        <is>
          <t>XL</t>
        </is>
      </c>
      <c r="I3964" s="0">
        <v>36.99</v>
      </c>
      <c r="J3964" s="0">
        <v>22</v>
      </c>
    </row>
    <row r="3965" spans="1:10" customHeight="0">
      <c r="A3965" s="0">
        <f>HYPERLINK("https://dl.dropboxusercontent.com/scl/fi/7ucmmqrzbaed0dttj1mdh/elizabeth-132956-f.jpg?rlkey=qt8t1279edj73mfniy38axotf&amp;dl=0","Click to download Image")</f>
      </c>
      <c r="B3965" s="0">
        <f>HYPERLINK("https://dl.dropboxusercontent.com/scl/fi/7vefuih65o55zny0j485p/womens-polo-size-chartselizabeth.jpg?rlkey=w9im3h484f75svflal3fdh6z3&amp;dl=0","Click to download SizeChart")</f>
      </c>
      <c r="C3965" s="0" t="inlineStr">
        <is>
          <t>Elizabeth Women's Polo Tank</t>
        </is>
      </c>
      <c r="D3965" s="0" t="inlineStr">
        <is>
          <t>132956</t>
        </is>
      </c>
      <c r="E3965" s="0" t="inlineStr">
        <is>
          <t>BLANK ELIZAB W NY:132956E-2XL</t>
        </is>
      </c>
      <c r="F3965" s="0" t="inlineStr">
        <is>
          <t>899132956084</t>
        </is>
      </c>
      <c r="G3965" s="0" t="inlineStr">
        <is>
          <t>WOMENS</t>
        </is>
      </c>
      <c r="H3965" s="0" t="inlineStr">
        <is>
          <t>2XL</t>
        </is>
      </c>
      <c r="I3965" s="0">
        <v>36.99</v>
      </c>
      <c r="J3965" s="0">
        <v>10</v>
      </c>
    </row>
    <row r="3966" spans="1:10" customHeight="0">
      <c r="A3966" s="0">
        <f>HYPERLINK("https://dl.dropboxusercontent.com/scl/fi/7ucmmqrzbaed0dttj1mdh/elizabeth-132956-f.jpg?rlkey=qt8t1279edj73mfniy38axotf&amp;dl=0","Click to download Image")</f>
      </c>
      <c r="B3966" s="0">
        <f>HYPERLINK("https://dl.dropboxusercontent.com/scl/fi/7vefuih65o55zny0j485p/womens-polo-size-chartselizabeth.jpg?rlkey=w9im3h484f75svflal3fdh6z3&amp;dl=0","Click to download SizeChart")</f>
      </c>
      <c r="C3966" s="0" t="inlineStr">
        <is>
          <t>Elizabeth Women's Polo Tank</t>
        </is>
      </c>
      <c r="D3966" s="0" t="inlineStr">
        <is>
          <t>132956</t>
        </is>
      </c>
      <c r="E3966" s="0" t="inlineStr">
        <is>
          <t>BLANK ELIZAB W NY:132956F-3XL</t>
        </is>
      </c>
      <c r="F3966" s="0" t="inlineStr">
        <is>
          <t>899132956091</t>
        </is>
      </c>
      <c r="G3966" s="0" t="inlineStr">
        <is>
          <t>WOMENS</t>
        </is>
      </c>
      <c r="H3966" s="0" t="inlineStr">
        <is>
          <t>3XL</t>
        </is>
      </c>
      <c r="I3966" s="0">
        <v>36.99</v>
      </c>
      <c r="J3966" s="0">
        <v>6</v>
      </c>
    </row>
    <row r="3967" spans="1:10" customHeight="0">
      <c r="A3967" s="0">
        <f>HYPERLINK("https://dl.dropboxusercontent.com/scl/fi/lup1o38f68iaae4pxb81l/elizabeth.jpg?rlkey=suyqjt73kpp0yiql8wpn0n6s6&amp;dl=0","Click to download Image")</f>
      </c>
      <c r="B3967" s="0">
        <f>HYPERLINK("https://dl.dropboxusercontent.com/scl/fi/7vefuih65o55zny0j485p/womens-polo-size-chartselizabeth.jpg?rlkey=w9im3h484f75svflal3fdh6z3&amp;dl=0","Click to download SizeChart")</f>
      </c>
      <c r="C3967" s="0" t="inlineStr">
        <is>
          <t>Elizabeth Women's Polo Tank</t>
        </is>
      </c>
      <c r="D3967" s="0" t="inlineStr">
        <is>
          <t>132955</t>
        </is>
      </c>
      <c r="E3967" s="0" t="inlineStr">
        <is>
          <t>BLANK ELIZAB W RL:132955A-S</t>
        </is>
      </c>
      <c r="F3967" s="0" t="inlineStr">
        <is>
          <t>899132955049</t>
        </is>
      </c>
      <c r="G3967" s="0" t="inlineStr">
        <is>
          <t>WOMENS</t>
        </is>
      </c>
      <c r="H3967" s="0" t="inlineStr">
        <is>
          <t>S</t>
        </is>
      </c>
      <c r="I3967" s="0">
        <v>36.99</v>
      </c>
      <c r="J3967" s="0">
        <v>23</v>
      </c>
    </row>
    <row r="3968" spans="1:10" customHeight="0">
      <c r="A3968" s="0">
        <f>HYPERLINK("https://dl.dropboxusercontent.com/scl/fi/lup1o38f68iaae4pxb81l/elizabeth.jpg?rlkey=suyqjt73kpp0yiql8wpn0n6s6&amp;dl=0","Click to download Image")</f>
      </c>
      <c r="B3968" s="0">
        <f>HYPERLINK("https://dl.dropboxusercontent.com/scl/fi/7vefuih65o55zny0j485p/womens-polo-size-chartselizabeth.jpg?rlkey=w9im3h484f75svflal3fdh6z3&amp;dl=0","Click to download SizeChart")</f>
      </c>
      <c r="C3968" s="0" t="inlineStr">
        <is>
          <t>Elizabeth Women's Polo Tank</t>
        </is>
      </c>
      <c r="D3968" s="0" t="inlineStr">
        <is>
          <t>132955</t>
        </is>
      </c>
      <c r="E3968" s="0" t="inlineStr">
        <is>
          <t>BLANK ELIZAB W RL:132955B-M</t>
        </is>
      </c>
      <c r="F3968" s="0" t="inlineStr">
        <is>
          <t>899132955056</t>
        </is>
      </c>
      <c r="G3968" s="0" t="inlineStr">
        <is>
          <t>WOMENS</t>
        </is>
      </c>
      <c r="H3968" s="0" t="inlineStr">
        <is>
          <t>M</t>
        </is>
      </c>
      <c r="I3968" s="0">
        <v>36.99</v>
      </c>
      <c r="J3968" s="0">
        <v>44</v>
      </c>
    </row>
    <row r="3969" spans="1:10" customHeight="0">
      <c r="A3969" s="0">
        <f>HYPERLINK("https://dl.dropboxusercontent.com/scl/fi/lup1o38f68iaae4pxb81l/elizabeth.jpg?rlkey=suyqjt73kpp0yiql8wpn0n6s6&amp;dl=0","Click to download Image")</f>
      </c>
      <c r="B3969" s="0">
        <f>HYPERLINK("https://dl.dropboxusercontent.com/scl/fi/7vefuih65o55zny0j485p/womens-polo-size-chartselizabeth.jpg?rlkey=w9im3h484f75svflal3fdh6z3&amp;dl=0","Click to download SizeChart")</f>
      </c>
      <c r="C3969" s="0" t="inlineStr">
        <is>
          <t>Elizabeth Women's Polo Tank</t>
        </is>
      </c>
      <c r="D3969" s="0" t="inlineStr">
        <is>
          <t>132955</t>
        </is>
      </c>
      <c r="E3969" s="0" t="inlineStr">
        <is>
          <t>BLANK ELIZAB W RL:132955C-L</t>
        </is>
      </c>
      <c r="F3969" s="0" t="inlineStr">
        <is>
          <t>899132955063</t>
        </is>
      </c>
      <c r="G3969" s="0" t="inlineStr">
        <is>
          <t>WOMENS</t>
        </is>
      </c>
      <c r="H3969" s="0" t="inlineStr">
        <is>
          <t>L</t>
        </is>
      </c>
      <c r="I3969" s="0">
        <v>36.99</v>
      </c>
      <c r="J3969" s="0">
        <v>43</v>
      </c>
    </row>
    <row r="3970" spans="1:10" customHeight="0">
      <c r="A3970" s="0">
        <f>HYPERLINK("https://dl.dropboxusercontent.com/scl/fi/lup1o38f68iaae4pxb81l/elizabeth.jpg?rlkey=suyqjt73kpp0yiql8wpn0n6s6&amp;dl=0","Click to download Image")</f>
      </c>
      <c r="B3970" s="0">
        <f>HYPERLINK("https://dl.dropboxusercontent.com/scl/fi/7vefuih65o55zny0j485p/womens-polo-size-chartselizabeth.jpg?rlkey=w9im3h484f75svflal3fdh6z3&amp;dl=0","Click to download SizeChart")</f>
      </c>
      <c r="C3970" s="0" t="inlineStr">
        <is>
          <t>Elizabeth Women's Polo Tank</t>
        </is>
      </c>
      <c r="D3970" s="0" t="inlineStr">
        <is>
          <t>132955</t>
        </is>
      </c>
      <c r="E3970" s="0" t="inlineStr">
        <is>
          <t>BLANK ELIZAB W RL:132955D-XL</t>
        </is>
      </c>
      <c r="F3970" s="0" t="inlineStr">
        <is>
          <t>899132955070</t>
        </is>
      </c>
      <c r="G3970" s="0" t="inlineStr">
        <is>
          <t>WOMENS</t>
        </is>
      </c>
      <c r="H3970" s="0" t="inlineStr">
        <is>
          <t>XL</t>
        </is>
      </c>
      <c r="I3970" s="0">
        <v>36.99</v>
      </c>
      <c r="J3970" s="0">
        <v>22</v>
      </c>
    </row>
    <row r="3971" spans="1:10" customHeight="0">
      <c r="A3971" s="0">
        <f>HYPERLINK("https://dl.dropboxusercontent.com/scl/fi/lup1o38f68iaae4pxb81l/elizabeth.jpg?rlkey=suyqjt73kpp0yiql8wpn0n6s6&amp;dl=0","Click to download Image")</f>
      </c>
      <c r="B3971" s="0">
        <f>HYPERLINK("https://dl.dropboxusercontent.com/scl/fi/7vefuih65o55zny0j485p/womens-polo-size-chartselizabeth.jpg?rlkey=w9im3h484f75svflal3fdh6z3&amp;dl=0","Click to download SizeChart")</f>
      </c>
      <c r="C3971" s="0" t="inlineStr">
        <is>
          <t>Elizabeth Women's Polo Tank</t>
        </is>
      </c>
      <c r="D3971" s="0" t="inlineStr">
        <is>
          <t>132955</t>
        </is>
      </c>
      <c r="E3971" s="0" t="inlineStr">
        <is>
          <t>BLANK ELIZAB W RL:132955E-2XL</t>
        </is>
      </c>
      <c r="F3971" s="0" t="inlineStr">
        <is>
          <t>899132955087</t>
        </is>
      </c>
      <c r="G3971" s="0" t="inlineStr">
        <is>
          <t>WOMENS</t>
        </is>
      </c>
      <c r="H3971" s="0" t="inlineStr">
        <is>
          <t>2XL</t>
        </is>
      </c>
      <c r="I3971" s="0">
        <v>36.99</v>
      </c>
      <c r="J3971" s="0">
        <v>11</v>
      </c>
    </row>
    <row r="3972" spans="1:10" customHeight="0">
      <c r="A3972" s="0">
        <f>HYPERLINK("https://dl.dropboxusercontent.com/scl/fi/lup1o38f68iaae4pxb81l/elizabeth.jpg?rlkey=suyqjt73kpp0yiql8wpn0n6s6&amp;dl=0","Click to download Image")</f>
      </c>
      <c r="B3972" s="0">
        <f>HYPERLINK("https://dl.dropboxusercontent.com/scl/fi/7vefuih65o55zny0j485p/womens-polo-size-chartselizabeth.jpg?rlkey=w9im3h484f75svflal3fdh6z3&amp;dl=0","Click to download SizeChart")</f>
      </c>
      <c r="C3972" s="0" t="inlineStr">
        <is>
          <t>Elizabeth Women's Polo Tank</t>
        </is>
      </c>
      <c r="D3972" s="0" t="inlineStr">
        <is>
          <t>132955</t>
        </is>
      </c>
      <c r="E3972" s="0" t="inlineStr">
        <is>
          <t>BLANK ELIZAB W RL:132955F-3XL</t>
        </is>
      </c>
      <c r="F3972" s="0" t="inlineStr">
        <is>
          <t>899132955094</t>
        </is>
      </c>
      <c r="G3972" s="0" t="inlineStr">
        <is>
          <t>WOMENS</t>
        </is>
      </c>
      <c r="H3972" s="0" t="inlineStr">
        <is>
          <t>3XL</t>
        </is>
      </c>
      <c r="I3972" s="0">
        <v>36.99</v>
      </c>
      <c r="J3972" s="0">
        <v>6</v>
      </c>
    </row>
    <row r="3973" spans="1:10" customHeight="0">
      <c r="A3973" s="0">
        <f>HYPERLINK("https://dl.dropboxusercontent.com/scl/fi/ka7jwqskpazophhweyxzv/elizabeth-132959-f.jpg?rlkey=o2u0dwb50xr6856o152vc7bkp&amp;dl=0","Click to download Image")</f>
      </c>
      <c r="B3973" s="0">
        <f>HYPERLINK("https://dl.dropboxusercontent.com/scl/fi/7vefuih65o55zny0j485p/womens-polo-size-chartselizabeth.jpg?rlkey=w9im3h484f75svflal3fdh6z3&amp;dl=0","Click to download SizeChart")</f>
      </c>
      <c r="C3973" s="0" t="inlineStr">
        <is>
          <t>Elizabeth Women's Polo Tank</t>
        </is>
      </c>
      <c r="D3973" s="0" t="inlineStr">
        <is>
          <t>132959</t>
        </is>
      </c>
      <c r="E3973" s="0" t="inlineStr">
        <is>
          <t>BLANK ELIZAB W PE:132959A-S</t>
        </is>
      </c>
      <c r="F3973" s="0" t="inlineStr">
        <is>
          <t>899132959047</t>
        </is>
      </c>
      <c r="G3973" s="0" t="inlineStr">
        <is>
          <t>WOMENS</t>
        </is>
      </c>
      <c r="H3973" s="0" t="inlineStr">
        <is>
          <t>S</t>
        </is>
      </c>
      <c r="I3973" s="0">
        <v>36.99</v>
      </c>
      <c r="J3973" s="0">
        <v>22</v>
      </c>
    </row>
    <row r="3974" spans="1:10" customHeight="0">
      <c r="A3974" s="0">
        <f>HYPERLINK("https://dl.dropboxusercontent.com/scl/fi/ka7jwqskpazophhweyxzv/elizabeth-132959-f.jpg?rlkey=o2u0dwb50xr6856o152vc7bkp&amp;dl=0","Click to download Image")</f>
      </c>
      <c r="B3974" s="0">
        <f>HYPERLINK("https://dl.dropboxusercontent.com/scl/fi/7vefuih65o55zny0j485p/womens-polo-size-chartselizabeth.jpg?rlkey=w9im3h484f75svflal3fdh6z3&amp;dl=0","Click to download SizeChart")</f>
      </c>
      <c r="C3974" s="0" t="inlineStr">
        <is>
          <t>Elizabeth Women's Polo Tank</t>
        </is>
      </c>
      <c r="D3974" s="0" t="inlineStr">
        <is>
          <t>132959</t>
        </is>
      </c>
      <c r="E3974" s="0" t="inlineStr">
        <is>
          <t>BLANK ELIZAB W PE:132959B-M</t>
        </is>
      </c>
      <c r="F3974" s="0" t="inlineStr">
        <is>
          <t>899132959054</t>
        </is>
      </c>
      <c r="G3974" s="0" t="inlineStr">
        <is>
          <t>WOMENS</t>
        </is>
      </c>
      <c r="H3974" s="0" t="inlineStr">
        <is>
          <t>M</t>
        </is>
      </c>
      <c r="I3974" s="0">
        <v>36.99</v>
      </c>
      <c r="J3974" s="0">
        <v>44</v>
      </c>
    </row>
    <row r="3975" spans="1:10" customHeight="0">
      <c r="A3975" s="0">
        <f>HYPERLINK("https://dl.dropboxusercontent.com/scl/fi/ka7jwqskpazophhweyxzv/elizabeth-132959-f.jpg?rlkey=o2u0dwb50xr6856o152vc7bkp&amp;dl=0","Click to download Image")</f>
      </c>
      <c r="B3975" s="0">
        <f>HYPERLINK("https://dl.dropboxusercontent.com/scl/fi/7vefuih65o55zny0j485p/womens-polo-size-chartselizabeth.jpg?rlkey=w9im3h484f75svflal3fdh6z3&amp;dl=0","Click to download SizeChart")</f>
      </c>
      <c r="C3975" s="0" t="inlineStr">
        <is>
          <t>Elizabeth Women's Polo Tank</t>
        </is>
      </c>
      <c r="D3975" s="0" t="inlineStr">
        <is>
          <t>132959</t>
        </is>
      </c>
      <c r="E3975" s="0" t="inlineStr">
        <is>
          <t>BLANK ELIZAB W PE:132959C-L</t>
        </is>
      </c>
      <c r="F3975" s="0" t="inlineStr">
        <is>
          <t>899132959061</t>
        </is>
      </c>
      <c r="G3975" s="0" t="inlineStr">
        <is>
          <t>WOMENS</t>
        </is>
      </c>
      <c r="H3975" s="0" t="inlineStr">
        <is>
          <t>L</t>
        </is>
      </c>
      <c r="I3975" s="0">
        <v>36.99</v>
      </c>
      <c r="J3975" s="0">
        <v>43</v>
      </c>
    </row>
    <row r="3976" spans="1:10" customHeight="0">
      <c r="A3976" s="0">
        <f>HYPERLINK("https://dl.dropboxusercontent.com/scl/fi/ka7jwqskpazophhweyxzv/elizabeth-132959-f.jpg?rlkey=o2u0dwb50xr6856o152vc7bkp&amp;dl=0","Click to download Image")</f>
      </c>
      <c r="B3976" s="0">
        <f>HYPERLINK("https://dl.dropboxusercontent.com/scl/fi/7vefuih65o55zny0j485p/womens-polo-size-chartselizabeth.jpg?rlkey=w9im3h484f75svflal3fdh6z3&amp;dl=0","Click to download SizeChart")</f>
      </c>
      <c r="C3976" s="0" t="inlineStr">
        <is>
          <t>Elizabeth Women's Polo Tank</t>
        </is>
      </c>
      <c r="D3976" s="0" t="inlineStr">
        <is>
          <t>132959</t>
        </is>
      </c>
      <c r="E3976" s="0" t="inlineStr">
        <is>
          <t>BLANK ELIZAB W PE:132959D-XL</t>
        </is>
      </c>
      <c r="F3976" s="0" t="inlineStr">
        <is>
          <t>899132959078</t>
        </is>
      </c>
      <c r="G3976" s="0" t="inlineStr">
        <is>
          <t>WOMENS</t>
        </is>
      </c>
      <c r="H3976" s="0" t="inlineStr">
        <is>
          <t>XL</t>
        </is>
      </c>
      <c r="I3976" s="0">
        <v>36.99</v>
      </c>
      <c r="J3976" s="0">
        <v>21</v>
      </c>
    </row>
    <row r="3977" spans="1:10" customHeight="0">
      <c r="A3977" s="0">
        <f>HYPERLINK("https://dl.dropboxusercontent.com/scl/fi/ka7jwqskpazophhweyxzv/elizabeth-132959-f.jpg?rlkey=o2u0dwb50xr6856o152vc7bkp&amp;dl=0","Click to download Image")</f>
      </c>
      <c r="B3977" s="0">
        <f>HYPERLINK("https://dl.dropboxusercontent.com/scl/fi/7vefuih65o55zny0j485p/womens-polo-size-chartselizabeth.jpg?rlkey=w9im3h484f75svflal3fdh6z3&amp;dl=0","Click to download SizeChart")</f>
      </c>
      <c r="C3977" s="0" t="inlineStr">
        <is>
          <t>Elizabeth Women's Polo Tank</t>
        </is>
      </c>
      <c r="D3977" s="0" t="inlineStr">
        <is>
          <t>132959</t>
        </is>
      </c>
      <c r="E3977" s="0" t="inlineStr">
        <is>
          <t>BLANK ELIZAB W PE:132959E-2XL</t>
        </is>
      </c>
      <c r="F3977" s="0" t="inlineStr">
        <is>
          <t>899132959085</t>
        </is>
      </c>
      <c r="G3977" s="0" t="inlineStr">
        <is>
          <t>WOMENS</t>
        </is>
      </c>
      <c r="H3977" s="0" t="inlineStr">
        <is>
          <t>2XL</t>
        </is>
      </c>
      <c r="I3977" s="0">
        <v>36.99</v>
      </c>
      <c r="J3977" s="0">
        <v>10</v>
      </c>
    </row>
    <row r="3978" spans="1:10" customHeight="0">
      <c r="A3978" s="0">
        <f>HYPERLINK("https://dl.dropboxusercontent.com/scl/fi/ka7jwqskpazophhweyxzv/elizabeth-132959-f.jpg?rlkey=o2u0dwb50xr6856o152vc7bkp&amp;dl=0","Click to download Image")</f>
      </c>
      <c r="B3978" s="0">
        <f>HYPERLINK("https://dl.dropboxusercontent.com/scl/fi/7vefuih65o55zny0j485p/womens-polo-size-chartselizabeth.jpg?rlkey=w9im3h484f75svflal3fdh6z3&amp;dl=0","Click to download SizeChart")</f>
      </c>
      <c r="C3978" s="0" t="inlineStr">
        <is>
          <t>Elizabeth Women's Polo Tank</t>
        </is>
      </c>
      <c r="D3978" s="0" t="inlineStr">
        <is>
          <t>132959</t>
        </is>
      </c>
      <c r="E3978" s="0" t="inlineStr">
        <is>
          <t>BLANK ELIZAB W PE:132959F-3XL</t>
        </is>
      </c>
      <c r="F3978" s="0" t="inlineStr">
        <is>
          <t>899132959092</t>
        </is>
      </c>
      <c r="G3978" s="0" t="inlineStr">
        <is>
          <t>WOMENS</t>
        </is>
      </c>
      <c r="H3978" s="0" t="inlineStr">
        <is>
          <t>3XL</t>
        </is>
      </c>
      <c r="I3978" s="0">
        <v>36.99</v>
      </c>
      <c r="J3978" s="0">
        <v>6</v>
      </c>
    </row>
    <row r="3979" spans="1:10" customHeight="0">
      <c r="A3979" s="0">
        <f>HYPERLINK("https://dl.dropboxusercontent.com/scl/fi/cppxvon7l9sjn8brfg4cb/fleet-152950-f.jpg?rlkey=qlupo7mfew3c5x22cp814v07o&amp;dl=0","Click to download Image")</f>
      </c>
      <c r="B3979" s="0">
        <f>HYPERLINK("https://dl.dropboxusercontent.com/scl/fi/8wg2xg2knye2cnbtwszpk/womens-polo-size-chartsfleet.jpg?rlkey=o59y8ieaa62v2wvss6udk2muy&amp;dl=0","Click to download SizeChart")</f>
      </c>
      <c r="C3979" s="0" t="inlineStr">
        <is>
          <t>Fleet Women's Striped Polo</t>
        </is>
      </c>
      <c r="D3979" s="0" t="inlineStr">
        <is>
          <t>152950</t>
        </is>
      </c>
      <c r="E3979" s="0" t="inlineStr">
        <is>
          <t>BLANK FLEET W BK:152950A-S</t>
        </is>
      </c>
      <c r="F3979" s="0" t="inlineStr">
        <is>
          <t>899152950048</t>
        </is>
      </c>
      <c r="G3979" s="0" t="inlineStr">
        <is>
          <t>WOMENS</t>
        </is>
      </c>
      <c r="H3979" s="0" t="inlineStr">
        <is>
          <t>S</t>
        </is>
      </c>
      <c r="I3979" s="0">
        <v>39.99</v>
      </c>
      <c r="J3979" s="0">
        <v>7</v>
      </c>
    </row>
    <row r="3980" spans="1:10" customHeight="0">
      <c r="A3980" s="0">
        <f>HYPERLINK("https://dl.dropboxusercontent.com/scl/fi/cppxvon7l9sjn8brfg4cb/fleet-152950-f.jpg?rlkey=qlupo7mfew3c5x22cp814v07o&amp;dl=0","Click to download Image")</f>
      </c>
      <c r="B3980" s="0">
        <f>HYPERLINK("https://dl.dropboxusercontent.com/scl/fi/8wg2xg2knye2cnbtwszpk/womens-polo-size-chartsfleet.jpg?rlkey=o59y8ieaa62v2wvss6udk2muy&amp;dl=0","Click to download SizeChart")</f>
      </c>
      <c r="C3980" s="0" t="inlineStr">
        <is>
          <t>Fleet Women's Striped Polo</t>
        </is>
      </c>
      <c r="D3980" s="0" t="inlineStr">
        <is>
          <t>152950</t>
        </is>
      </c>
      <c r="E3980" s="0" t="inlineStr">
        <is>
          <t>BLANK FLEET W BK:152950B-M</t>
        </is>
      </c>
      <c r="F3980" s="0" t="inlineStr">
        <is>
          <t>899152950055</t>
        </is>
      </c>
      <c r="G3980" s="0" t="inlineStr">
        <is>
          <t>WOMENS</t>
        </is>
      </c>
      <c r="H3980" s="0" t="inlineStr">
        <is>
          <t>M</t>
        </is>
      </c>
      <c r="I3980" s="0">
        <v>39.99</v>
      </c>
      <c r="J3980" s="0">
        <v>14</v>
      </c>
    </row>
    <row r="3981" spans="1:10" customHeight="0">
      <c r="A3981" s="0">
        <f>HYPERLINK("https://dl.dropboxusercontent.com/scl/fi/cppxvon7l9sjn8brfg4cb/fleet-152950-f.jpg?rlkey=qlupo7mfew3c5x22cp814v07o&amp;dl=0","Click to download Image")</f>
      </c>
      <c r="B3981" s="0">
        <f>HYPERLINK("https://dl.dropboxusercontent.com/scl/fi/8wg2xg2knye2cnbtwszpk/womens-polo-size-chartsfleet.jpg?rlkey=o59y8ieaa62v2wvss6udk2muy&amp;dl=0","Click to download SizeChart")</f>
      </c>
      <c r="C3981" s="0" t="inlineStr">
        <is>
          <t>Fleet Women's Striped Polo</t>
        </is>
      </c>
      <c r="D3981" s="0" t="inlineStr">
        <is>
          <t>152950</t>
        </is>
      </c>
      <c r="E3981" s="0" t="inlineStr">
        <is>
          <t>BLANK FLEET W BK:152950C-L</t>
        </is>
      </c>
      <c r="F3981" s="0" t="inlineStr">
        <is>
          <t>899152950062</t>
        </is>
      </c>
      <c r="G3981" s="0" t="inlineStr">
        <is>
          <t>WOMENS</t>
        </is>
      </c>
      <c r="H3981" s="0" t="inlineStr">
        <is>
          <t>L</t>
        </is>
      </c>
      <c r="I3981" s="0">
        <v>39.99</v>
      </c>
      <c r="J3981" s="0">
        <v>8</v>
      </c>
    </row>
    <row r="3982" spans="1:10" customHeight="0">
      <c r="A3982" s="0">
        <f>HYPERLINK("https://dl.dropboxusercontent.com/scl/fi/cppxvon7l9sjn8brfg4cb/fleet-152950-f.jpg?rlkey=qlupo7mfew3c5x22cp814v07o&amp;dl=0","Click to download Image")</f>
      </c>
      <c r="B3982" s="0">
        <f>HYPERLINK("https://dl.dropboxusercontent.com/scl/fi/8wg2xg2knye2cnbtwszpk/womens-polo-size-chartsfleet.jpg?rlkey=o59y8ieaa62v2wvss6udk2muy&amp;dl=0","Click to download SizeChart")</f>
      </c>
      <c r="C3982" s="0" t="inlineStr">
        <is>
          <t>Fleet Women's Striped Polo</t>
        </is>
      </c>
      <c r="D3982" s="0" t="inlineStr">
        <is>
          <t>152950</t>
        </is>
      </c>
      <c r="E3982" s="0" t="inlineStr">
        <is>
          <t>BLANK FLEET W BK:152950D-XL</t>
        </is>
      </c>
      <c r="F3982" s="0" t="inlineStr">
        <is>
          <t>899152950079</t>
        </is>
      </c>
      <c r="G3982" s="0" t="inlineStr">
        <is>
          <t>WOMENS</t>
        </is>
      </c>
      <c r="H3982" s="0" t="inlineStr">
        <is>
          <t>XL</t>
        </is>
      </c>
      <c r="I3982" s="0">
        <v>39.99</v>
      </c>
      <c r="J3982" s="0">
        <v>6</v>
      </c>
    </row>
    <row r="3983" spans="1:10" customHeight="0">
      <c r="A3983" s="0">
        <f>HYPERLINK("https://dl.dropboxusercontent.com/scl/fi/cppxvon7l9sjn8brfg4cb/fleet-152950-f.jpg?rlkey=qlupo7mfew3c5x22cp814v07o&amp;dl=0","Click to download Image")</f>
      </c>
      <c r="B3983" s="0">
        <f>HYPERLINK("https://dl.dropboxusercontent.com/scl/fi/8wg2xg2knye2cnbtwszpk/womens-polo-size-chartsfleet.jpg?rlkey=o59y8ieaa62v2wvss6udk2muy&amp;dl=0","Click to download SizeChart")</f>
      </c>
      <c r="C3983" s="0" t="inlineStr">
        <is>
          <t>Fleet Women's Striped Polo</t>
        </is>
      </c>
      <c r="D3983" s="0" t="inlineStr">
        <is>
          <t>152950</t>
        </is>
      </c>
      <c r="E3983" s="0" t="inlineStr">
        <is>
          <t>BLANK FLEET W BK:152950E-2XL</t>
        </is>
      </c>
      <c r="F3983" s="0" t="inlineStr">
        <is>
          <t>899152950086</t>
        </is>
      </c>
      <c r="G3983" s="0" t="inlineStr">
        <is>
          <t>WOMENS</t>
        </is>
      </c>
      <c r="H3983" s="0" t="inlineStr">
        <is>
          <t>2XL</t>
        </is>
      </c>
      <c r="I3983" s="0">
        <v>39.99</v>
      </c>
      <c r="J3983" s="0">
        <v>4</v>
      </c>
    </row>
    <row r="3984" spans="1:10" customHeight="0">
      <c r="A3984" s="0">
        <f>HYPERLINK("https://dl.dropboxusercontent.com/scl/fi/cppxvon7l9sjn8brfg4cb/fleet-152950-f.jpg?rlkey=qlupo7mfew3c5x22cp814v07o&amp;dl=0","Click to download Image")</f>
      </c>
      <c r="B3984" s="0">
        <f>HYPERLINK("https://dl.dropboxusercontent.com/scl/fi/8wg2xg2knye2cnbtwszpk/womens-polo-size-chartsfleet.jpg?rlkey=o59y8ieaa62v2wvss6udk2muy&amp;dl=0","Click to download SizeChart")</f>
      </c>
      <c r="C3984" s="0" t="inlineStr">
        <is>
          <t>Fleet Women's Striped Polo</t>
        </is>
      </c>
      <c r="D3984" s="0" t="inlineStr">
        <is>
          <t>152950</t>
        </is>
      </c>
      <c r="E3984" s="0" t="inlineStr">
        <is>
          <t>BLANK FLEET W BK:152950F-3XL</t>
        </is>
      </c>
      <c r="F3984" s="0" t="inlineStr">
        <is>
          <t>899152950093</t>
        </is>
      </c>
      <c r="G3984" s="0" t="inlineStr">
        <is>
          <t>WOMENS</t>
        </is>
      </c>
      <c r="H3984" s="0" t="inlineStr">
        <is>
          <t>3XL</t>
        </is>
      </c>
      <c r="I3984" s="0">
        <v>39.99</v>
      </c>
      <c r="J3984" s="0">
        <v>2</v>
      </c>
    </row>
    <row r="3985" spans="1:10" customHeight="0">
      <c r="A3985" s="0">
        <f>HYPERLINK("https://dl.dropboxusercontent.com/scl/fi/nt2793tg9azv85stysc55/fleet.jpg?rlkey=dinms3ohfqu29ftt77x3ourq1&amp;dl=0","Click to download Image")</f>
      </c>
      <c r="B3985" s="0">
        <f>HYPERLINK("https://dl.dropboxusercontent.com/scl/fi/8wg2xg2knye2cnbtwszpk/womens-polo-size-chartsfleet.jpg?rlkey=o59y8ieaa62v2wvss6udk2muy&amp;dl=0","Click to download SizeChart")</f>
      </c>
      <c r="C3985" s="0" t="inlineStr">
        <is>
          <t>Fleet Women's Striped Polo</t>
        </is>
      </c>
      <c r="D3985" s="0" t="inlineStr">
        <is>
          <t>152951</t>
        </is>
      </c>
      <c r="E3985" s="0" t="inlineStr">
        <is>
          <t>BLANK FLEET W CL:152951A-S</t>
        </is>
      </c>
      <c r="F3985" s="0" t="inlineStr">
        <is>
          <t>899152951045</t>
        </is>
      </c>
      <c r="G3985" s="0" t="inlineStr">
        <is>
          <t>WOMENS</t>
        </is>
      </c>
      <c r="H3985" s="0" t="inlineStr">
        <is>
          <t>S</t>
        </is>
      </c>
      <c r="I3985" s="0">
        <v>39.99</v>
      </c>
      <c r="J3985" s="0">
        <v>13</v>
      </c>
    </row>
    <row r="3986" spans="1:10" customHeight="0">
      <c r="A3986" s="0">
        <f>HYPERLINK("https://dl.dropboxusercontent.com/scl/fi/nt2793tg9azv85stysc55/fleet.jpg?rlkey=dinms3ohfqu29ftt77x3ourq1&amp;dl=0","Click to download Image")</f>
      </c>
      <c r="B3986" s="0">
        <f>HYPERLINK("https://dl.dropboxusercontent.com/scl/fi/8wg2xg2knye2cnbtwszpk/womens-polo-size-chartsfleet.jpg?rlkey=o59y8ieaa62v2wvss6udk2muy&amp;dl=0","Click to download SizeChart")</f>
      </c>
      <c r="C3986" s="0" t="inlineStr">
        <is>
          <t>Fleet Women's Striped Polo</t>
        </is>
      </c>
      <c r="D3986" s="0" t="inlineStr">
        <is>
          <t>152951</t>
        </is>
      </c>
      <c r="E3986" s="0" t="inlineStr">
        <is>
          <t>BLANK FLEET W CL:152951B-M</t>
        </is>
      </c>
      <c r="F3986" s="0" t="inlineStr">
        <is>
          <t>899152951052</t>
        </is>
      </c>
      <c r="G3986" s="0" t="inlineStr">
        <is>
          <t>WOMENS</t>
        </is>
      </c>
      <c r="H3986" s="0" t="inlineStr">
        <is>
          <t>M</t>
        </is>
      </c>
      <c r="I3986" s="0">
        <v>39.99</v>
      </c>
      <c r="J3986" s="0">
        <v>28</v>
      </c>
    </row>
    <row r="3987" spans="1:10" customHeight="0">
      <c r="A3987" s="0">
        <f>HYPERLINK("https://dl.dropboxusercontent.com/scl/fi/nt2793tg9azv85stysc55/fleet.jpg?rlkey=dinms3ohfqu29ftt77x3ourq1&amp;dl=0","Click to download Image")</f>
      </c>
      <c r="B3987" s="0">
        <f>HYPERLINK("https://dl.dropboxusercontent.com/scl/fi/8wg2xg2knye2cnbtwszpk/womens-polo-size-chartsfleet.jpg?rlkey=o59y8ieaa62v2wvss6udk2muy&amp;dl=0","Click to download SizeChart")</f>
      </c>
      <c r="C3987" s="0" t="inlineStr">
        <is>
          <t>Fleet Women's Striped Polo</t>
        </is>
      </c>
      <c r="D3987" s="0" t="inlineStr">
        <is>
          <t>152951</t>
        </is>
      </c>
      <c r="E3987" s="0" t="inlineStr">
        <is>
          <t>BLANK FLEET W CL:152951C-L</t>
        </is>
      </c>
      <c r="F3987" s="0" t="inlineStr">
        <is>
          <t>899152951069</t>
        </is>
      </c>
      <c r="G3987" s="0" t="inlineStr">
        <is>
          <t>WOMENS</t>
        </is>
      </c>
      <c r="H3987" s="0" t="inlineStr">
        <is>
          <t>L</t>
        </is>
      </c>
      <c r="I3987" s="0">
        <v>39.99</v>
      </c>
      <c r="J3987" s="0">
        <v>28</v>
      </c>
    </row>
    <row r="3988" spans="1:10" customHeight="0">
      <c r="A3988" s="0">
        <f>HYPERLINK("https://dl.dropboxusercontent.com/scl/fi/nt2793tg9azv85stysc55/fleet.jpg?rlkey=dinms3ohfqu29ftt77x3ourq1&amp;dl=0","Click to download Image")</f>
      </c>
      <c r="B3988" s="0">
        <f>HYPERLINK("https://dl.dropboxusercontent.com/scl/fi/8wg2xg2knye2cnbtwszpk/womens-polo-size-chartsfleet.jpg?rlkey=o59y8ieaa62v2wvss6udk2muy&amp;dl=0","Click to download SizeChart")</f>
      </c>
      <c r="C3988" s="0" t="inlineStr">
        <is>
          <t>Fleet Women's Striped Polo</t>
        </is>
      </c>
      <c r="D3988" s="0" t="inlineStr">
        <is>
          <t>152951</t>
        </is>
      </c>
      <c r="E3988" s="0" t="inlineStr">
        <is>
          <t>BLANK FLEET W CL:152951D-XL</t>
        </is>
      </c>
      <c r="F3988" s="0" t="inlineStr">
        <is>
          <t>899152951076</t>
        </is>
      </c>
      <c r="G3988" s="0" t="inlineStr">
        <is>
          <t>WOMENS</t>
        </is>
      </c>
      <c r="H3988" s="0" t="inlineStr">
        <is>
          <t>XL</t>
        </is>
      </c>
      <c r="I3988" s="0">
        <v>39.99</v>
      </c>
      <c r="J3988" s="0">
        <v>18</v>
      </c>
    </row>
    <row r="3989" spans="1:10" customHeight="0">
      <c r="A3989" s="0">
        <f>HYPERLINK("https://dl.dropboxusercontent.com/scl/fi/nt2793tg9azv85stysc55/fleet.jpg?rlkey=dinms3ohfqu29ftt77x3ourq1&amp;dl=0","Click to download Image")</f>
      </c>
      <c r="B3989" s="0">
        <f>HYPERLINK("https://dl.dropboxusercontent.com/scl/fi/8wg2xg2knye2cnbtwszpk/womens-polo-size-chartsfleet.jpg?rlkey=o59y8ieaa62v2wvss6udk2muy&amp;dl=0","Click to download SizeChart")</f>
      </c>
      <c r="C3989" s="0" t="inlineStr">
        <is>
          <t>Fleet Women's Striped Polo</t>
        </is>
      </c>
      <c r="D3989" s="0" t="inlineStr">
        <is>
          <t>152951</t>
        </is>
      </c>
      <c r="E3989" s="0" t="inlineStr">
        <is>
          <t>BLANK FLEET W CL:152951E-2XL</t>
        </is>
      </c>
      <c r="F3989" s="0" t="inlineStr">
        <is>
          <t>899152951083</t>
        </is>
      </c>
      <c r="G3989" s="0" t="inlineStr">
        <is>
          <t>WOMENS</t>
        </is>
      </c>
      <c r="H3989" s="0" t="inlineStr">
        <is>
          <t>2XL</t>
        </is>
      </c>
      <c r="I3989" s="0">
        <v>39.99</v>
      </c>
      <c r="J3989" s="0">
        <v>6</v>
      </c>
    </row>
    <row r="3990" spans="1:10" customHeight="0">
      <c r="A3990" s="0">
        <f>HYPERLINK("https://dl.dropboxusercontent.com/scl/fi/nt2793tg9azv85stysc55/fleet.jpg?rlkey=dinms3ohfqu29ftt77x3ourq1&amp;dl=0","Click to download Image")</f>
      </c>
      <c r="B3990" s="0">
        <f>HYPERLINK("https://dl.dropboxusercontent.com/scl/fi/8wg2xg2knye2cnbtwszpk/womens-polo-size-chartsfleet.jpg?rlkey=o59y8ieaa62v2wvss6udk2muy&amp;dl=0","Click to download SizeChart")</f>
      </c>
      <c r="C3990" s="0" t="inlineStr">
        <is>
          <t>Fleet Women's Striped Polo</t>
        </is>
      </c>
      <c r="D3990" s="0" t="inlineStr">
        <is>
          <t>152951</t>
        </is>
      </c>
      <c r="E3990" s="0" t="inlineStr">
        <is>
          <t>BLANK FLEET W CL:152951F-3XL</t>
        </is>
      </c>
      <c r="F3990" s="0" t="inlineStr">
        <is>
          <t>899152951090</t>
        </is>
      </c>
      <c r="G3990" s="0" t="inlineStr">
        <is>
          <t>WOMENS</t>
        </is>
      </c>
      <c r="H3990" s="0" t="inlineStr">
        <is>
          <t>3XL</t>
        </is>
      </c>
      <c r="I3990" s="0">
        <v>39.99</v>
      </c>
      <c r="J3990" s="0">
        <v>4</v>
      </c>
    </row>
    <row r="3991" spans="1:10" customHeight="0">
      <c r="A3991" s="0">
        <f>HYPERLINK("https://dl.dropboxusercontent.com/scl/fi/wdp59icl802owix9jawys/trisha-115446-f.jpg?rlkey=kfu7f053gm1k46jjkbfqa2mux&amp;dl=0","Click to download Image")</f>
      </c>
      <c r="B3991" s="0">
        <f>HYPERLINK("https://dl.dropboxusercontent.com/scl/fi/5rew1s01l3k6i7lo7gwh6/womens-polo-size-chartstrisha.jpg?rlkey=2k3lofi8k0lmdjq1mbjopyj51&amp;dl=0","Click to download SizeChart")</f>
      </c>
      <c r="C3991" s="0" t="inlineStr">
        <is>
          <t>Trisha Women's V-Neck Polo</t>
        </is>
      </c>
      <c r="D3991" s="0" t="inlineStr">
        <is>
          <t>115446</t>
        </is>
      </c>
      <c r="E3991" s="0" t="inlineStr">
        <is>
          <t>BLANK W TRISHA BLACK:115446A - S</t>
        </is>
      </c>
      <c r="G3991" s="0" t="inlineStr">
        <is>
          <t>WOMENS</t>
        </is>
      </c>
      <c r="H3991" s="0" t="inlineStr">
        <is>
          <t>S</t>
        </is>
      </c>
      <c r="I3991" s="0">
        <v>29.99</v>
      </c>
      <c r="J3991" s="0">
        <v>17</v>
      </c>
    </row>
    <row r="3992" spans="1:10" customHeight="0">
      <c r="A3992" s="0">
        <f>HYPERLINK("https://dl.dropboxusercontent.com/scl/fi/wdp59icl802owix9jawys/trisha-115446-f.jpg?rlkey=kfu7f053gm1k46jjkbfqa2mux&amp;dl=0","Click to download Image")</f>
      </c>
      <c r="B3992" s="0">
        <f>HYPERLINK("https://dl.dropboxusercontent.com/scl/fi/5rew1s01l3k6i7lo7gwh6/womens-polo-size-chartstrisha.jpg?rlkey=2k3lofi8k0lmdjq1mbjopyj51&amp;dl=0","Click to download SizeChart")</f>
      </c>
      <c r="C3992" s="0" t="inlineStr">
        <is>
          <t>Trisha Women's V-Neck Polo</t>
        </is>
      </c>
      <c r="D3992" s="0" t="inlineStr">
        <is>
          <t>115446</t>
        </is>
      </c>
      <c r="E3992" s="0" t="inlineStr">
        <is>
          <t>BLANK W TRISHA BLACK:115446B - M</t>
        </is>
      </c>
      <c r="G3992" s="0" t="inlineStr">
        <is>
          <t>WOMENS</t>
        </is>
      </c>
      <c r="H3992" s="0" t="inlineStr">
        <is>
          <t>M</t>
        </is>
      </c>
      <c r="I3992" s="0">
        <v>29.99</v>
      </c>
      <c r="J3992" s="0">
        <v>35</v>
      </c>
    </row>
    <row r="3993" spans="1:10" customHeight="0">
      <c r="A3993" s="0">
        <f>HYPERLINK("https://dl.dropboxusercontent.com/scl/fi/wdp59icl802owix9jawys/trisha-115446-f.jpg?rlkey=kfu7f053gm1k46jjkbfqa2mux&amp;dl=0","Click to download Image")</f>
      </c>
      <c r="B3993" s="0">
        <f>HYPERLINK("https://dl.dropboxusercontent.com/scl/fi/5rew1s01l3k6i7lo7gwh6/womens-polo-size-chartstrisha.jpg?rlkey=2k3lofi8k0lmdjq1mbjopyj51&amp;dl=0","Click to download SizeChart")</f>
      </c>
      <c r="C3993" s="0" t="inlineStr">
        <is>
          <t>Trisha Women's V-Neck Polo</t>
        </is>
      </c>
      <c r="D3993" s="0" t="inlineStr">
        <is>
          <t>115446</t>
        </is>
      </c>
      <c r="E3993" s="0" t="inlineStr">
        <is>
          <t>BLANK W TRISHA BLACK:115446C - L</t>
        </is>
      </c>
      <c r="G3993" s="0" t="inlineStr">
        <is>
          <t>WOMENS</t>
        </is>
      </c>
      <c r="H3993" s="0" t="inlineStr">
        <is>
          <t>L</t>
        </is>
      </c>
      <c r="I3993" s="0">
        <v>29.99</v>
      </c>
      <c r="J3993" s="0">
        <v>32</v>
      </c>
    </row>
    <row r="3994" spans="1:10" customHeight="0">
      <c r="A3994" s="0">
        <f>HYPERLINK("https://dl.dropboxusercontent.com/scl/fi/wdp59icl802owix9jawys/trisha-115446-f.jpg?rlkey=kfu7f053gm1k46jjkbfqa2mux&amp;dl=0","Click to download Image")</f>
      </c>
      <c r="B3994" s="0">
        <f>HYPERLINK("https://dl.dropboxusercontent.com/scl/fi/5rew1s01l3k6i7lo7gwh6/womens-polo-size-chartstrisha.jpg?rlkey=2k3lofi8k0lmdjq1mbjopyj51&amp;dl=0","Click to download SizeChart")</f>
      </c>
      <c r="C3994" s="0" t="inlineStr">
        <is>
          <t>Trisha Women's V-Neck Polo</t>
        </is>
      </c>
      <c r="D3994" s="0" t="inlineStr">
        <is>
          <t>115446</t>
        </is>
      </c>
      <c r="E3994" s="0" t="inlineStr">
        <is>
          <t>BLANK W TRISHA BLACK:115446D - XL</t>
        </is>
      </c>
      <c r="G3994" s="0" t="inlineStr">
        <is>
          <t>WOMENS</t>
        </is>
      </c>
      <c r="H3994" s="0" t="inlineStr">
        <is>
          <t>XL</t>
        </is>
      </c>
      <c r="I3994" s="0">
        <v>29.99</v>
      </c>
      <c r="J3994" s="0">
        <v>15</v>
      </c>
    </row>
    <row r="3995" spans="1:10" customHeight="0">
      <c r="A3995" s="0">
        <f>HYPERLINK("https://dl.dropboxusercontent.com/scl/fi/wdp59icl802owix9jawys/trisha-115446-f.jpg?rlkey=kfu7f053gm1k46jjkbfqa2mux&amp;dl=0","Click to download Image")</f>
      </c>
      <c r="B3995" s="0">
        <f>HYPERLINK("https://dl.dropboxusercontent.com/scl/fi/5rew1s01l3k6i7lo7gwh6/womens-polo-size-chartstrisha.jpg?rlkey=2k3lofi8k0lmdjq1mbjopyj51&amp;dl=0","Click to download SizeChart")</f>
      </c>
      <c r="C3995" s="0" t="inlineStr">
        <is>
          <t>Trisha Women's V-Neck Polo</t>
        </is>
      </c>
      <c r="D3995" s="0" t="inlineStr">
        <is>
          <t>115446</t>
        </is>
      </c>
      <c r="E3995" s="0" t="inlineStr">
        <is>
          <t>BLANK W TRISHA BLACK:115446E - 2XL</t>
        </is>
      </c>
      <c r="G3995" s="0" t="inlineStr">
        <is>
          <t>WOMENS</t>
        </is>
      </c>
      <c r="H3995" s="0" t="inlineStr">
        <is>
          <t>2XL</t>
        </is>
      </c>
      <c r="I3995" s="0">
        <v>29.99</v>
      </c>
      <c r="J3995" s="0">
        <v>2</v>
      </c>
    </row>
    <row r="3996" spans="1:10" customHeight="0">
      <c r="A3996" s="0">
        <f>HYPERLINK("https://dl.dropboxusercontent.com/scl/fi/wdp59icl802owix9jawys/trisha-115446-f.jpg?rlkey=kfu7f053gm1k46jjkbfqa2mux&amp;dl=0","Click to download Image")</f>
      </c>
      <c r="B3996" s="0">
        <f>HYPERLINK("https://dl.dropboxusercontent.com/scl/fi/5rew1s01l3k6i7lo7gwh6/womens-polo-size-chartstrisha.jpg?rlkey=2k3lofi8k0lmdjq1mbjopyj51&amp;dl=0","Click to download SizeChart")</f>
      </c>
      <c r="C3996" s="0" t="inlineStr">
        <is>
          <t>Trisha Women's V-Neck Polo</t>
        </is>
      </c>
      <c r="D3996" s="0" t="inlineStr">
        <is>
          <t>115446</t>
        </is>
      </c>
      <c r="E3996" s="0" t="inlineStr">
        <is>
          <t>BLANK W TRISHA BLACK:115446F - 3XL</t>
        </is>
      </c>
      <c r="G3996" s="0" t="inlineStr">
        <is>
          <t>WOMENS</t>
        </is>
      </c>
      <c r="H3996" s="0" t="inlineStr">
        <is>
          <t>3XL</t>
        </is>
      </c>
      <c r="I3996" s="0">
        <v>29.99</v>
      </c>
      <c r="J3996" s="0">
        <v>3</v>
      </c>
    </row>
    <row r="3997" spans="1:10" customHeight="0">
      <c r="A3997" s="0">
        <f>HYPERLINK("https://dl.dropboxusercontent.com/scl/fi/yx74s7ln4owmanih9q05q/trisha-115447-f.jpg?rlkey=hc6e1digyz545nwgmrrha8hk7&amp;dl=0","Click to download Image")</f>
      </c>
      <c r="B3997" s="0">
        <f>HYPERLINK("https://dl.dropboxusercontent.com/scl/fi/5rew1s01l3k6i7lo7gwh6/womens-polo-size-chartstrisha.jpg?rlkey=2k3lofi8k0lmdjq1mbjopyj51&amp;dl=0","Click to download SizeChart")</f>
      </c>
      <c r="C3997" s="0" t="inlineStr">
        <is>
          <t>Trisha Women's V-Neck Polo</t>
        </is>
      </c>
      <c r="D3997" s="0" t="inlineStr">
        <is>
          <t>115447</t>
        </is>
      </c>
      <c r="E3997" s="0" t="inlineStr">
        <is>
          <t>BLANK W TRISHA CARDINAL:115447A - S</t>
        </is>
      </c>
      <c r="G3997" s="0" t="inlineStr">
        <is>
          <t>WOMENS</t>
        </is>
      </c>
      <c r="I3997" s="0">
        <v>29.99</v>
      </c>
      <c r="J3997" s="0">
        <v>24</v>
      </c>
    </row>
    <row r="3998" spans="1:10" customHeight="0">
      <c r="A3998" s="0">
        <f>HYPERLINK("https://dl.dropboxusercontent.com/scl/fi/yx74s7ln4owmanih9q05q/trisha-115447-f.jpg?rlkey=hc6e1digyz545nwgmrrha8hk7&amp;dl=0","Click to download Image")</f>
      </c>
      <c r="B3998" s="0">
        <f>HYPERLINK("https://dl.dropboxusercontent.com/scl/fi/5rew1s01l3k6i7lo7gwh6/womens-polo-size-chartstrisha.jpg?rlkey=2k3lofi8k0lmdjq1mbjopyj51&amp;dl=0","Click to download SizeChart")</f>
      </c>
      <c r="C3998" s="0" t="inlineStr">
        <is>
          <t>Trisha Women's V-Neck Polo</t>
        </is>
      </c>
      <c r="D3998" s="0" t="inlineStr">
        <is>
          <t>115447</t>
        </is>
      </c>
      <c r="E3998" s="0" t="inlineStr">
        <is>
          <t>BLANK W TRISHA CARDINAL:115447B - M</t>
        </is>
      </c>
      <c r="G3998" s="0" t="inlineStr">
        <is>
          <t>WOMENS</t>
        </is>
      </c>
      <c r="I3998" s="0">
        <v>29.99</v>
      </c>
      <c r="J3998" s="0">
        <v>48</v>
      </c>
    </row>
    <row r="3999" spans="1:10" customHeight="0">
      <c r="A3999" s="0">
        <f>HYPERLINK("https://dl.dropboxusercontent.com/scl/fi/yx74s7ln4owmanih9q05q/trisha-115447-f.jpg?rlkey=hc6e1digyz545nwgmrrha8hk7&amp;dl=0","Click to download Image")</f>
      </c>
      <c r="B3999" s="0">
        <f>HYPERLINK("https://dl.dropboxusercontent.com/scl/fi/5rew1s01l3k6i7lo7gwh6/womens-polo-size-chartstrisha.jpg?rlkey=2k3lofi8k0lmdjq1mbjopyj51&amp;dl=0","Click to download SizeChart")</f>
      </c>
      <c r="C3999" s="0" t="inlineStr">
        <is>
          <t>Trisha Women's V-Neck Polo</t>
        </is>
      </c>
      <c r="D3999" s="0" t="inlineStr">
        <is>
          <t>115447</t>
        </is>
      </c>
      <c r="E3999" s="0" t="inlineStr">
        <is>
          <t>BLANK W TRISHA CARDINAL:115447C - L</t>
        </is>
      </c>
      <c r="G3999" s="0" t="inlineStr">
        <is>
          <t>WOMENS</t>
        </is>
      </c>
      <c r="I3999" s="0">
        <v>29.99</v>
      </c>
      <c r="J3999" s="0">
        <v>48</v>
      </c>
    </row>
    <row r="4000" spans="1:10" customHeight="0">
      <c r="A4000" s="0">
        <f>HYPERLINK("https://dl.dropboxusercontent.com/scl/fi/yx74s7ln4owmanih9q05q/trisha-115447-f.jpg?rlkey=hc6e1digyz545nwgmrrha8hk7&amp;dl=0","Click to download Image")</f>
      </c>
      <c r="B4000" s="0">
        <f>HYPERLINK("https://dl.dropboxusercontent.com/scl/fi/5rew1s01l3k6i7lo7gwh6/womens-polo-size-chartstrisha.jpg?rlkey=2k3lofi8k0lmdjq1mbjopyj51&amp;dl=0","Click to download SizeChart")</f>
      </c>
      <c r="C4000" s="0" t="inlineStr">
        <is>
          <t>Trisha Women's V-Neck Polo</t>
        </is>
      </c>
      <c r="D4000" s="0" t="inlineStr">
        <is>
          <t>115447</t>
        </is>
      </c>
      <c r="E4000" s="0" t="inlineStr">
        <is>
          <t>BLANK W TRISHA CARDINAL:115447D - XL</t>
        </is>
      </c>
      <c r="G4000" s="0" t="inlineStr">
        <is>
          <t>WOMENS</t>
        </is>
      </c>
      <c r="I4000" s="0">
        <v>29.99</v>
      </c>
      <c r="J4000" s="0">
        <v>24</v>
      </c>
    </row>
    <row r="4001" spans="1:10" customHeight="0">
      <c r="A4001" s="0">
        <f>HYPERLINK("https://dl.dropboxusercontent.com/scl/fi/yx74s7ln4owmanih9q05q/trisha-115447-f.jpg?rlkey=hc6e1digyz545nwgmrrha8hk7&amp;dl=0","Click to download Image")</f>
      </c>
      <c r="B4001" s="0">
        <f>HYPERLINK("https://dl.dropboxusercontent.com/scl/fi/5rew1s01l3k6i7lo7gwh6/womens-polo-size-chartstrisha.jpg?rlkey=2k3lofi8k0lmdjq1mbjopyj51&amp;dl=0","Click to download SizeChart")</f>
      </c>
      <c r="C4001" s="0" t="inlineStr">
        <is>
          <t>Trisha Women's V-Neck Polo</t>
        </is>
      </c>
      <c r="D4001" s="0" t="inlineStr">
        <is>
          <t>115447</t>
        </is>
      </c>
      <c r="E4001" s="0" t="inlineStr">
        <is>
          <t>BLANK W TRISHA CARDINAL:115447E - 2XL</t>
        </is>
      </c>
      <c r="G4001" s="0" t="inlineStr">
        <is>
          <t>WOMENS</t>
        </is>
      </c>
      <c r="I4001" s="0">
        <v>29.99</v>
      </c>
      <c r="J4001" s="0">
        <v>5</v>
      </c>
    </row>
    <row r="4002" spans="1:10" customHeight="0">
      <c r="A4002" s="0">
        <f>HYPERLINK("https://dl.dropboxusercontent.com/scl/fi/yx74s7ln4owmanih9q05q/trisha-115447-f.jpg?rlkey=hc6e1digyz545nwgmrrha8hk7&amp;dl=0","Click to download Image")</f>
      </c>
      <c r="B4002" s="0">
        <f>HYPERLINK("https://dl.dropboxusercontent.com/scl/fi/5rew1s01l3k6i7lo7gwh6/womens-polo-size-chartstrisha.jpg?rlkey=2k3lofi8k0lmdjq1mbjopyj51&amp;dl=0","Click to download SizeChart")</f>
      </c>
      <c r="C4002" s="0" t="inlineStr">
        <is>
          <t>Trisha Women's V-Neck Polo</t>
        </is>
      </c>
      <c r="D4002" s="0" t="inlineStr">
        <is>
          <t>115447</t>
        </is>
      </c>
      <c r="E4002" s="0" t="inlineStr">
        <is>
          <t>BLANK W TRISHA CARDINAL:115447F - 3XL</t>
        </is>
      </c>
      <c r="G4002" s="0" t="inlineStr">
        <is>
          <t>WOMENS</t>
        </is>
      </c>
      <c r="I4002" s="0">
        <v>29.99</v>
      </c>
      <c r="J4002" s="0">
        <v>5</v>
      </c>
    </row>
    <row r="4003" spans="1:10" customHeight="0">
      <c r="A4003" s="0">
        <f>HYPERLINK("https://dl.dropboxusercontent.com/scl/fi/eu2e7cdzfxr08qiillzp4/trisha.jpg?rlkey=rgd1n8v3oihny1dma3ww7km99&amp;dl=0","Click to download Image")</f>
      </c>
      <c r="B4003" s="0">
        <f>HYPERLINK("https://dl.dropboxusercontent.com/scl/fi/5rew1s01l3k6i7lo7gwh6/womens-polo-size-chartstrisha.jpg?rlkey=2k3lofi8k0lmdjq1mbjopyj51&amp;dl=0","Click to download SizeChart")</f>
      </c>
      <c r="C4003" s="0" t="inlineStr">
        <is>
          <t>Trisha Women's V-Neck Polo</t>
        </is>
      </c>
      <c r="D4003" s="0" t="inlineStr">
        <is>
          <t>115449</t>
        </is>
      </c>
      <c r="E4003" s="0" t="inlineStr">
        <is>
          <t>BLANK W TRISHA CRIMSON:115449A - S</t>
        </is>
      </c>
      <c r="G4003" s="0" t="inlineStr">
        <is>
          <t>WOMENS</t>
        </is>
      </c>
      <c r="H4003" s="0" t="inlineStr">
        <is>
          <t>S</t>
        </is>
      </c>
      <c r="I4003" s="0">
        <v>29.99</v>
      </c>
      <c r="J4003" s="0">
        <v>20</v>
      </c>
    </row>
    <row r="4004" spans="1:10" customHeight="0">
      <c r="A4004" s="0">
        <f>HYPERLINK("https://dl.dropboxusercontent.com/scl/fi/eu2e7cdzfxr08qiillzp4/trisha.jpg?rlkey=rgd1n8v3oihny1dma3ww7km99&amp;dl=0","Click to download Image")</f>
      </c>
      <c r="B4004" s="0">
        <f>HYPERLINK("https://dl.dropboxusercontent.com/scl/fi/5rew1s01l3k6i7lo7gwh6/womens-polo-size-chartstrisha.jpg?rlkey=2k3lofi8k0lmdjq1mbjopyj51&amp;dl=0","Click to download SizeChart")</f>
      </c>
      <c r="C4004" s="0" t="inlineStr">
        <is>
          <t>Trisha Women's V-Neck Polo</t>
        </is>
      </c>
      <c r="D4004" s="0" t="inlineStr">
        <is>
          <t>115449</t>
        </is>
      </c>
      <c r="E4004" s="0" t="inlineStr">
        <is>
          <t>BLANK W TRISHA CRIMSON:115449B - M</t>
        </is>
      </c>
      <c r="G4004" s="0" t="inlineStr">
        <is>
          <t>WOMENS</t>
        </is>
      </c>
      <c r="H4004" s="0" t="inlineStr">
        <is>
          <t>M</t>
        </is>
      </c>
      <c r="I4004" s="0">
        <v>29.99</v>
      </c>
      <c r="J4004" s="0">
        <v>43</v>
      </c>
    </row>
    <row r="4005" spans="1:10" customHeight="0">
      <c r="A4005" s="0">
        <f>HYPERLINK("https://dl.dropboxusercontent.com/scl/fi/eu2e7cdzfxr08qiillzp4/trisha.jpg?rlkey=rgd1n8v3oihny1dma3ww7km99&amp;dl=0","Click to download Image")</f>
      </c>
      <c r="B4005" s="0">
        <f>HYPERLINK("https://dl.dropboxusercontent.com/scl/fi/5rew1s01l3k6i7lo7gwh6/womens-polo-size-chartstrisha.jpg?rlkey=2k3lofi8k0lmdjq1mbjopyj51&amp;dl=0","Click to download SizeChart")</f>
      </c>
      <c r="C4005" s="0" t="inlineStr">
        <is>
          <t>Trisha Women's V-Neck Polo</t>
        </is>
      </c>
      <c r="D4005" s="0" t="inlineStr">
        <is>
          <t>115449</t>
        </is>
      </c>
      <c r="E4005" s="0" t="inlineStr">
        <is>
          <t>BLANK W TRISHA CRIMSON:115449C - L</t>
        </is>
      </c>
      <c r="G4005" s="0" t="inlineStr">
        <is>
          <t>WOMENS</t>
        </is>
      </c>
      <c r="H4005" s="0" t="inlineStr">
        <is>
          <t>L</t>
        </is>
      </c>
      <c r="I4005" s="0">
        <v>29.99</v>
      </c>
      <c r="J4005" s="0">
        <v>41</v>
      </c>
    </row>
    <row r="4006" spans="1:10" customHeight="0">
      <c r="A4006" s="0">
        <f>HYPERLINK("https://dl.dropboxusercontent.com/scl/fi/eu2e7cdzfxr08qiillzp4/trisha.jpg?rlkey=rgd1n8v3oihny1dma3ww7km99&amp;dl=0","Click to download Image")</f>
      </c>
      <c r="B4006" s="0">
        <f>HYPERLINK("https://dl.dropboxusercontent.com/scl/fi/5rew1s01l3k6i7lo7gwh6/womens-polo-size-chartstrisha.jpg?rlkey=2k3lofi8k0lmdjq1mbjopyj51&amp;dl=0","Click to download SizeChart")</f>
      </c>
      <c r="C4006" s="0" t="inlineStr">
        <is>
          <t>Trisha Women's V-Neck Polo</t>
        </is>
      </c>
      <c r="D4006" s="0" t="inlineStr">
        <is>
          <t>115449</t>
        </is>
      </c>
      <c r="E4006" s="0" t="inlineStr">
        <is>
          <t>BLANK W TRISHA CRIMSON:115449D - XL</t>
        </is>
      </c>
      <c r="G4006" s="0" t="inlineStr">
        <is>
          <t>WOMENS</t>
        </is>
      </c>
      <c r="H4006" s="0" t="inlineStr">
        <is>
          <t>XL</t>
        </is>
      </c>
      <c r="I4006" s="0">
        <v>29.99</v>
      </c>
      <c r="J4006" s="0">
        <v>19</v>
      </c>
    </row>
    <row r="4007" spans="1:10" customHeight="0">
      <c r="A4007" s="0">
        <f>HYPERLINK("https://dl.dropboxusercontent.com/scl/fi/eu2e7cdzfxr08qiillzp4/trisha.jpg?rlkey=rgd1n8v3oihny1dma3ww7km99&amp;dl=0","Click to download Image")</f>
      </c>
      <c r="B4007" s="0">
        <f>HYPERLINK("https://dl.dropboxusercontent.com/scl/fi/5rew1s01l3k6i7lo7gwh6/womens-polo-size-chartstrisha.jpg?rlkey=2k3lofi8k0lmdjq1mbjopyj51&amp;dl=0","Click to download SizeChart")</f>
      </c>
      <c r="C4007" s="0" t="inlineStr">
        <is>
          <t>Trisha Women's V-Neck Polo</t>
        </is>
      </c>
      <c r="D4007" s="0" t="inlineStr">
        <is>
          <t>115449</t>
        </is>
      </c>
      <c r="E4007" s="0" t="inlineStr">
        <is>
          <t>BLANK W TRISHA CRIMSON:115449E - 2XL</t>
        </is>
      </c>
      <c r="G4007" s="0" t="inlineStr">
        <is>
          <t>WOMENS</t>
        </is>
      </c>
      <c r="H4007" s="0" t="inlineStr">
        <is>
          <t>2XL</t>
        </is>
      </c>
      <c r="I4007" s="0">
        <v>29.99</v>
      </c>
      <c r="J4007" s="0">
        <v>3</v>
      </c>
    </row>
    <row r="4008" spans="1:10" customHeight="0">
      <c r="A4008" s="0">
        <f>HYPERLINK("https://dl.dropboxusercontent.com/scl/fi/eu2e7cdzfxr08qiillzp4/trisha.jpg?rlkey=rgd1n8v3oihny1dma3ww7km99&amp;dl=0","Click to download Image")</f>
      </c>
      <c r="B4008" s="0">
        <f>HYPERLINK("https://dl.dropboxusercontent.com/scl/fi/5rew1s01l3k6i7lo7gwh6/womens-polo-size-chartstrisha.jpg?rlkey=2k3lofi8k0lmdjq1mbjopyj51&amp;dl=0","Click to download SizeChart")</f>
      </c>
      <c r="C4008" s="0" t="inlineStr">
        <is>
          <t>Trisha Women's V-Neck Polo</t>
        </is>
      </c>
      <c r="D4008" s="0" t="inlineStr">
        <is>
          <t>115449</t>
        </is>
      </c>
      <c r="E4008" s="0" t="inlineStr">
        <is>
          <t>BLANK W TRISHA CRIMSON:115449F - 3XL</t>
        </is>
      </c>
      <c r="G4008" s="0" t="inlineStr">
        <is>
          <t>WOMENS</t>
        </is>
      </c>
      <c r="H4008" s="0" t="inlineStr">
        <is>
          <t>3XL</t>
        </is>
      </c>
      <c r="I4008" s="0">
        <v>29.99</v>
      </c>
      <c r="J4008" s="0">
        <v>4</v>
      </c>
    </row>
    <row r="4009" spans="1:10" customHeight="0">
      <c r="A4009" s="0">
        <f>HYPERLINK("https://dl.dropboxusercontent.com/scl/fi/1mp7o7tga9jgkqkqenw6i/trishaf.jpg?rlkey=i9ag72c7ekj01e00ej646qzur&amp;dl=0","Click to download Image")</f>
      </c>
      <c r="B4009" s="0">
        <f>HYPERLINK("https://dl.dropboxusercontent.com/scl/fi/5rew1s01l3k6i7lo7gwh6/womens-polo-size-chartstrisha.jpg?rlkey=2k3lofi8k0lmdjq1mbjopyj51&amp;dl=0","Click to download SizeChart")</f>
      </c>
      <c r="C4009" s="0" t="inlineStr">
        <is>
          <t>Trisha Women's V-Neck Polo</t>
        </is>
      </c>
      <c r="D4009" s="0" t="inlineStr">
        <is>
          <t>115448</t>
        </is>
      </c>
      <c r="E4009" s="0" t="inlineStr">
        <is>
          <t>BLANK W TRISHA PURPLE:115448A - S</t>
        </is>
      </c>
      <c r="G4009" s="0" t="inlineStr">
        <is>
          <t>WOMENS</t>
        </is>
      </c>
      <c r="H4009" s="0" t="inlineStr">
        <is>
          <t>S</t>
        </is>
      </c>
      <c r="I4009" s="0">
        <v>29.99</v>
      </c>
      <c r="J4009" s="0">
        <v>48</v>
      </c>
    </row>
    <row r="4010" spans="1:10" customHeight="0">
      <c r="A4010" s="0">
        <f>HYPERLINK("https://dl.dropboxusercontent.com/scl/fi/1mp7o7tga9jgkqkqenw6i/trishaf.jpg?rlkey=i9ag72c7ekj01e00ej646qzur&amp;dl=0","Click to download Image")</f>
      </c>
      <c r="B4010" s="0">
        <f>HYPERLINK("https://dl.dropboxusercontent.com/scl/fi/5rew1s01l3k6i7lo7gwh6/womens-polo-size-chartstrisha.jpg?rlkey=2k3lofi8k0lmdjq1mbjopyj51&amp;dl=0","Click to download SizeChart")</f>
      </c>
      <c r="C4010" s="0" t="inlineStr">
        <is>
          <t>Trisha Women's V-Neck Polo</t>
        </is>
      </c>
      <c r="D4010" s="0" t="inlineStr">
        <is>
          <t>115448</t>
        </is>
      </c>
      <c r="E4010" s="0" t="inlineStr">
        <is>
          <t>BLANK W TRISHA PURPLE:115448B - M</t>
        </is>
      </c>
      <c r="G4010" s="0" t="inlineStr">
        <is>
          <t>WOMENS</t>
        </is>
      </c>
      <c r="H4010" s="0" t="inlineStr">
        <is>
          <t>M</t>
        </is>
      </c>
      <c r="I4010" s="0">
        <v>29.99</v>
      </c>
      <c r="J4010" s="0">
        <v>96</v>
      </c>
    </row>
    <row r="4011" spans="1:10" customHeight="0">
      <c r="A4011" s="0">
        <f>HYPERLINK("https://dl.dropboxusercontent.com/scl/fi/1mp7o7tga9jgkqkqenw6i/trishaf.jpg?rlkey=i9ag72c7ekj01e00ej646qzur&amp;dl=0","Click to download Image")</f>
      </c>
      <c r="B4011" s="0">
        <f>HYPERLINK("https://dl.dropboxusercontent.com/scl/fi/5rew1s01l3k6i7lo7gwh6/womens-polo-size-chartstrisha.jpg?rlkey=2k3lofi8k0lmdjq1mbjopyj51&amp;dl=0","Click to download SizeChart")</f>
      </c>
      <c r="C4011" s="0" t="inlineStr">
        <is>
          <t>Trisha Women's V-Neck Polo</t>
        </is>
      </c>
      <c r="D4011" s="0" t="inlineStr">
        <is>
          <t>115448</t>
        </is>
      </c>
      <c r="E4011" s="0" t="inlineStr">
        <is>
          <t>BLANK W TRISHA PURPLE:115448C - L</t>
        </is>
      </c>
      <c r="G4011" s="0" t="inlineStr">
        <is>
          <t>WOMENS</t>
        </is>
      </c>
      <c r="H4011" s="0" t="inlineStr">
        <is>
          <t>L</t>
        </is>
      </c>
      <c r="I4011" s="0">
        <v>29.99</v>
      </c>
      <c r="J4011" s="0">
        <v>96</v>
      </c>
    </row>
    <row r="4012" spans="1:10" customHeight="0">
      <c r="A4012" s="0">
        <f>HYPERLINK("https://dl.dropboxusercontent.com/scl/fi/1mp7o7tga9jgkqkqenw6i/trishaf.jpg?rlkey=i9ag72c7ekj01e00ej646qzur&amp;dl=0","Click to download Image")</f>
      </c>
      <c r="B4012" s="0">
        <f>HYPERLINK("https://dl.dropboxusercontent.com/scl/fi/5rew1s01l3k6i7lo7gwh6/womens-polo-size-chartstrisha.jpg?rlkey=2k3lofi8k0lmdjq1mbjopyj51&amp;dl=0","Click to download SizeChart")</f>
      </c>
      <c r="C4012" s="0" t="inlineStr">
        <is>
          <t>Trisha Women's V-Neck Polo</t>
        </is>
      </c>
      <c r="D4012" s="0" t="inlineStr">
        <is>
          <t>115448</t>
        </is>
      </c>
      <c r="E4012" s="0" t="inlineStr">
        <is>
          <t>BLANK W TRISHA PURPLE:115448D - XL</t>
        </is>
      </c>
      <c r="G4012" s="0" t="inlineStr">
        <is>
          <t>WOMENS</t>
        </is>
      </c>
      <c r="H4012" s="0" t="inlineStr">
        <is>
          <t>XL</t>
        </is>
      </c>
      <c r="I4012" s="0">
        <v>29.99</v>
      </c>
      <c r="J4012" s="0">
        <v>48</v>
      </c>
    </row>
    <row r="4013" spans="1:10" customHeight="0">
      <c r="A4013" s="0">
        <f>HYPERLINK("https://dl.dropboxusercontent.com/scl/fi/1mp7o7tga9jgkqkqenw6i/trishaf.jpg?rlkey=i9ag72c7ekj01e00ej646qzur&amp;dl=0","Click to download Image")</f>
      </c>
      <c r="B4013" s="0">
        <f>HYPERLINK("https://dl.dropboxusercontent.com/scl/fi/5rew1s01l3k6i7lo7gwh6/womens-polo-size-chartstrisha.jpg?rlkey=2k3lofi8k0lmdjq1mbjopyj51&amp;dl=0","Click to download SizeChart")</f>
      </c>
      <c r="C4013" s="0" t="inlineStr">
        <is>
          <t>Trisha Women's V-Neck Polo</t>
        </is>
      </c>
      <c r="D4013" s="0" t="inlineStr">
        <is>
          <t>115448</t>
        </is>
      </c>
      <c r="E4013" s="0" t="inlineStr">
        <is>
          <t>BLANK W TRISHA PURPLE:115448E - 2XL</t>
        </is>
      </c>
      <c r="G4013" s="0" t="inlineStr">
        <is>
          <t>WOMENS</t>
        </is>
      </c>
      <c r="H4013" s="0" t="inlineStr">
        <is>
          <t>2XL</t>
        </is>
      </c>
      <c r="I4013" s="0">
        <v>29.99</v>
      </c>
      <c r="J4013" s="0">
        <v>11</v>
      </c>
    </row>
    <row r="4014" spans="1:10" customHeight="0">
      <c r="A4014" s="0">
        <f>HYPERLINK("https://dl.dropboxusercontent.com/scl/fi/1mp7o7tga9jgkqkqenw6i/trishaf.jpg?rlkey=i9ag72c7ekj01e00ej646qzur&amp;dl=0","Click to download Image")</f>
      </c>
      <c r="B4014" s="0">
        <f>HYPERLINK("https://dl.dropboxusercontent.com/scl/fi/5rew1s01l3k6i7lo7gwh6/womens-polo-size-chartstrisha.jpg?rlkey=2k3lofi8k0lmdjq1mbjopyj51&amp;dl=0","Click to download SizeChart")</f>
      </c>
      <c r="C4014" s="0" t="inlineStr">
        <is>
          <t>Trisha Women's V-Neck Polo</t>
        </is>
      </c>
      <c r="D4014" s="0" t="inlineStr">
        <is>
          <t>115448</t>
        </is>
      </c>
      <c r="E4014" s="0" t="inlineStr">
        <is>
          <t>BLANK W TRISHA PURPLE:115448F - 3XL</t>
        </is>
      </c>
      <c r="G4014" s="0" t="inlineStr">
        <is>
          <t>WOMENS</t>
        </is>
      </c>
      <c r="H4014" s="0" t="inlineStr">
        <is>
          <t>3XL</t>
        </is>
      </c>
      <c r="I4014" s="0">
        <v>29.99</v>
      </c>
      <c r="J4014" s="0">
        <v>8</v>
      </c>
    </row>
    <row r="4015" spans="1:10" customHeight="0">
      <c r="A4015" s="0">
        <f>HYPERLINK("https://dl.dropboxusercontent.com/scl/fi/w7t4jdw0az6b10oevc8dq/uniform-134568-f.jpg?rlkey=00bozycjzvbzokxiwsdax5ir6&amp;dl=0","Click to download Image")</f>
      </c>
      <c r="B4015" s="0">
        <f>HYPERLINK("https://dl.dropboxusercontent.com/scl/fi/v0s8jm1xkwl0r8yzzkz9l/womens-polo-size-chartsuniform.jpg?rlkey=qp5o2k0amnm2sopt6245yy2g0&amp;dl=0","Click to download SizeChart")</f>
      </c>
      <c r="C4015" s="0" t="inlineStr">
        <is>
          <t>Uniform Women's Polo</t>
        </is>
      </c>
      <c r="D4015" s="0" t="inlineStr">
        <is>
          <t>134568</t>
        </is>
      </c>
      <c r="E4015" s="0" t="inlineStr">
        <is>
          <t>BLANK UNIFOR W BK:134568A-S</t>
        </is>
      </c>
      <c r="F4015" s="0" t="inlineStr">
        <is>
          <t>899134568100</t>
        </is>
      </c>
      <c r="G4015" s="0" t="inlineStr">
        <is>
          <t>WOMENS</t>
        </is>
      </c>
      <c r="H4015" s="0" t="inlineStr">
        <is>
          <t>S</t>
        </is>
      </c>
      <c r="I4015" s="0">
        <v>22.99</v>
      </c>
      <c r="J4015" s="0">
        <v>6</v>
      </c>
    </row>
    <row r="4016" spans="1:10" customHeight="0">
      <c r="A4016" s="0">
        <f>HYPERLINK("https://dl.dropboxusercontent.com/scl/fi/w7t4jdw0az6b10oevc8dq/uniform-134568-f.jpg?rlkey=00bozycjzvbzokxiwsdax5ir6&amp;dl=0","Click to download Image")</f>
      </c>
      <c r="B4016" s="0">
        <f>HYPERLINK("https://dl.dropboxusercontent.com/scl/fi/v0s8jm1xkwl0r8yzzkz9l/womens-polo-size-chartsuniform.jpg?rlkey=qp5o2k0amnm2sopt6245yy2g0&amp;dl=0","Click to download SizeChart")</f>
      </c>
      <c r="C4016" s="0" t="inlineStr">
        <is>
          <t>Uniform Women's Polo</t>
        </is>
      </c>
      <c r="D4016" s="0" t="inlineStr">
        <is>
          <t>134568</t>
        </is>
      </c>
      <c r="E4016" s="0" t="inlineStr">
        <is>
          <t>BLANK UNIFOR W BK:134568B-M</t>
        </is>
      </c>
      <c r="F4016" s="0" t="inlineStr">
        <is>
          <t>899134568056</t>
        </is>
      </c>
      <c r="G4016" s="0" t="inlineStr">
        <is>
          <t>WOMENS</t>
        </is>
      </c>
      <c r="H4016" s="0" t="inlineStr">
        <is>
          <t>M</t>
        </is>
      </c>
      <c r="I4016" s="0">
        <v>22.99</v>
      </c>
      <c r="J4016" s="0">
        <v>6</v>
      </c>
    </row>
    <row r="4017" spans="1:10" customHeight="0">
      <c r="A4017" s="0">
        <f>HYPERLINK("https://dl.dropboxusercontent.com/scl/fi/w7t4jdw0az6b10oevc8dq/uniform-134568-f.jpg?rlkey=00bozycjzvbzokxiwsdax5ir6&amp;dl=0","Click to download Image")</f>
      </c>
      <c r="B4017" s="0">
        <f>HYPERLINK("https://dl.dropboxusercontent.com/scl/fi/v0s8jm1xkwl0r8yzzkz9l/womens-polo-size-chartsuniform.jpg?rlkey=qp5o2k0amnm2sopt6245yy2g0&amp;dl=0","Click to download SizeChart")</f>
      </c>
      <c r="C4017" s="0" t="inlineStr">
        <is>
          <t>Uniform Women's Polo</t>
        </is>
      </c>
      <c r="D4017" s="0" t="inlineStr">
        <is>
          <t>134568</t>
        </is>
      </c>
      <c r="E4017" s="0" t="inlineStr">
        <is>
          <t>BLANK UNIFOR W BK:134568C-L</t>
        </is>
      </c>
      <c r="F4017" s="0" t="inlineStr">
        <is>
          <t>899134568063</t>
        </is>
      </c>
      <c r="G4017" s="0" t="inlineStr">
        <is>
          <t>WOMENS</t>
        </is>
      </c>
      <c r="H4017" s="0" t="inlineStr">
        <is>
          <t>L</t>
        </is>
      </c>
      <c r="I4017" s="0">
        <v>22.99</v>
      </c>
      <c r="J4017" s="0">
        <v>6</v>
      </c>
    </row>
    <row r="4018" spans="1:10" customHeight="0">
      <c r="A4018" s="0">
        <f>HYPERLINK("https://dl.dropboxusercontent.com/scl/fi/w7t4jdw0az6b10oevc8dq/uniform-134568-f.jpg?rlkey=00bozycjzvbzokxiwsdax5ir6&amp;dl=0","Click to download Image")</f>
      </c>
      <c r="B4018" s="0">
        <f>HYPERLINK("https://dl.dropboxusercontent.com/scl/fi/v0s8jm1xkwl0r8yzzkz9l/womens-polo-size-chartsuniform.jpg?rlkey=qp5o2k0amnm2sopt6245yy2g0&amp;dl=0","Click to download SizeChart")</f>
      </c>
      <c r="C4018" s="0" t="inlineStr">
        <is>
          <t>Uniform Women's Polo</t>
        </is>
      </c>
      <c r="D4018" s="0" t="inlineStr">
        <is>
          <t>134568</t>
        </is>
      </c>
      <c r="E4018" s="0" t="inlineStr">
        <is>
          <t>BLANK UNIFOR W BK:134568D-XL</t>
        </is>
      </c>
      <c r="F4018" s="0" t="inlineStr">
        <is>
          <t>899134568070</t>
        </is>
      </c>
      <c r="G4018" s="0" t="inlineStr">
        <is>
          <t>WOMENS</t>
        </is>
      </c>
      <c r="H4018" s="0" t="inlineStr">
        <is>
          <t>XL</t>
        </is>
      </c>
      <c r="I4018" s="0">
        <v>22.99</v>
      </c>
      <c r="J4018" s="0">
        <v>6</v>
      </c>
    </row>
    <row r="4019" spans="1:10" customHeight="0">
      <c r="A4019" s="0">
        <f>HYPERLINK("https://dl.dropboxusercontent.com/scl/fi/w7t4jdw0az6b10oevc8dq/uniform-134568-f.jpg?rlkey=00bozycjzvbzokxiwsdax5ir6&amp;dl=0","Click to download Image")</f>
      </c>
      <c r="B4019" s="0">
        <f>HYPERLINK("https://dl.dropboxusercontent.com/scl/fi/v0s8jm1xkwl0r8yzzkz9l/womens-polo-size-chartsuniform.jpg?rlkey=qp5o2k0amnm2sopt6245yy2g0&amp;dl=0","Click to download SizeChart")</f>
      </c>
      <c r="C4019" s="0" t="inlineStr">
        <is>
          <t>Uniform Women's Polo</t>
        </is>
      </c>
      <c r="D4019" s="0" t="inlineStr">
        <is>
          <t>134568</t>
        </is>
      </c>
      <c r="E4019" s="0" t="inlineStr">
        <is>
          <t>BLANK UNIFOR W BK:134568E-2XL</t>
        </is>
      </c>
      <c r="F4019" s="0" t="inlineStr">
        <is>
          <t>899134568087</t>
        </is>
      </c>
      <c r="G4019" s="0" t="inlineStr">
        <is>
          <t>WOMENS</t>
        </is>
      </c>
      <c r="H4019" s="0" t="inlineStr">
        <is>
          <t>2XL</t>
        </is>
      </c>
      <c r="I4019" s="0">
        <v>22.99</v>
      </c>
      <c r="J4019" s="0">
        <v>6</v>
      </c>
    </row>
    <row r="4020" spans="1:10" customHeight="0">
      <c r="A4020" s="0">
        <f>HYPERLINK("https://dl.dropboxusercontent.com/scl/fi/w7t4jdw0az6b10oevc8dq/uniform-134568-f.jpg?rlkey=00bozycjzvbzokxiwsdax5ir6&amp;dl=0","Click to download Image")</f>
      </c>
      <c r="B4020" s="0">
        <f>HYPERLINK("https://dl.dropboxusercontent.com/scl/fi/v0s8jm1xkwl0r8yzzkz9l/womens-polo-size-chartsuniform.jpg?rlkey=qp5o2k0amnm2sopt6245yy2g0&amp;dl=0","Click to download SizeChart")</f>
      </c>
      <c r="C4020" s="0" t="inlineStr">
        <is>
          <t>Uniform Women's Polo</t>
        </is>
      </c>
      <c r="D4020" s="0" t="inlineStr">
        <is>
          <t>134568</t>
        </is>
      </c>
      <c r="E4020" s="0" t="inlineStr">
        <is>
          <t>BLANK UNIFOR W BK:134568F-3XL</t>
        </is>
      </c>
      <c r="F4020" s="0" t="inlineStr">
        <is>
          <t>899134568094</t>
        </is>
      </c>
      <c r="G4020" s="0" t="inlineStr">
        <is>
          <t>WOMENS</t>
        </is>
      </c>
      <c r="H4020" s="0" t="inlineStr">
        <is>
          <t>3XL</t>
        </is>
      </c>
      <c r="I4020" s="0">
        <v>22.99</v>
      </c>
      <c r="J4020" s="0">
        <v>6</v>
      </c>
    </row>
    <row r="4021" spans="1:10" customHeight="0">
      <c r="A4021" s="0">
        <f>HYPERLINK("https://dl.dropboxusercontent.com/scl/fi/kt3aq6i4cdpkog5vsdhhh/drift.jpg?rlkey=81rmbq72yo7v3ocu6obi04lfv&amp;dl=0","Click to download Image")</f>
      </c>
      <c r="B4021" s="0">
        <f>HYPERLINK("https://dl.dropboxusercontent.com/scl/fi/h6uazwvkgwcb5c1bbdgbi/womens-size-chartsdrift.jpg?rlkey=csmv8xoejt5zy3hs4ag2mmofx&amp;dl=0","Click to download SizeChart")</f>
      </c>
      <c r="C4021" s="0" t="inlineStr">
        <is>
          <t>Drift Women's Scuba Leggings</t>
        </is>
      </c>
      <c r="D4021" s="0" t="inlineStr">
        <is>
          <t>116152</t>
        </is>
      </c>
      <c r="E4021" s="0" t="inlineStr">
        <is>
          <t>BLANK DRIFT W BLACK:116152A - S</t>
        </is>
      </c>
      <c r="F4021" s="0" t="inlineStr">
        <is>
          <t>899116152013</t>
        </is>
      </c>
      <c r="G4021" s="0" t="inlineStr">
        <is>
          <t>WOMENS</t>
        </is>
      </c>
      <c r="H4021" s="0" t="inlineStr">
        <is>
          <t>S</t>
        </is>
      </c>
      <c r="I4021" s="0">
        <v>24.99</v>
      </c>
      <c r="J4021" s="0">
        <v>16</v>
      </c>
    </row>
    <row r="4022" spans="1:10" customHeight="0">
      <c r="A4022" s="0">
        <f>HYPERLINK("https://dl.dropboxusercontent.com/scl/fi/kt3aq6i4cdpkog5vsdhhh/drift.jpg?rlkey=81rmbq72yo7v3ocu6obi04lfv&amp;dl=0","Click to download Image")</f>
      </c>
      <c r="B4022" s="0">
        <f>HYPERLINK("https://dl.dropboxusercontent.com/scl/fi/h6uazwvkgwcb5c1bbdgbi/womens-size-chartsdrift.jpg?rlkey=csmv8xoejt5zy3hs4ag2mmofx&amp;dl=0","Click to download SizeChart")</f>
      </c>
      <c r="C4022" s="0" t="inlineStr">
        <is>
          <t>Drift Women's Scuba Leggings</t>
        </is>
      </c>
      <c r="D4022" s="0" t="inlineStr">
        <is>
          <t>116152</t>
        </is>
      </c>
      <c r="E4022" s="0" t="inlineStr">
        <is>
          <t>BLANK DRIFT W BLACK:116152B - M</t>
        </is>
      </c>
      <c r="F4022" s="0" t="inlineStr">
        <is>
          <t>899116152020</t>
        </is>
      </c>
      <c r="G4022" s="0" t="inlineStr">
        <is>
          <t>WOMENS</t>
        </is>
      </c>
      <c r="H4022" s="0" t="inlineStr">
        <is>
          <t>M</t>
        </is>
      </c>
      <c r="I4022" s="0">
        <v>24.99</v>
      </c>
      <c r="J4022" s="0">
        <v>42</v>
      </c>
    </row>
    <row r="4023" spans="1:10" customHeight="0">
      <c r="A4023" s="0">
        <f>HYPERLINK("https://dl.dropboxusercontent.com/scl/fi/kt3aq6i4cdpkog5vsdhhh/drift.jpg?rlkey=81rmbq72yo7v3ocu6obi04lfv&amp;dl=0","Click to download Image")</f>
      </c>
      <c r="B4023" s="0">
        <f>HYPERLINK("https://dl.dropboxusercontent.com/scl/fi/h6uazwvkgwcb5c1bbdgbi/womens-size-chartsdrift.jpg?rlkey=csmv8xoejt5zy3hs4ag2mmofx&amp;dl=0","Click to download SizeChart")</f>
      </c>
      <c r="C4023" s="0" t="inlineStr">
        <is>
          <t>Drift Women's Scuba Leggings</t>
        </is>
      </c>
      <c r="D4023" s="0" t="inlineStr">
        <is>
          <t>116152</t>
        </is>
      </c>
      <c r="E4023" s="0" t="inlineStr">
        <is>
          <t>BLANK DRIFT W BLACK:116152C - L</t>
        </is>
      </c>
      <c r="F4023" s="0" t="inlineStr">
        <is>
          <t>899116152037</t>
        </is>
      </c>
      <c r="G4023" s="0" t="inlineStr">
        <is>
          <t>WOMENS</t>
        </is>
      </c>
      <c r="H4023" s="0" t="inlineStr">
        <is>
          <t>L</t>
        </is>
      </c>
      <c r="I4023" s="0">
        <v>24.99</v>
      </c>
      <c r="J4023" s="0">
        <v>53</v>
      </c>
    </row>
    <row r="4024" spans="1:10" customHeight="0">
      <c r="A4024" s="0">
        <f>HYPERLINK("https://dl.dropboxusercontent.com/scl/fi/kt3aq6i4cdpkog5vsdhhh/drift.jpg?rlkey=81rmbq72yo7v3ocu6obi04lfv&amp;dl=0","Click to download Image")</f>
      </c>
      <c r="B4024" s="0">
        <f>HYPERLINK("https://dl.dropboxusercontent.com/scl/fi/h6uazwvkgwcb5c1bbdgbi/womens-size-chartsdrift.jpg?rlkey=csmv8xoejt5zy3hs4ag2mmofx&amp;dl=0","Click to download SizeChart")</f>
      </c>
      <c r="C4024" s="0" t="inlineStr">
        <is>
          <t>Drift Women's Scuba Leggings</t>
        </is>
      </c>
      <c r="D4024" s="0" t="inlineStr">
        <is>
          <t>116152</t>
        </is>
      </c>
      <c r="E4024" s="0" t="inlineStr">
        <is>
          <t>BLANK DRIFT W BLACK:116152D - XL</t>
        </is>
      </c>
      <c r="F4024" s="0" t="inlineStr">
        <is>
          <t>899116152044</t>
        </is>
      </c>
      <c r="G4024" s="0" t="inlineStr">
        <is>
          <t>WOMENS</t>
        </is>
      </c>
      <c r="H4024" s="0" t="inlineStr">
        <is>
          <t>XL</t>
        </is>
      </c>
      <c r="I4024" s="0">
        <v>24.99</v>
      </c>
      <c r="J4024" s="0">
        <v>0</v>
      </c>
    </row>
    <row r="4025" spans="1:10" customHeight="0">
      <c r="A4025" s="0">
        <f>HYPERLINK("https://dl.dropboxusercontent.com/scl/fi/kt3aq6i4cdpkog5vsdhhh/drift.jpg?rlkey=81rmbq72yo7v3ocu6obi04lfv&amp;dl=0","Click to download Image")</f>
      </c>
      <c r="B4025" s="0">
        <f>HYPERLINK("https://dl.dropboxusercontent.com/scl/fi/h6uazwvkgwcb5c1bbdgbi/womens-size-chartsdrift.jpg?rlkey=csmv8xoejt5zy3hs4ag2mmofx&amp;dl=0","Click to download SizeChart")</f>
      </c>
      <c r="C4025" s="0" t="inlineStr">
        <is>
          <t>Drift Women's Scuba Leggings</t>
        </is>
      </c>
      <c r="D4025" s="0" t="inlineStr">
        <is>
          <t>116152</t>
        </is>
      </c>
      <c r="E4025" s="0" t="inlineStr">
        <is>
          <t>BLANK DRIFT W BLACK:116152E - 2XL</t>
        </is>
      </c>
      <c r="F4025" s="0" t="inlineStr">
        <is>
          <t>899116152051</t>
        </is>
      </c>
      <c r="G4025" s="0" t="inlineStr">
        <is>
          <t>WOMENS</t>
        </is>
      </c>
      <c r="H4025" s="0" t="inlineStr">
        <is>
          <t>2XL</t>
        </is>
      </c>
      <c r="I4025" s="0">
        <v>24.99</v>
      </c>
      <c r="J4025" s="0">
        <v>6</v>
      </c>
    </row>
    <row r="4026" spans="1:10" customHeight="0">
      <c r="A4026" s="0">
        <f>HYPERLINK("https://dl.dropboxusercontent.com/scl/fi/kt3aq6i4cdpkog5vsdhhh/drift.jpg?rlkey=81rmbq72yo7v3ocu6obi04lfv&amp;dl=0","Click to download Image")</f>
      </c>
      <c r="B4026" s="0">
        <f>HYPERLINK("https://dl.dropboxusercontent.com/scl/fi/h6uazwvkgwcb5c1bbdgbi/womens-size-chartsdrift.jpg?rlkey=csmv8xoejt5zy3hs4ag2mmofx&amp;dl=0","Click to download SizeChart")</f>
      </c>
      <c r="C4026" s="0" t="inlineStr">
        <is>
          <t>Drift Women's Scuba Leggings</t>
        </is>
      </c>
      <c r="D4026" s="0" t="inlineStr">
        <is>
          <t>116152</t>
        </is>
      </c>
      <c r="E4026" s="0" t="inlineStr">
        <is>
          <t>BLANK DRIFT W BLACK:116152F - 3XL</t>
        </is>
      </c>
      <c r="F4026" s="0" t="inlineStr">
        <is>
          <t>899116152068</t>
        </is>
      </c>
      <c r="G4026" s="0" t="inlineStr">
        <is>
          <t>WOMENS</t>
        </is>
      </c>
      <c r="H4026" s="0" t="inlineStr">
        <is>
          <t>3XL</t>
        </is>
      </c>
      <c r="I4026" s="0">
        <v>24.99</v>
      </c>
      <c r="J4026" s="0">
        <v>3</v>
      </c>
    </row>
    <row r="4027" spans="1:10" customHeight="0">
      <c r="A4027" s="0">
        <f>HYPERLINK("https://dl.dropboxusercontent.com/scl/fi/vhuvgly0b5513hpyvc5hn/mae2.jpg?rlkey=n1qrlyuventfqwdtxk33vuseg&amp;dl=0","Click to download Image")</f>
      </c>
      <c r="B4027" s="0">
        <f>HYPERLINK("https://dl.dropboxusercontent.com/scl/fi/zib6yf29g03ruoot9vsi4/womens-size-chartsmae.jpg?rlkey=lfcu5cwizglm7l747jjehkkfw&amp;dl=0","Click to download SizeChart")</f>
      </c>
      <c r="C4027" s="0" t="inlineStr">
        <is>
          <t>Mae Women's Faux Leather Leggings</t>
        </is>
      </c>
      <c r="D4027" s="0" t="inlineStr">
        <is>
          <t>111642</t>
        </is>
      </c>
      <c r="E4027" s="0" t="inlineStr">
        <is>
          <t>BLANK MAE BLACK:111642AA - XS</t>
        </is>
      </c>
      <c r="G4027" s="0" t="inlineStr">
        <is>
          <t>WOMENS</t>
        </is>
      </c>
      <c r="H4027" s="0" t="inlineStr">
        <is>
          <t>XS</t>
        </is>
      </c>
      <c r="I4027" s="0">
        <v>29.99</v>
      </c>
      <c r="J4027" s="0">
        <v>24</v>
      </c>
    </row>
    <row r="4028" spans="1:10" customHeight="0">
      <c r="A4028" s="0">
        <f>HYPERLINK("https://dl.dropboxusercontent.com/scl/fi/vhuvgly0b5513hpyvc5hn/mae2.jpg?rlkey=n1qrlyuventfqwdtxk33vuseg&amp;dl=0","Click to download Image")</f>
      </c>
      <c r="B4028" s="0">
        <f>HYPERLINK("https://dl.dropboxusercontent.com/scl/fi/zib6yf29g03ruoot9vsi4/womens-size-chartsmae.jpg?rlkey=lfcu5cwizglm7l747jjehkkfw&amp;dl=0","Click to download SizeChart")</f>
      </c>
      <c r="C4028" s="0" t="inlineStr">
        <is>
          <t>Mae Women's Faux Leather Leggings</t>
        </is>
      </c>
      <c r="D4028" s="0" t="inlineStr">
        <is>
          <t>111642</t>
        </is>
      </c>
      <c r="E4028" s="0" t="inlineStr">
        <is>
          <t>BLANK MAE BLACK:111642A - S</t>
        </is>
      </c>
      <c r="G4028" s="0" t="inlineStr">
        <is>
          <t>WOMENS</t>
        </is>
      </c>
      <c r="H4028" s="0" t="inlineStr">
        <is>
          <t>S</t>
        </is>
      </c>
      <c r="I4028" s="0">
        <v>29.99</v>
      </c>
      <c r="J4028" s="0">
        <v>33</v>
      </c>
    </row>
    <row r="4029" spans="1:10" customHeight="0">
      <c r="A4029" s="0">
        <f>HYPERLINK("https://dl.dropboxusercontent.com/scl/fi/vhuvgly0b5513hpyvc5hn/mae2.jpg?rlkey=n1qrlyuventfqwdtxk33vuseg&amp;dl=0","Click to download Image")</f>
      </c>
      <c r="B4029" s="0">
        <f>HYPERLINK("https://dl.dropboxusercontent.com/scl/fi/zib6yf29g03ruoot9vsi4/womens-size-chartsmae.jpg?rlkey=lfcu5cwizglm7l747jjehkkfw&amp;dl=0","Click to download SizeChart")</f>
      </c>
      <c r="C4029" s="0" t="inlineStr">
        <is>
          <t>Mae Women's Faux Leather Leggings</t>
        </is>
      </c>
      <c r="D4029" s="0" t="inlineStr">
        <is>
          <t>111642</t>
        </is>
      </c>
      <c r="E4029" s="0" t="inlineStr">
        <is>
          <t>BLANK MAE BLACK:111642B - M</t>
        </is>
      </c>
      <c r="G4029" s="0" t="inlineStr">
        <is>
          <t>WOMENS</t>
        </is>
      </c>
      <c r="H4029" s="0" t="inlineStr">
        <is>
          <t>M</t>
        </is>
      </c>
      <c r="I4029" s="0">
        <v>29.99</v>
      </c>
      <c r="J4029" s="0">
        <v>35</v>
      </c>
    </row>
    <row r="4030" spans="1:10" customHeight="0">
      <c r="A4030" s="0">
        <f>HYPERLINK("https://dl.dropboxusercontent.com/scl/fi/vhuvgly0b5513hpyvc5hn/mae2.jpg?rlkey=n1qrlyuventfqwdtxk33vuseg&amp;dl=0","Click to download Image")</f>
      </c>
      <c r="B4030" s="0">
        <f>HYPERLINK("https://dl.dropboxusercontent.com/scl/fi/zib6yf29g03ruoot9vsi4/womens-size-chartsmae.jpg?rlkey=lfcu5cwizglm7l747jjehkkfw&amp;dl=0","Click to download SizeChart")</f>
      </c>
      <c r="C4030" s="0" t="inlineStr">
        <is>
          <t>Mae Women's Faux Leather Leggings</t>
        </is>
      </c>
      <c r="D4030" s="0" t="inlineStr">
        <is>
          <t>111642</t>
        </is>
      </c>
      <c r="E4030" s="0" t="inlineStr">
        <is>
          <t>BLANK MAE BLACK:111642C - L</t>
        </is>
      </c>
      <c r="G4030" s="0" t="inlineStr">
        <is>
          <t>WOMENS</t>
        </is>
      </c>
      <c r="H4030" s="0" t="inlineStr">
        <is>
          <t>L</t>
        </is>
      </c>
      <c r="I4030" s="0">
        <v>29.99</v>
      </c>
      <c r="J4030" s="0">
        <v>24</v>
      </c>
    </row>
    <row r="4031" spans="1:10" customHeight="0">
      <c r="A4031" s="0">
        <f>HYPERLINK("https://dl.dropboxusercontent.com/scl/fi/vhuvgly0b5513hpyvc5hn/mae2.jpg?rlkey=n1qrlyuventfqwdtxk33vuseg&amp;dl=0","Click to download Image")</f>
      </c>
      <c r="B4031" s="0">
        <f>HYPERLINK("https://dl.dropboxusercontent.com/scl/fi/zib6yf29g03ruoot9vsi4/womens-size-chartsmae.jpg?rlkey=lfcu5cwizglm7l747jjehkkfw&amp;dl=0","Click to download SizeChart")</f>
      </c>
      <c r="C4031" s="0" t="inlineStr">
        <is>
          <t>Mae Women's Faux Leather Leggings</t>
        </is>
      </c>
      <c r="D4031" s="0" t="inlineStr">
        <is>
          <t>111642</t>
        </is>
      </c>
      <c r="E4031" s="0" t="inlineStr">
        <is>
          <t>BLANK MAE BLACK:111642D - XL</t>
        </is>
      </c>
      <c r="G4031" s="0" t="inlineStr">
        <is>
          <t>WOMENS</t>
        </is>
      </c>
      <c r="H4031" s="0" t="inlineStr">
        <is>
          <t>XL</t>
        </is>
      </c>
      <c r="I4031" s="0">
        <v>29.99</v>
      </c>
      <c r="J4031" s="0">
        <v>24</v>
      </c>
    </row>
    <row r="4032" spans="1:10" customHeight="0">
      <c r="A4032" s="0">
        <f>HYPERLINK("https://dl.dropboxusercontent.com/scl/fi/vhuvgly0b5513hpyvc5hn/mae2.jpg?rlkey=n1qrlyuventfqwdtxk33vuseg&amp;dl=0","Click to download Image")</f>
      </c>
      <c r="B4032" s="0">
        <f>HYPERLINK("https://dl.dropboxusercontent.com/scl/fi/zib6yf29g03ruoot9vsi4/womens-size-chartsmae.jpg?rlkey=lfcu5cwizglm7l747jjehkkfw&amp;dl=0","Click to download SizeChart")</f>
      </c>
      <c r="C4032" s="0" t="inlineStr">
        <is>
          <t>Mae Women's Faux Leather Leggings</t>
        </is>
      </c>
      <c r="D4032" s="0" t="inlineStr">
        <is>
          <t>111642</t>
        </is>
      </c>
      <c r="E4032" s="0" t="inlineStr">
        <is>
          <t>BLANK MAE BLACK:111642E - 2XL</t>
        </is>
      </c>
      <c r="G4032" s="0" t="inlineStr">
        <is>
          <t>WOMENS</t>
        </is>
      </c>
      <c r="H4032" s="0" t="inlineStr">
        <is>
          <t>2XL</t>
        </is>
      </c>
      <c r="I4032" s="0">
        <v>29.99</v>
      </c>
      <c r="J4032" s="0">
        <v>12</v>
      </c>
    </row>
    <row r="4033" spans="1:10" customHeight="0">
      <c r="A4033" s="0">
        <f>HYPERLINK("https://dl.dropboxusercontent.com/scl/fi/vhuvgly0b5513hpyvc5hn/mae2.jpg?rlkey=n1qrlyuventfqwdtxk33vuseg&amp;dl=0","Click to download Image")</f>
      </c>
      <c r="B4033" s="0">
        <f>HYPERLINK("https://dl.dropboxusercontent.com/scl/fi/zib6yf29g03ruoot9vsi4/womens-size-chartsmae.jpg?rlkey=lfcu5cwizglm7l747jjehkkfw&amp;dl=0","Click to download SizeChart")</f>
      </c>
      <c r="C4033" s="0" t="inlineStr">
        <is>
          <t>Mae Women's Faux Leather Leggings</t>
        </is>
      </c>
      <c r="D4033" s="0" t="inlineStr">
        <is>
          <t>111642</t>
        </is>
      </c>
      <c r="E4033" s="0" t="inlineStr">
        <is>
          <t>BLANK MAE BLACK:111642F - 3XL</t>
        </is>
      </c>
      <c r="G4033" s="0" t="inlineStr">
        <is>
          <t>WOMENS</t>
        </is>
      </c>
      <c r="H4033" s="0" t="inlineStr">
        <is>
          <t>3XL</t>
        </is>
      </c>
      <c r="I4033" s="0">
        <v>29.99</v>
      </c>
      <c r="J4033" s="0">
        <v>12</v>
      </c>
    </row>
    <row r="4034" spans="1:10" customHeight="0">
      <c r="A4034" s="0">
        <f>HYPERLINK("https://dl.dropboxusercontent.com/scl/fi/viitxt3o5x9ltrehi5lls/blankeditdsc7588-copy.jpg?rlkey=c49oq3zc0ohuh9vq14szu8vrs&amp;dl=0","Click to download Image")</f>
      </c>
      <c r="B4034" s="0">
        <f>HYPERLINK("https://dl.dropboxusercontent.com/scl/fi/vhivcr8clpdnr6i5jph1h/womens-pullover-size-chartsvickie.jpg?rlkey=ju41rhoaaz6pr5p3c9uc36697&amp;dl=0","Click to download SizeChart")</f>
      </c>
      <c r="C4034" s="0" t="inlineStr">
        <is>
          <t>Vickie Women's Tri-Blend 1/4 Zip</t>
        </is>
      </c>
      <c r="D4034" s="0" t="inlineStr">
        <is>
          <t>138732</t>
        </is>
      </c>
      <c r="E4034" s="0" t="inlineStr">
        <is>
          <t>BLANK VICKIE W DG:138732A-S</t>
        </is>
      </c>
      <c r="F4034" s="0" t="inlineStr">
        <is>
          <t>899138732040</t>
        </is>
      </c>
      <c r="G4034" s="0" t="inlineStr">
        <is>
          <t>WOMENS</t>
        </is>
      </c>
      <c r="H4034" s="0" t="inlineStr">
        <is>
          <t>S</t>
        </is>
      </c>
      <c r="I4034" s="0">
        <v>44.99</v>
      </c>
      <c r="J4034" s="0">
        <v>23</v>
      </c>
    </row>
    <row r="4035" spans="1:10" customHeight="0">
      <c r="A4035" s="0">
        <f>HYPERLINK("https://dl.dropboxusercontent.com/scl/fi/viitxt3o5x9ltrehi5lls/blankeditdsc7588-copy.jpg?rlkey=c49oq3zc0ohuh9vq14szu8vrs&amp;dl=0","Click to download Image")</f>
      </c>
      <c r="B4035" s="0">
        <f>HYPERLINK("https://dl.dropboxusercontent.com/scl/fi/vhivcr8clpdnr6i5jph1h/womens-pullover-size-chartsvickie.jpg?rlkey=ju41rhoaaz6pr5p3c9uc36697&amp;dl=0","Click to download SizeChart")</f>
      </c>
      <c r="C4035" s="0" t="inlineStr">
        <is>
          <t>Vickie Women's Tri-Blend 1/4 Zip</t>
        </is>
      </c>
      <c r="D4035" s="0" t="inlineStr">
        <is>
          <t>138732</t>
        </is>
      </c>
      <c r="E4035" s="0" t="inlineStr">
        <is>
          <t>BLANK VICKIE W DG:138732B-M</t>
        </is>
      </c>
      <c r="F4035" s="0" t="inlineStr">
        <is>
          <t>899138732057</t>
        </is>
      </c>
      <c r="G4035" s="0" t="inlineStr">
        <is>
          <t>WOMENS</t>
        </is>
      </c>
      <c r="H4035" s="0" t="inlineStr">
        <is>
          <t>M</t>
        </is>
      </c>
      <c r="I4035" s="0">
        <v>44.99</v>
      </c>
      <c r="J4035" s="0">
        <v>46</v>
      </c>
    </row>
    <row r="4036" spans="1:10" customHeight="0">
      <c r="A4036" s="0">
        <f>HYPERLINK("https://dl.dropboxusercontent.com/scl/fi/viitxt3o5x9ltrehi5lls/blankeditdsc7588-copy.jpg?rlkey=c49oq3zc0ohuh9vq14szu8vrs&amp;dl=0","Click to download Image")</f>
      </c>
      <c r="B4036" s="0">
        <f>HYPERLINK("https://dl.dropboxusercontent.com/scl/fi/vhivcr8clpdnr6i5jph1h/womens-pullover-size-chartsvickie.jpg?rlkey=ju41rhoaaz6pr5p3c9uc36697&amp;dl=0","Click to download SizeChart")</f>
      </c>
      <c r="C4036" s="0" t="inlineStr">
        <is>
          <t>Vickie Women's Tri-Blend 1/4 Zip</t>
        </is>
      </c>
      <c r="D4036" s="0" t="inlineStr">
        <is>
          <t>138732</t>
        </is>
      </c>
      <c r="E4036" s="0" t="inlineStr">
        <is>
          <t>BLANK VICKIE W DG:138732C-L</t>
        </is>
      </c>
      <c r="F4036" s="0" t="inlineStr">
        <is>
          <t>899138732064</t>
        </is>
      </c>
      <c r="G4036" s="0" t="inlineStr">
        <is>
          <t>WOMENS</t>
        </is>
      </c>
      <c r="H4036" s="0" t="inlineStr">
        <is>
          <t>L</t>
        </is>
      </c>
      <c r="I4036" s="0">
        <v>44.99</v>
      </c>
      <c r="J4036" s="0">
        <v>46</v>
      </c>
    </row>
    <row r="4037" spans="1:10" customHeight="0">
      <c r="A4037" s="0">
        <f>HYPERLINK("https://dl.dropboxusercontent.com/scl/fi/viitxt3o5x9ltrehi5lls/blankeditdsc7588-copy.jpg?rlkey=c49oq3zc0ohuh9vq14szu8vrs&amp;dl=0","Click to download Image")</f>
      </c>
      <c r="B4037" s="0">
        <f>HYPERLINK("https://dl.dropboxusercontent.com/scl/fi/vhivcr8clpdnr6i5jph1h/womens-pullover-size-chartsvickie.jpg?rlkey=ju41rhoaaz6pr5p3c9uc36697&amp;dl=0","Click to download SizeChart")</f>
      </c>
      <c r="C4037" s="0" t="inlineStr">
        <is>
          <t>Vickie Women's Tri-Blend 1/4 Zip</t>
        </is>
      </c>
      <c r="D4037" s="0" t="inlineStr">
        <is>
          <t>138732</t>
        </is>
      </c>
      <c r="E4037" s="0" t="inlineStr">
        <is>
          <t>BLANK VICKIE W DG:138732D-XL</t>
        </is>
      </c>
      <c r="F4037" s="0" t="inlineStr">
        <is>
          <t>899138732071</t>
        </is>
      </c>
      <c r="G4037" s="0" t="inlineStr">
        <is>
          <t>WOMENS</t>
        </is>
      </c>
      <c r="H4037" s="0" t="inlineStr">
        <is>
          <t>XL</t>
        </is>
      </c>
      <c r="I4037" s="0">
        <v>44.99</v>
      </c>
      <c r="J4037" s="0">
        <v>21</v>
      </c>
    </row>
    <row r="4038" spans="1:10" customHeight="0">
      <c r="A4038" s="0">
        <f>HYPERLINK("https://dl.dropboxusercontent.com/scl/fi/viitxt3o5x9ltrehi5lls/blankeditdsc7588-copy.jpg?rlkey=c49oq3zc0ohuh9vq14szu8vrs&amp;dl=0","Click to download Image")</f>
      </c>
      <c r="B4038" s="0">
        <f>HYPERLINK("https://dl.dropboxusercontent.com/scl/fi/vhivcr8clpdnr6i5jph1h/womens-pullover-size-chartsvickie.jpg?rlkey=ju41rhoaaz6pr5p3c9uc36697&amp;dl=0","Click to download SizeChart")</f>
      </c>
      <c r="C4038" s="0" t="inlineStr">
        <is>
          <t>Vickie Women's Tri-Blend 1/4 Zip</t>
        </is>
      </c>
      <c r="D4038" s="0" t="inlineStr">
        <is>
          <t>138732</t>
        </is>
      </c>
      <c r="E4038" s="0" t="inlineStr">
        <is>
          <t>BLANK VICKIE W DG:138732E-2XL</t>
        </is>
      </c>
      <c r="F4038" s="0" t="inlineStr">
        <is>
          <t>899138732088</t>
        </is>
      </c>
      <c r="G4038" s="0" t="inlineStr">
        <is>
          <t>WOMENS</t>
        </is>
      </c>
      <c r="H4038" s="0" t="inlineStr">
        <is>
          <t>2XL</t>
        </is>
      </c>
      <c r="I4038" s="0">
        <v>44.99</v>
      </c>
      <c r="J4038" s="0">
        <v>14</v>
      </c>
    </row>
    <row r="4039" spans="1:10" customHeight="0">
      <c r="A4039" s="0">
        <f>HYPERLINK("https://dl.dropboxusercontent.com/scl/fi/viitxt3o5x9ltrehi5lls/blankeditdsc7588-copy.jpg?rlkey=c49oq3zc0ohuh9vq14szu8vrs&amp;dl=0","Click to download Image")</f>
      </c>
      <c r="B4039" s="0">
        <f>HYPERLINK("https://dl.dropboxusercontent.com/scl/fi/vhivcr8clpdnr6i5jph1h/womens-pullover-size-chartsvickie.jpg?rlkey=ju41rhoaaz6pr5p3c9uc36697&amp;dl=0","Click to download SizeChart")</f>
      </c>
      <c r="C4039" s="0" t="inlineStr">
        <is>
          <t>Vickie Women's Tri-Blend 1/4 Zip</t>
        </is>
      </c>
      <c r="D4039" s="0" t="inlineStr">
        <is>
          <t>138732</t>
        </is>
      </c>
      <c r="E4039" s="0" t="inlineStr">
        <is>
          <t>BLANK VICKIE W DG:138732F-3XL</t>
        </is>
      </c>
      <c r="F4039" s="0" t="inlineStr">
        <is>
          <t>899138732095</t>
        </is>
      </c>
      <c r="G4039" s="0" t="inlineStr">
        <is>
          <t>WOMENS</t>
        </is>
      </c>
      <c r="H4039" s="0" t="inlineStr">
        <is>
          <t>3XL</t>
        </is>
      </c>
      <c r="I4039" s="0">
        <v>44.99</v>
      </c>
      <c r="J4039" s="0">
        <v>7</v>
      </c>
    </row>
    <row r="4040" spans="1:10" customHeight="0">
      <c r="A4040" s="0">
        <f>HYPERLINK("https://dl.dropboxusercontent.com/scl/fi/twxpvofkwi4z1ybuogy69/vickie-139747-f.jpg?rlkey=l8zl1uradixaa9yn6fh64wkmc&amp;dl=0","Click to download Image")</f>
      </c>
      <c r="B4040" s="0">
        <f>HYPERLINK("https://dl.dropboxusercontent.com/scl/fi/vhivcr8clpdnr6i5jph1h/womens-pullover-size-chartsvickie.jpg?rlkey=ju41rhoaaz6pr5p3c9uc36697&amp;dl=0","Click to download SizeChart")</f>
      </c>
      <c r="C4040" s="0" t="inlineStr">
        <is>
          <t>Vickie Women's Tri-Blend 1/4 Zip</t>
        </is>
      </c>
      <c r="D4040" s="0" t="inlineStr">
        <is>
          <t>139747</t>
        </is>
      </c>
      <c r="E4040" s="0" t="inlineStr">
        <is>
          <t>BLANK VICKIE W LG:139747A-S</t>
        </is>
      </c>
      <c r="F4040" s="0" t="inlineStr">
        <is>
          <t>899139747043</t>
        </is>
      </c>
      <c r="G4040" s="0" t="inlineStr">
        <is>
          <t>WOMENS</t>
        </is>
      </c>
      <c r="H4040" s="0" t="inlineStr">
        <is>
          <t>S</t>
        </is>
      </c>
      <c r="I4040" s="0">
        <v>44.99</v>
      </c>
      <c r="J4040" s="0">
        <v>35</v>
      </c>
    </row>
    <row r="4041" spans="1:10" customHeight="0">
      <c r="A4041" s="0">
        <f>HYPERLINK("https://dl.dropboxusercontent.com/scl/fi/twxpvofkwi4z1ybuogy69/vickie-139747-f.jpg?rlkey=l8zl1uradixaa9yn6fh64wkmc&amp;dl=0","Click to download Image")</f>
      </c>
      <c r="B4041" s="0">
        <f>HYPERLINK("https://dl.dropboxusercontent.com/scl/fi/vhivcr8clpdnr6i5jph1h/womens-pullover-size-chartsvickie.jpg?rlkey=ju41rhoaaz6pr5p3c9uc36697&amp;dl=0","Click to download SizeChart")</f>
      </c>
      <c r="C4041" s="0" t="inlineStr">
        <is>
          <t>Vickie Women's Tri-Blend 1/4 Zip</t>
        </is>
      </c>
      <c r="D4041" s="0" t="inlineStr">
        <is>
          <t>139747</t>
        </is>
      </c>
      <c r="E4041" s="0" t="inlineStr">
        <is>
          <t>BLANK VICKIE W LG:139747B-M</t>
        </is>
      </c>
      <c r="F4041" s="0" t="inlineStr">
        <is>
          <t>899139747050</t>
        </is>
      </c>
      <c r="G4041" s="0" t="inlineStr">
        <is>
          <t>WOMENS</t>
        </is>
      </c>
      <c r="H4041" s="0" t="inlineStr">
        <is>
          <t>M</t>
        </is>
      </c>
      <c r="I4041" s="0">
        <v>44.99</v>
      </c>
      <c r="J4041" s="0">
        <v>48</v>
      </c>
    </row>
    <row r="4042" spans="1:10" customHeight="0">
      <c r="A4042" s="0">
        <f>HYPERLINK("https://dl.dropboxusercontent.com/scl/fi/twxpvofkwi4z1ybuogy69/vickie-139747-f.jpg?rlkey=l8zl1uradixaa9yn6fh64wkmc&amp;dl=0","Click to download Image")</f>
      </c>
      <c r="B4042" s="0">
        <f>HYPERLINK("https://dl.dropboxusercontent.com/scl/fi/vhivcr8clpdnr6i5jph1h/womens-pullover-size-chartsvickie.jpg?rlkey=ju41rhoaaz6pr5p3c9uc36697&amp;dl=0","Click to download SizeChart")</f>
      </c>
      <c r="C4042" s="0" t="inlineStr">
        <is>
          <t>Vickie Women's Tri-Blend 1/4 Zip</t>
        </is>
      </c>
      <c r="D4042" s="0" t="inlineStr">
        <is>
          <t>139747</t>
        </is>
      </c>
      <c r="E4042" s="0" t="inlineStr">
        <is>
          <t>BLANK VICKIE W LG:139747C-L</t>
        </is>
      </c>
      <c r="F4042" s="0" t="inlineStr">
        <is>
          <t>899139747067</t>
        </is>
      </c>
      <c r="G4042" s="0" t="inlineStr">
        <is>
          <t>WOMENS</t>
        </is>
      </c>
      <c r="H4042" s="0" t="inlineStr">
        <is>
          <t>L</t>
        </is>
      </c>
      <c r="I4042" s="0">
        <v>44.99</v>
      </c>
      <c r="J4042" s="0">
        <v>48</v>
      </c>
    </row>
    <row r="4043" spans="1:10" customHeight="0">
      <c r="A4043" s="0">
        <f>HYPERLINK("https://dl.dropboxusercontent.com/scl/fi/twxpvofkwi4z1ybuogy69/vickie-139747-f.jpg?rlkey=l8zl1uradixaa9yn6fh64wkmc&amp;dl=0","Click to download Image")</f>
      </c>
      <c r="B4043" s="0">
        <f>HYPERLINK("https://dl.dropboxusercontent.com/scl/fi/vhivcr8clpdnr6i5jph1h/womens-pullover-size-chartsvickie.jpg?rlkey=ju41rhoaaz6pr5p3c9uc36697&amp;dl=0","Click to download SizeChart")</f>
      </c>
      <c r="C4043" s="0" t="inlineStr">
        <is>
          <t>Vickie Women's Tri-Blend 1/4 Zip</t>
        </is>
      </c>
      <c r="D4043" s="0" t="inlineStr">
        <is>
          <t>139747</t>
        </is>
      </c>
      <c r="E4043" s="0" t="inlineStr">
        <is>
          <t>BLANK VICKIE W LG:139747D-XL</t>
        </is>
      </c>
      <c r="F4043" s="0" t="inlineStr">
        <is>
          <t>899139747074</t>
        </is>
      </c>
      <c r="G4043" s="0" t="inlineStr">
        <is>
          <t>WOMENS</t>
        </is>
      </c>
      <c r="H4043" s="0" t="inlineStr">
        <is>
          <t>XL</t>
        </is>
      </c>
      <c r="I4043" s="0">
        <v>44.99</v>
      </c>
      <c r="J4043" s="0">
        <v>34</v>
      </c>
    </row>
    <row r="4044" spans="1:10" customHeight="0">
      <c r="A4044" s="0">
        <f>HYPERLINK("https://dl.dropboxusercontent.com/scl/fi/twxpvofkwi4z1ybuogy69/vickie-139747-f.jpg?rlkey=l8zl1uradixaa9yn6fh64wkmc&amp;dl=0","Click to download Image")</f>
      </c>
      <c r="B4044" s="0">
        <f>HYPERLINK("https://dl.dropboxusercontent.com/scl/fi/vhivcr8clpdnr6i5jph1h/womens-pullover-size-chartsvickie.jpg?rlkey=ju41rhoaaz6pr5p3c9uc36697&amp;dl=0","Click to download SizeChart")</f>
      </c>
      <c r="C4044" s="0" t="inlineStr">
        <is>
          <t>Vickie Women's Tri-Blend 1/4 Zip</t>
        </is>
      </c>
      <c r="D4044" s="0" t="inlineStr">
        <is>
          <t>139747</t>
        </is>
      </c>
      <c r="E4044" s="0" t="inlineStr">
        <is>
          <t>BLANK VICKIE W LG:139747E-2XL</t>
        </is>
      </c>
      <c r="F4044" s="0" t="inlineStr">
        <is>
          <t>899139747081</t>
        </is>
      </c>
      <c r="G4044" s="0" t="inlineStr">
        <is>
          <t>WOMENS</t>
        </is>
      </c>
      <c r="H4044" s="0" t="inlineStr">
        <is>
          <t>2XL</t>
        </is>
      </c>
      <c r="I4044" s="0">
        <v>44.99</v>
      </c>
      <c r="J4044" s="0">
        <v>12</v>
      </c>
    </row>
    <row r="4045" spans="1:10" customHeight="0">
      <c r="A4045" s="0">
        <f>HYPERLINK("https://dl.dropboxusercontent.com/scl/fi/twxpvofkwi4z1ybuogy69/vickie-139747-f.jpg?rlkey=l8zl1uradixaa9yn6fh64wkmc&amp;dl=0","Click to download Image")</f>
      </c>
      <c r="B4045" s="0">
        <f>HYPERLINK("https://dl.dropboxusercontent.com/scl/fi/vhivcr8clpdnr6i5jph1h/womens-pullover-size-chartsvickie.jpg?rlkey=ju41rhoaaz6pr5p3c9uc36697&amp;dl=0","Click to download SizeChart")</f>
      </c>
      <c r="C4045" s="0" t="inlineStr">
        <is>
          <t>Vickie Women's Tri-Blend 1/4 Zip</t>
        </is>
      </c>
      <c r="D4045" s="0" t="inlineStr">
        <is>
          <t>139747</t>
        </is>
      </c>
      <c r="E4045" s="0" t="inlineStr">
        <is>
          <t>BLANK VICKIE W LG:139747F-3XL</t>
        </is>
      </c>
      <c r="F4045" s="0" t="inlineStr">
        <is>
          <t>899139747098</t>
        </is>
      </c>
      <c r="G4045" s="0" t="inlineStr">
        <is>
          <t>WOMENS</t>
        </is>
      </c>
      <c r="H4045" s="0" t="inlineStr">
        <is>
          <t>3XL</t>
        </is>
      </c>
      <c r="I4045" s="0">
        <v>44.99</v>
      </c>
      <c r="J4045" s="0">
        <v>10</v>
      </c>
    </row>
    <row r="4046" spans="1:10" customHeight="0">
      <c r="A4046" s="0">
        <f>HYPERLINK("https://dl.dropboxusercontent.com/scl/fi/m6jsx8sk0jn06km9gzo2r/editdsc3783.jpg?rlkey=pkz4t8fndovcups88k3z7fhje&amp;dl=0","Click to download Image")</f>
      </c>
      <c r="B4046" s="0">
        <f>HYPERLINK("https://dl.dropboxusercontent.com/scl/fi/hf3glc62tlxa4uh50pmq1/womens-hoodie-and-sweatshirt-size-chartsliv-hoodie.jpg?rlkey=eb3fq7guoqq09gsw9gtubrjoz&amp;dl=0","Click to download SizeChart")</f>
      </c>
      <c r="C4046" s="0" t="inlineStr">
        <is>
          <t>Liv Women's Camo Scuba Hoodie</t>
        </is>
      </c>
      <c r="D4046" s="0" t="inlineStr">
        <is>
          <t>128438</t>
        </is>
      </c>
      <c r="E4046" s="0" t="inlineStr">
        <is>
          <t>BLANK LIV W CO:128438A-S</t>
        </is>
      </c>
      <c r="F4046" s="0" t="inlineStr">
        <is>
          <t>899128438044</t>
        </is>
      </c>
      <c r="G4046" s="0" t="inlineStr">
        <is>
          <t>WOMENS</t>
        </is>
      </c>
      <c r="H4046" s="0" t="inlineStr">
        <is>
          <t>S</t>
        </is>
      </c>
      <c r="I4046" s="0">
        <v>39.99</v>
      </c>
      <c r="J4046" s="0">
        <v>40</v>
      </c>
    </row>
    <row r="4047" spans="1:10" customHeight="0">
      <c r="A4047" s="0">
        <f>HYPERLINK("https://dl.dropboxusercontent.com/scl/fi/m6jsx8sk0jn06km9gzo2r/editdsc3783.jpg?rlkey=pkz4t8fndovcups88k3z7fhje&amp;dl=0","Click to download Image")</f>
      </c>
      <c r="B4047" s="0">
        <f>HYPERLINK("https://dl.dropboxusercontent.com/scl/fi/hf3glc62tlxa4uh50pmq1/womens-hoodie-and-sweatshirt-size-chartsliv-hoodie.jpg?rlkey=eb3fq7guoqq09gsw9gtubrjoz&amp;dl=0","Click to download SizeChart")</f>
      </c>
      <c r="C4047" s="0" t="inlineStr">
        <is>
          <t>Liv Women's Camo Scuba Hoodie</t>
        </is>
      </c>
      <c r="D4047" s="0" t="inlineStr">
        <is>
          <t>128438</t>
        </is>
      </c>
      <c r="E4047" s="0" t="inlineStr">
        <is>
          <t>BLANK LIV W CO:128438B-M</t>
        </is>
      </c>
      <c r="F4047" s="0" t="inlineStr">
        <is>
          <t>899128438051</t>
        </is>
      </c>
      <c r="G4047" s="0" t="inlineStr">
        <is>
          <t>WOMENS</t>
        </is>
      </c>
      <c r="H4047" s="0" t="inlineStr">
        <is>
          <t>M</t>
        </is>
      </c>
      <c r="I4047" s="0">
        <v>39.99</v>
      </c>
      <c r="J4047" s="0">
        <v>84</v>
      </c>
    </row>
    <row r="4048" spans="1:10" customHeight="0">
      <c r="A4048" s="0">
        <f>HYPERLINK("https://dl.dropboxusercontent.com/scl/fi/m6jsx8sk0jn06km9gzo2r/editdsc3783.jpg?rlkey=pkz4t8fndovcups88k3z7fhje&amp;dl=0","Click to download Image")</f>
      </c>
      <c r="B4048" s="0">
        <f>HYPERLINK("https://dl.dropboxusercontent.com/scl/fi/hf3glc62tlxa4uh50pmq1/womens-hoodie-and-sweatshirt-size-chartsliv-hoodie.jpg?rlkey=eb3fq7guoqq09gsw9gtubrjoz&amp;dl=0","Click to download SizeChart")</f>
      </c>
      <c r="C4048" s="0" t="inlineStr">
        <is>
          <t>Liv Women's Camo Scuba Hoodie</t>
        </is>
      </c>
      <c r="D4048" s="0" t="inlineStr">
        <is>
          <t>128438</t>
        </is>
      </c>
      <c r="E4048" s="0" t="inlineStr">
        <is>
          <t>BLANK LIV W CO:128438C-L</t>
        </is>
      </c>
      <c r="F4048" s="0" t="inlineStr">
        <is>
          <t>899128438068</t>
        </is>
      </c>
      <c r="G4048" s="0" t="inlineStr">
        <is>
          <t>WOMENS</t>
        </is>
      </c>
      <c r="H4048" s="0" t="inlineStr">
        <is>
          <t>L</t>
        </is>
      </c>
      <c r="I4048" s="0">
        <v>39.99</v>
      </c>
      <c r="J4048" s="0">
        <v>84</v>
      </c>
    </row>
    <row r="4049" spans="1:10" customHeight="0">
      <c r="A4049" s="0">
        <f>HYPERLINK("https://dl.dropboxusercontent.com/scl/fi/m6jsx8sk0jn06km9gzo2r/editdsc3783.jpg?rlkey=pkz4t8fndovcups88k3z7fhje&amp;dl=0","Click to download Image")</f>
      </c>
      <c r="B4049" s="0">
        <f>HYPERLINK("https://dl.dropboxusercontent.com/scl/fi/hf3glc62tlxa4uh50pmq1/womens-hoodie-and-sweatshirt-size-chartsliv-hoodie.jpg?rlkey=eb3fq7guoqq09gsw9gtubrjoz&amp;dl=0","Click to download SizeChart")</f>
      </c>
      <c r="C4049" s="0" t="inlineStr">
        <is>
          <t>Liv Women's Camo Scuba Hoodie</t>
        </is>
      </c>
      <c r="D4049" s="0" t="inlineStr">
        <is>
          <t>128438</t>
        </is>
      </c>
      <c r="E4049" s="0" t="inlineStr">
        <is>
          <t>BLANK LIV W CO:128438D-XL</t>
        </is>
      </c>
      <c r="F4049" s="0" t="inlineStr">
        <is>
          <t>899128438075</t>
        </is>
      </c>
      <c r="G4049" s="0" t="inlineStr">
        <is>
          <t>WOMENS</t>
        </is>
      </c>
      <c r="H4049" s="0" t="inlineStr">
        <is>
          <t>XL</t>
        </is>
      </c>
      <c r="I4049" s="0">
        <v>39.99</v>
      </c>
      <c r="J4049" s="0">
        <v>36</v>
      </c>
    </row>
    <row r="4050" spans="1:10" customHeight="0">
      <c r="A4050" s="0">
        <f>HYPERLINK("https://dl.dropboxusercontent.com/scl/fi/m6jsx8sk0jn06km9gzo2r/editdsc3783.jpg?rlkey=pkz4t8fndovcups88k3z7fhje&amp;dl=0","Click to download Image")</f>
      </c>
      <c r="B4050" s="0">
        <f>HYPERLINK("https://dl.dropboxusercontent.com/scl/fi/hf3glc62tlxa4uh50pmq1/womens-hoodie-and-sweatshirt-size-chartsliv-hoodie.jpg?rlkey=eb3fq7guoqq09gsw9gtubrjoz&amp;dl=0","Click to download SizeChart")</f>
      </c>
      <c r="C4050" s="0" t="inlineStr">
        <is>
          <t>Liv Women's Camo Scuba Hoodie</t>
        </is>
      </c>
      <c r="D4050" s="0" t="inlineStr">
        <is>
          <t>128438</t>
        </is>
      </c>
      <c r="E4050" s="0" t="inlineStr">
        <is>
          <t>BLANK LIV W CO:128438E-2XL</t>
        </is>
      </c>
      <c r="F4050" s="0" t="inlineStr">
        <is>
          <t>899128438082</t>
        </is>
      </c>
      <c r="G4050" s="0" t="inlineStr">
        <is>
          <t>WOMENS</t>
        </is>
      </c>
      <c r="H4050" s="0" t="inlineStr">
        <is>
          <t>2XL</t>
        </is>
      </c>
      <c r="I4050" s="0">
        <v>41.99</v>
      </c>
      <c r="J4050" s="0">
        <v>20</v>
      </c>
    </row>
    <row r="4051" spans="1:10" customHeight="0">
      <c r="A4051" s="0">
        <f>HYPERLINK("https://dl.dropboxusercontent.com/scl/fi/m6jsx8sk0jn06km9gzo2r/editdsc3783.jpg?rlkey=pkz4t8fndovcups88k3z7fhje&amp;dl=0","Click to download Image")</f>
      </c>
      <c r="B4051" s="0">
        <f>HYPERLINK("https://dl.dropboxusercontent.com/scl/fi/hf3glc62tlxa4uh50pmq1/womens-hoodie-and-sweatshirt-size-chartsliv-hoodie.jpg?rlkey=eb3fq7guoqq09gsw9gtubrjoz&amp;dl=0","Click to download SizeChart")</f>
      </c>
      <c r="C4051" s="0" t="inlineStr">
        <is>
          <t>Liv Women's Camo Scuba Hoodie</t>
        </is>
      </c>
      <c r="D4051" s="0" t="inlineStr">
        <is>
          <t>128438</t>
        </is>
      </c>
      <c r="E4051" s="0" t="inlineStr">
        <is>
          <t>BLANK LIV W CO:128438F-3XL</t>
        </is>
      </c>
      <c r="F4051" s="0" t="inlineStr">
        <is>
          <t>899128438099</t>
        </is>
      </c>
      <c r="G4051" s="0" t="inlineStr">
        <is>
          <t>WOMENS</t>
        </is>
      </c>
      <c r="H4051" s="0" t="inlineStr">
        <is>
          <t>3XL</t>
        </is>
      </c>
      <c r="I4051" s="0">
        <v>41.99</v>
      </c>
      <c r="J4051" s="0">
        <v>10</v>
      </c>
    </row>
    <row r="4052" spans="1:10" customHeight="0">
      <c r="A4052" s="0">
        <f>HYPERLINK("https://dl.dropboxusercontent.com/scl/fi/gz3imoeiay10y4u1lawre/flint.jpg?rlkey=peuiywdnh0hjrlxax0p4s6amc&amp;dl=0","Click to download Image")</f>
      </c>
      <c r="B4052" s="0">
        <f>HYPERLINK("https://dl.dropboxusercontent.com/scl/fi/myud1ij8llw4hoo6ogm3z/womens-pullover-size-chartsflint.jpg?rlkey=ch5b76gpvi8qmd7eb2p68gtqk&amp;dl=0","Click to download SizeChart")</f>
      </c>
      <c r="C4052" s="0" t="inlineStr">
        <is>
          <t>Flint Women's Performance 1/4 Zip</t>
        </is>
      </c>
      <c r="D4052" s="0" t="inlineStr">
        <is>
          <t>130155</t>
        </is>
      </c>
      <c r="E4052" s="0" t="inlineStr">
        <is>
          <t>BLANK FLINT W BK:130155A-S</t>
        </is>
      </c>
      <c r="F4052" s="0" t="inlineStr">
        <is>
          <t>899130155045</t>
        </is>
      </c>
      <c r="G4052" s="0" t="inlineStr">
        <is>
          <t>WOMENS</t>
        </is>
      </c>
      <c r="H4052" s="0" t="inlineStr">
        <is>
          <t>S</t>
        </is>
      </c>
      <c r="I4052" s="0">
        <v>34.99</v>
      </c>
      <c r="J4052" s="0">
        <v>61</v>
      </c>
    </row>
    <row r="4053" spans="1:10" customHeight="0">
      <c r="A4053" s="0">
        <f>HYPERLINK("https://dl.dropboxusercontent.com/scl/fi/gz3imoeiay10y4u1lawre/flint.jpg?rlkey=peuiywdnh0hjrlxax0p4s6amc&amp;dl=0","Click to download Image")</f>
      </c>
      <c r="B4053" s="0">
        <f>HYPERLINK("https://dl.dropboxusercontent.com/scl/fi/myud1ij8llw4hoo6ogm3z/womens-pullover-size-chartsflint.jpg?rlkey=ch5b76gpvi8qmd7eb2p68gtqk&amp;dl=0","Click to download SizeChart")</f>
      </c>
      <c r="C4053" s="0" t="inlineStr">
        <is>
          <t>Flint Women's Performance 1/4 Zip</t>
        </is>
      </c>
      <c r="D4053" s="0" t="inlineStr">
        <is>
          <t>130155</t>
        </is>
      </c>
      <c r="E4053" s="0" t="inlineStr">
        <is>
          <t>BLANK FLINT W BK:130155B-M</t>
        </is>
      </c>
      <c r="F4053" s="0" t="inlineStr">
        <is>
          <t>899130155052</t>
        </is>
      </c>
      <c r="G4053" s="0" t="inlineStr">
        <is>
          <t>WOMENS</t>
        </is>
      </c>
      <c r="H4053" s="0" t="inlineStr">
        <is>
          <t>M</t>
        </is>
      </c>
      <c r="I4053" s="0">
        <v>34.99</v>
      </c>
      <c r="J4053" s="0">
        <v>138</v>
      </c>
    </row>
    <row r="4054" spans="1:10" customHeight="0">
      <c r="A4054" s="0">
        <f>HYPERLINK("https://dl.dropboxusercontent.com/scl/fi/gz3imoeiay10y4u1lawre/flint.jpg?rlkey=peuiywdnh0hjrlxax0p4s6amc&amp;dl=0","Click to download Image")</f>
      </c>
      <c r="B4054" s="0">
        <f>HYPERLINK("https://dl.dropboxusercontent.com/scl/fi/myud1ij8llw4hoo6ogm3z/womens-pullover-size-chartsflint.jpg?rlkey=ch5b76gpvi8qmd7eb2p68gtqk&amp;dl=0","Click to download SizeChart")</f>
      </c>
      <c r="C4054" s="0" t="inlineStr">
        <is>
          <t>Flint Women's Performance 1/4 Zip</t>
        </is>
      </c>
      <c r="D4054" s="0" t="inlineStr">
        <is>
          <t>130155</t>
        </is>
      </c>
      <c r="E4054" s="0" t="inlineStr">
        <is>
          <t>BLANK FLINT W BK:130155C-L</t>
        </is>
      </c>
      <c r="F4054" s="0" t="inlineStr">
        <is>
          <t>899130155069</t>
        </is>
      </c>
      <c r="G4054" s="0" t="inlineStr">
        <is>
          <t>WOMENS</t>
        </is>
      </c>
      <c r="H4054" s="0" t="inlineStr">
        <is>
          <t>L</t>
        </is>
      </c>
      <c r="I4054" s="0">
        <v>34.99</v>
      </c>
      <c r="J4054" s="0">
        <v>135</v>
      </c>
    </row>
    <row r="4055" spans="1:10" customHeight="0">
      <c r="A4055" s="0">
        <f>HYPERLINK("https://dl.dropboxusercontent.com/scl/fi/gz3imoeiay10y4u1lawre/flint.jpg?rlkey=peuiywdnh0hjrlxax0p4s6amc&amp;dl=0","Click to download Image")</f>
      </c>
      <c r="B4055" s="0">
        <f>HYPERLINK("https://dl.dropboxusercontent.com/scl/fi/myud1ij8llw4hoo6ogm3z/womens-pullover-size-chartsflint.jpg?rlkey=ch5b76gpvi8qmd7eb2p68gtqk&amp;dl=0","Click to download SizeChart")</f>
      </c>
      <c r="C4055" s="0" t="inlineStr">
        <is>
          <t>Flint Women's Performance 1/4 Zip</t>
        </is>
      </c>
      <c r="D4055" s="0" t="inlineStr">
        <is>
          <t>130155</t>
        </is>
      </c>
      <c r="E4055" s="0" t="inlineStr">
        <is>
          <t>BLANK FLINT W BK:130155D-XL</t>
        </is>
      </c>
      <c r="F4055" s="0" t="inlineStr">
        <is>
          <t>899130155076</t>
        </is>
      </c>
      <c r="G4055" s="0" t="inlineStr">
        <is>
          <t>WOMENS</t>
        </is>
      </c>
      <c r="H4055" s="0" t="inlineStr">
        <is>
          <t>XL</t>
        </is>
      </c>
      <c r="I4055" s="0">
        <v>34.99</v>
      </c>
      <c r="J4055" s="0">
        <v>70</v>
      </c>
    </row>
    <row r="4056" spans="1:10" customHeight="0">
      <c r="A4056" s="0">
        <f>HYPERLINK("https://dl.dropboxusercontent.com/scl/fi/gz3imoeiay10y4u1lawre/flint.jpg?rlkey=peuiywdnh0hjrlxax0p4s6amc&amp;dl=0","Click to download Image")</f>
      </c>
      <c r="B4056" s="0">
        <f>HYPERLINK("https://dl.dropboxusercontent.com/scl/fi/myud1ij8llw4hoo6ogm3z/womens-pullover-size-chartsflint.jpg?rlkey=ch5b76gpvi8qmd7eb2p68gtqk&amp;dl=0","Click to download SizeChart")</f>
      </c>
      <c r="C4056" s="0" t="inlineStr">
        <is>
          <t>Flint Women's Performance 1/4 Zip</t>
        </is>
      </c>
      <c r="D4056" s="0" t="inlineStr">
        <is>
          <t>130155</t>
        </is>
      </c>
      <c r="E4056" s="0" t="inlineStr">
        <is>
          <t>BLANK FLINT W BK:130155E-2XL</t>
        </is>
      </c>
      <c r="F4056" s="0" t="inlineStr">
        <is>
          <t>899130155083</t>
        </is>
      </c>
      <c r="G4056" s="0" t="inlineStr">
        <is>
          <t>WOMENS</t>
        </is>
      </c>
      <c r="H4056" s="0" t="inlineStr">
        <is>
          <t>2XL</t>
        </is>
      </c>
      <c r="I4056" s="0">
        <v>36.99</v>
      </c>
      <c r="J4056" s="0">
        <v>34</v>
      </c>
    </row>
    <row r="4057" spans="1:10" customHeight="0">
      <c r="A4057" s="0">
        <f>HYPERLINK("https://dl.dropboxusercontent.com/scl/fi/gz3imoeiay10y4u1lawre/flint.jpg?rlkey=peuiywdnh0hjrlxax0p4s6amc&amp;dl=0","Click to download Image")</f>
      </c>
      <c r="B4057" s="0">
        <f>HYPERLINK("https://dl.dropboxusercontent.com/scl/fi/myud1ij8llw4hoo6ogm3z/womens-pullover-size-chartsflint.jpg?rlkey=ch5b76gpvi8qmd7eb2p68gtqk&amp;dl=0","Click to download SizeChart")</f>
      </c>
      <c r="C4057" s="0" t="inlineStr">
        <is>
          <t>Flint Women's Performance 1/4 Zip</t>
        </is>
      </c>
      <c r="D4057" s="0" t="inlineStr">
        <is>
          <t>130155</t>
        </is>
      </c>
      <c r="E4057" s="0" t="inlineStr">
        <is>
          <t>BLANK FLINT W BK:130155F-3XL</t>
        </is>
      </c>
      <c r="F4057" s="0" t="inlineStr">
        <is>
          <t>899130155090</t>
        </is>
      </c>
      <c r="G4057" s="0" t="inlineStr">
        <is>
          <t>WOMENS</t>
        </is>
      </c>
      <c r="H4057" s="0" t="inlineStr">
        <is>
          <t>3XL</t>
        </is>
      </c>
      <c r="I4057" s="0">
        <v>36.99</v>
      </c>
      <c r="J4057" s="0">
        <v>18</v>
      </c>
    </row>
    <row r="4058" spans="1:10" customHeight="0">
      <c r="A4058" s="0">
        <f>HYPERLINK("https://dl.dropboxusercontent.com/scl/fi/l8xsw81nc6l2l3sfw5x6u/130157model.jpg?rlkey=iv8m96xfyzrpr354etwq6k0z2&amp;dl=0","Click to download Image")</f>
      </c>
      <c r="B4058" s="0">
        <f>HYPERLINK("https://dl.dropboxusercontent.com/scl/fi/myud1ij8llw4hoo6ogm3z/womens-pullover-size-chartsflint.jpg?rlkey=ch5b76gpvi8qmd7eb2p68gtqk&amp;dl=0","Click to download SizeChart")</f>
      </c>
      <c r="C4058" s="0" t="inlineStr">
        <is>
          <t>Flint Women's Performance 1/4 Zip</t>
        </is>
      </c>
      <c r="D4058" s="0" t="inlineStr">
        <is>
          <t>130165</t>
        </is>
      </c>
      <c r="E4058" s="0" t="inlineStr">
        <is>
          <t>BLANK FLINT W CL:130165A-S</t>
        </is>
      </c>
      <c r="F4058" s="0" t="inlineStr">
        <is>
          <t>899130165044</t>
        </is>
      </c>
      <c r="G4058" s="0" t="inlineStr">
        <is>
          <t>WOMENS</t>
        </is>
      </c>
      <c r="H4058" s="0" t="inlineStr">
        <is>
          <t>S</t>
        </is>
      </c>
      <c r="I4058" s="0">
        <v>34.99</v>
      </c>
      <c r="J4058" s="0">
        <v>28</v>
      </c>
    </row>
    <row r="4059" spans="1:10" customHeight="0">
      <c r="A4059" s="0">
        <f>HYPERLINK("https://dl.dropboxusercontent.com/scl/fi/l8xsw81nc6l2l3sfw5x6u/130157model.jpg?rlkey=iv8m96xfyzrpr354etwq6k0z2&amp;dl=0","Click to download Image")</f>
      </c>
      <c r="B4059" s="0">
        <f>HYPERLINK("https://dl.dropboxusercontent.com/scl/fi/myud1ij8llw4hoo6ogm3z/womens-pullover-size-chartsflint.jpg?rlkey=ch5b76gpvi8qmd7eb2p68gtqk&amp;dl=0","Click to download SizeChart")</f>
      </c>
      <c r="C4059" s="0" t="inlineStr">
        <is>
          <t>Flint Women's Performance 1/4 Zip</t>
        </is>
      </c>
      <c r="D4059" s="0" t="inlineStr">
        <is>
          <t>130165</t>
        </is>
      </c>
      <c r="E4059" s="0" t="inlineStr">
        <is>
          <t>BLANK FLINT W CL:130165B-M</t>
        </is>
      </c>
      <c r="F4059" s="0" t="inlineStr">
        <is>
          <t>899130165051</t>
        </is>
      </c>
      <c r="G4059" s="0" t="inlineStr">
        <is>
          <t>WOMENS</t>
        </is>
      </c>
      <c r="H4059" s="0" t="inlineStr">
        <is>
          <t>M</t>
        </is>
      </c>
      <c r="I4059" s="0">
        <v>34.99</v>
      </c>
      <c r="J4059" s="0">
        <v>57</v>
      </c>
    </row>
    <row r="4060" spans="1:10" customHeight="0">
      <c r="A4060" s="0">
        <f>HYPERLINK("https://dl.dropboxusercontent.com/scl/fi/l8xsw81nc6l2l3sfw5x6u/130157model.jpg?rlkey=iv8m96xfyzrpr354etwq6k0z2&amp;dl=0","Click to download Image")</f>
      </c>
      <c r="B4060" s="0">
        <f>HYPERLINK("https://dl.dropboxusercontent.com/scl/fi/myud1ij8llw4hoo6ogm3z/womens-pullover-size-chartsflint.jpg?rlkey=ch5b76gpvi8qmd7eb2p68gtqk&amp;dl=0","Click to download SizeChart")</f>
      </c>
      <c r="C4060" s="0" t="inlineStr">
        <is>
          <t>Flint Women's Performance 1/4 Zip</t>
        </is>
      </c>
      <c r="D4060" s="0" t="inlineStr">
        <is>
          <t>130165</t>
        </is>
      </c>
      <c r="E4060" s="0" t="inlineStr">
        <is>
          <t>BLANK FLINT W CL:130165C-L</t>
        </is>
      </c>
      <c r="F4060" s="0" t="inlineStr">
        <is>
          <t>899130165068</t>
        </is>
      </c>
      <c r="G4060" s="0" t="inlineStr">
        <is>
          <t>WOMENS</t>
        </is>
      </c>
      <c r="H4060" s="0" t="inlineStr">
        <is>
          <t>L</t>
        </is>
      </c>
      <c r="I4060" s="0">
        <v>34.99</v>
      </c>
      <c r="J4060" s="0">
        <v>61</v>
      </c>
    </row>
    <row r="4061" spans="1:10" customHeight="0">
      <c r="A4061" s="0">
        <f>HYPERLINK("https://dl.dropboxusercontent.com/scl/fi/l8xsw81nc6l2l3sfw5x6u/130157model.jpg?rlkey=iv8m96xfyzrpr354etwq6k0z2&amp;dl=0","Click to download Image")</f>
      </c>
      <c r="B4061" s="0">
        <f>HYPERLINK("https://dl.dropboxusercontent.com/scl/fi/myud1ij8llw4hoo6ogm3z/womens-pullover-size-chartsflint.jpg?rlkey=ch5b76gpvi8qmd7eb2p68gtqk&amp;dl=0","Click to download SizeChart")</f>
      </c>
      <c r="C4061" s="0" t="inlineStr">
        <is>
          <t>Flint Women's Performance 1/4 Zip</t>
        </is>
      </c>
      <c r="D4061" s="0" t="inlineStr">
        <is>
          <t>130165</t>
        </is>
      </c>
      <c r="E4061" s="0" t="inlineStr">
        <is>
          <t>BLANK FLINT W CL:130165D-XL</t>
        </is>
      </c>
      <c r="F4061" s="0" t="inlineStr">
        <is>
          <t>899130165075</t>
        </is>
      </c>
      <c r="G4061" s="0" t="inlineStr">
        <is>
          <t>WOMENS</t>
        </is>
      </c>
      <c r="H4061" s="0" t="inlineStr">
        <is>
          <t>XL</t>
        </is>
      </c>
      <c r="I4061" s="0">
        <v>34.99</v>
      </c>
      <c r="J4061" s="0">
        <v>27</v>
      </c>
    </row>
    <row r="4062" spans="1:10" customHeight="0">
      <c r="A4062" s="0">
        <f>HYPERLINK("https://dl.dropboxusercontent.com/scl/fi/l8xsw81nc6l2l3sfw5x6u/130157model.jpg?rlkey=iv8m96xfyzrpr354etwq6k0z2&amp;dl=0","Click to download Image")</f>
      </c>
      <c r="B4062" s="0">
        <f>HYPERLINK("https://dl.dropboxusercontent.com/scl/fi/myud1ij8llw4hoo6ogm3z/womens-pullover-size-chartsflint.jpg?rlkey=ch5b76gpvi8qmd7eb2p68gtqk&amp;dl=0","Click to download SizeChart")</f>
      </c>
      <c r="C4062" s="0" t="inlineStr">
        <is>
          <t>Flint Women's Performance 1/4 Zip</t>
        </is>
      </c>
      <c r="D4062" s="0" t="inlineStr">
        <is>
          <t>130165</t>
        </is>
      </c>
      <c r="E4062" s="0" t="inlineStr">
        <is>
          <t>BLANK FLINT W CL:130165E-2XL</t>
        </is>
      </c>
      <c r="F4062" s="0" t="inlineStr">
        <is>
          <t>899130165082</t>
        </is>
      </c>
      <c r="G4062" s="0" t="inlineStr">
        <is>
          <t>WOMENS</t>
        </is>
      </c>
      <c r="H4062" s="0" t="inlineStr">
        <is>
          <t>2XL</t>
        </is>
      </c>
      <c r="I4062" s="0">
        <v>36.99</v>
      </c>
      <c r="J4062" s="0">
        <v>15</v>
      </c>
    </row>
    <row r="4063" spans="1:10" customHeight="0">
      <c r="A4063" s="0">
        <f>HYPERLINK("https://dl.dropboxusercontent.com/scl/fi/l8xsw81nc6l2l3sfw5x6u/130157model.jpg?rlkey=iv8m96xfyzrpr354etwq6k0z2&amp;dl=0","Click to download Image")</f>
      </c>
      <c r="B4063" s="0">
        <f>HYPERLINK("https://dl.dropboxusercontent.com/scl/fi/myud1ij8llw4hoo6ogm3z/womens-pullover-size-chartsflint.jpg?rlkey=ch5b76gpvi8qmd7eb2p68gtqk&amp;dl=0","Click to download SizeChart")</f>
      </c>
      <c r="C4063" s="0" t="inlineStr">
        <is>
          <t>Flint Women's Performance 1/4 Zip</t>
        </is>
      </c>
      <c r="D4063" s="0" t="inlineStr">
        <is>
          <t>130165</t>
        </is>
      </c>
      <c r="E4063" s="0" t="inlineStr">
        <is>
          <t>BLANK FLINT W CL:130165F-3XL</t>
        </is>
      </c>
      <c r="F4063" s="0" t="inlineStr">
        <is>
          <t>899130165099</t>
        </is>
      </c>
      <c r="G4063" s="0" t="inlineStr">
        <is>
          <t>WOMENS</t>
        </is>
      </c>
      <c r="H4063" s="0" t="inlineStr">
        <is>
          <t>3XL</t>
        </is>
      </c>
      <c r="I4063" s="0">
        <v>36.99</v>
      </c>
      <c r="J4063" s="0">
        <v>10</v>
      </c>
    </row>
    <row r="4064" spans="1:10" customHeight="0">
      <c r="A4064" s="0">
        <f>HYPERLINK("https://dl.dropboxusercontent.com/scl/fi/hb6gmghsp7pbmb8ew9ce7/flintt.jpg?rlkey=eq0we79rdtgo5zwj54bfigyvp&amp;dl=0","Click to download Image")</f>
      </c>
      <c r="B4064" s="0">
        <f>HYPERLINK("https://dl.dropboxusercontent.com/scl/fi/myud1ij8llw4hoo6ogm3z/womens-pullover-size-chartsflint.jpg?rlkey=ch5b76gpvi8qmd7eb2p68gtqk&amp;dl=0","Click to download SizeChart")</f>
      </c>
      <c r="C4064" s="0" t="inlineStr">
        <is>
          <t>Flint Women's Performance 1/4 Zip</t>
        </is>
      </c>
      <c r="D4064" s="0" t="inlineStr">
        <is>
          <t>130157</t>
        </is>
      </c>
      <c r="E4064" s="0" t="inlineStr">
        <is>
          <t>BLANK FLINT W RD:130157A-S</t>
        </is>
      </c>
      <c r="F4064" s="0" t="inlineStr">
        <is>
          <t>899130157049</t>
        </is>
      </c>
      <c r="G4064" s="0" t="inlineStr">
        <is>
          <t>WOMENS</t>
        </is>
      </c>
      <c r="H4064" s="0" t="inlineStr">
        <is>
          <t>S</t>
        </is>
      </c>
      <c r="I4064" s="0">
        <v>34.99</v>
      </c>
      <c r="J4064" s="0">
        <v>35</v>
      </c>
    </row>
    <row r="4065" spans="1:10" customHeight="0">
      <c r="A4065" s="0">
        <f>HYPERLINK("https://dl.dropboxusercontent.com/scl/fi/hb6gmghsp7pbmb8ew9ce7/flintt.jpg?rlkey=eq0we79rdtgo5zwj54bfigyvp&amp;dl=0","Click to download Image")</f>
      </c>
      <c r="B4065" s="0">
        <f>HYPERLINK("https://dl.dropboxusercontent.com/scl/fi/myud1ij8llw4hoo6ogm3z/womens-pullover-size-chartsflint.jpg?rlkey=ch5b76gpvi8qmd7eb2p68gtqk&amp;dl=0","Click to download SizeChart")</f>
      </c>
      <c r="C4065" s="0" t="inlineStr">
        <is>
          <t>Flint Women's Performance 1/4 Zip</t>
        </is>
      </c>
      <c r="D4065" s="0" t="inlineStr">
        <is>
          <t>130157</t>
        </is>
      </c>
      <c r="E4065" s="0" t="inlineStr">
        <is>
          <t>BLANK FLINT W RD:130157B-M</t>
        </is>
      </c>
      <c r="F4065" s="0" t="inlineStr">
        <is>
          <t>899130157056</t>
        </is>
      </c>
      <c r="G4065" s="0" t="inlineStr">
        <is>
          <t>WOMENS</t>
        </is>
      </c>
      <c r="H4065" s="0" t="inlineStr">
        <is>
          <t>M</t>
        </is>
      </c>
      <c r="I4065" s="0">
        <v>34.99</v>
      </c>
      <c r="J4065" s="0">
        <v>71</v>
      </c>
    </row>
    <row r="4066" spans="1:10" customHeight="0">
      <c r="A4066" s="0">
        <f>HYPERLINK("https://dl.dropboxusercontent.com/scl/fi/hb6gmghsp7pbmb8ew9ce7/flintt.jpg?rlkey=eq0we79rdtgo5zwj54bfigyvp&amp;dl=0","Click to download Image")</f>
      </c>
      <c r="B4066" s="0">
        <f>HYPERLINK("https://dl.dropboxusercontent.com/scl/fi/myud1ij8llw4hoo6ogm3z/womens-pullover-size-chartsflint.jpg?rlkey=ch5b76gpvi8qmd7eb2p68gtqk&amp;dl=0","Click to download SizeChart")</f>
      </c>
      <c r="C4066" s="0" t="inlineStr">
        <is>
          <t>Flint Women's Performance 1/4 Zip</t>
        </is>
      </c>
      <c r="D4066" s="0" t="inlineStr">
        <is>
          <t>130157</t>
        </is>
      </c>
      <c r="E4066" s="0" t="inlineStr">
        <is>
          <t>BLANK FLINT W RD:130157C-L</t>
        </is>
      </c>
      <c r="F4066" s="0" t="inlineStr">
        <is>
          <t>899130157063</t>
        </is>
      </c>
      <c r="G4066" s="0" t="inlineStr">
        <is>
          <t>WOMENS</t>
        </is>
      </c>
      <c r="H4066" s="0" t="inlineStr">
        <is>
          <t>L</t>
        </is>
      </c>
      <c r="I4066" s="0">
        <v>34.99</v>
      </c>
      <c r="J4066" s="0">
        <v>72</v>
      </c>
    </row>
    <row r="4067" spans="1:10" customHeight="0">
      <c r="A4067" s="0">
        <f>HYPERLINK("https://dl.dropboxusercontent.com/scl/fi/hb6gmghsp7pbmb8ew9ce7/flintt.jpg?rlkey=eq0we79rdtgo5zwj54bfigyvp&amp;dl=0","Click to download Image")</f>
      </c>
      <c r="B4067" s="0">
        <f>HYPERLINK("https://dl.dropboxusercontent.com/scl/fi/myud1ij8llw4hoo6ogm3z/womens-pullover-size-chartsflint.jpg?rlkey=ch5b76gpvi8qmd7eb2p68gtqk&amp;dl=0","Click to download SizeChart")</f>
      </c>
      <c r="C4067" s="0" t="inlineStr">
        <is>
          <t>Flint Women's Performance 1/4 Zip</t>
        </is>
      </c>
      <c r="D4067" s="0" t="inlineStr">
        <is>
          <t>130157</t>
        </is>
      </c>
      <c r="E4067" s="0" t="inlineStr">
        <is>
          <t>BLANK FLINT W RD:130157D-XL</t>
        </is>
      </c>
      <c r="F4067" s="0" t="inlineStr">
        <is>
          <t>899130157070</t>
        </is>
      </c>
      <c r="G4067" s="0" t="inlineStr">
        <is>
          <t>WOMENS</t>
        </is>
      </c>
      <c r="H4067" s="0" t="inlineStr">
        <is>
          <t>XL</t>
        </is>
      </c>
      <c r="I4067" s="0">
        <v>34.99</v>
      </c>
      <c r="J4067" s="0">
        <v>35</v>
      </c>
    </row>
    <row r="4068" spans="1:10" customHeight="0">
      <c r="A4068" s="0">
        <f>HYPERLINK("https://dl.dropboxusercontent.com/scl/fi/hb6gmghsp7pbmb8ew9ce7/flintt.jpg?rlkey=eq0we79rdtgo5zwj54bfigyvp&amp;dl=0","Click to download Image")</f>
      </c>
      <c r="B4068" s="0">
        <f>HYPERLINK("https://dl.dropboxusercontent.com/scl/fi/myud1ij8llw4hoo6ogm3z/womens-pullover-size-chartsflint.jpg?rlkey=ch5b76gpvi8qmd7eb2p68gtqk&amp;dl=0","Click to download SizeChart")</f>
      </c>
      <c r="C4068" s="0" t="inlineStr">
        <is>
          <t>Flint Women's Performance 1/4 Zip</t>
        </is>
      </c>
      <c r="D4068" s="0" t="inlineStr">
        <is>
          <t>130157</t>
        </is>
      </c>
      <c r="E4068" s="0" t="inlineStr">
        <is>
          <t>BLANK FLINT W RD:130157E-2XL</t>
        </is>
      </c>
      <c r="F4068" s="0" t="inlineStr">
        <is>
          <t>899130157087</t>
        </is>
      </c>
      <c r="G4068" s="0" t="inlineStr">
        <is>
          <t>WOMENS</t>
        </is>
      </c>
      <c r="H4068" s="0" t="inlineStr">
        <is>
          <t>2XL</t>
        </is>
      </c>
      <c r="I4068" s="0">
        <v>36.99</v>
      </c>
      <c r="J4068" s="0">
        <v>22</v>
      </c>
    </row>
    <row r="4069" spans="1:10" customHeight="0">
      <c r="A4069" s="0">
        <f>HYPERLINK("https://dl.dropboxusercontent.com/scl/fi/hb6gmghsp7pbmb8ew9ce7/flintt.jpg?rlkey=eq0we79rdtgo5zwj54bfigyvp&amp;dl=0","Click to download Image")</f>
      </c>
      <c r="B4069" s="0">
        <f>HYPERLINK("https://dl.dropboxusercontent.com/scl/fi/myud1ij8llw4hoo6ogm3z/womens-pullover-size-chartsflint.jpg?rlkey=ch5b76gpvi8qmd7eb2p68gtqk&amp;dl=0","Click to download SizeChart")</f>
      </c>
      <c r="C4069" s="0" t="inlineStr">
        <is>
          <t>Flint Women's Performance 1/4 Zip</t>
        </is>
      </c>
      <c r="D4069" s="0" t="inlineStr">
        <is>
          <t>130157</t>
        </is>
      </c>
      <c r="E4069" s="0" t="inlineStr">
        <is>
          <t>BLANK FLINT W RD:130157F-3XL</t>
        </is>
      </c>
      <c r="F4069" s="0" t="inlineStr">
        <is>
          <t>899130157094</t>
        </is>
      </c>
      <c r="G4069" s="0" t="inlineStr">
        <is>
          <t>WOMENS</t>
        </is>
      </c>
      <c r="H4069" s="0" t="inlineStr">
        <is>
          <t>3XL</t>
        </is>
      </c>
      <c r="I4069" s="0">
        <v>36.99</v>
      </c>
      <c r="J4069" s="0">
        <v>12</v>
      </c>
    </row>
    <row r="4070" spans="1:10" customHeight="0">
      <c r="A4070" s="0">
        <f>HYPERLINK("https://dl.dropboxusercontent.com/scl/fi/lt2dzk89ojc7tqnwcwcwj/flint.jpg?rlkey=27ejvkvl8k8ex279cfocd4x4y&amp;dl=0","Click to download Image")</f>
      </c>
      <c r="B4070" s="0">
        <f>HYPERLINK("https://dl.dropboxusercontent.com/scl/fi/myud1ij8llw4hoo6ogm3z/womens-pullover-size-chartsflint.jpg?rlkey=ch5b76gpvi8qmd7eb2p68gtqk&amp;dl=0","Click to download SizeChart")</f>
      </c>
      <c r="C4070" s="0" t="inlineStr">
        <is>
          <t>Flint Women's Performance 1/4 Zip</t>
        </is>
      </c>
      <c r="D4070" s="0" t="inlineStr">
        <is>
          <t>130160</t>
        </is>
      </c>
      <c r="E4070" s="0" t="inlineStr">
        <is>
          <t>BLANK FLINT W OR:130160A-S</t>
        </is>
      </c>
      <c r="F4070" s="0" t="inlineStr">
        <is>
          <t>899130160049</t>
        </is>
      </c>
      <c r="G4070" s="0" t="inlineStr">
        <is>
          <t>WOMENS</t>
        </is>
      </c>
      <c r="H4070" s="0" t="inlineStr">
        <is>
          <t>S</t>
        </is>
      </c>
      <c r="I4070" s="0">
        <v>34.99</v>
      </c>
      <c r="J4070" s="0">
        <v>35</v>
      </c>
    </row>
    <row r="4071" spans="1:10" customHeight="0">
      <c r="A4071" s="0">
        <f>HYPERLINK("https://dl.dropboxusercontent.com/scl/fi/lt2dzk89ojc7tqnwcwcwj/flint.jpg?rlkey=27ejvkvl8k8ex279cfocd4x4y&amp;dl=0","Click to download Image")</f>
      </c>
      <c r="B4071" s="0">
        <f>HYPERLINK("https://dl.dropboxusercontent.com/scl/fi/myud1ij8llw4hoo6ogm3z/womens-pullover-size-chartsflint.jpg?rlkey=ch5b76gpvi8qmd7eb2p68gtqk&amp;dl=0","Click to download SizeChart")</f>
      </c>
      <c r="C4071" s="0" t="inlineStr">
        <is>
          <t>Flint Women's Performance 1/4 Zip</t>
        </is>
      </c>
      <c r="D4071" s="0" t="inlineStr">
        <is>
          <t>130160</t>
        </is>
      </c>
      <c r="E4071" s="0" t="inlineStr">
        <is>
          <t>BLANK FLINT W OR:130160B-M</t>
        </is>
      </c>
      <c r="F4071" s="0" t="inlineStr">
        <is>
          <t>899130160056</t>
        </is>
      </c>
      <c r="G4071" s="0" t="inlineStr">
        <is>
          <t>WOMENS</t>
        </is>
      </c>
      <c r="H4071" s="0" t="inlineStr">
        <is>
          <t>M</t>
        </is>
      </c>
      <c r="I4071" s="0">
        <v>34.99</v>
      </c>
      <c r="J4071" s="0">
        <v>72</v>
      </c>
    </row>
    <row r="4072" spans="1:10" customHeight="0">
      <c r="A4072" s="0">
        <f>HYPERLINK("https://dl.dropboxusercontent.com/scl/fi/lt2dzk89ojc7tqnwcwcwj/flint.jpg?rlkey=27ejvkvl8k8ex279cfocd4x4y&amp;dl=0","Click to download Image")</f>
      </c>
      <c r="B4072" s="0">
        <f>HYPERLINK("https://dl.dropboxusercontent.com/scl/fi/myud1ij8llw4hoo6ogm3z/womens-pullover-size-chartsflint.jpg?rlkey=ch5b76gpvi8qmd7eb2p68gtqk&amp;dl=0","Click to download SizeChart")</f>
      </c>
      <c r="C4072" s="0" t="inlineStr">
        <is>
          <t>Flint Women's Performance 1/4 Zip</t>
        </is>
      </c>
      <c r="D4072" s="0" t="inlineStr">
        <is>
          <t>130160</t>
        </is>
      </c>
      <c r="E4072" s="0" t="inlineStr">
        <is>
          <t>BLANK FLINT W OR:130160C-L</t>
        </is>
      </c>
      <c r="F4072" s="0" t="inlineStr">
        <is>
          <t>899130160063</t>
        </is>
      </c>
      <c r="G4072" s="0" t="inlineStr">
        <is>
          <t>WOMENS</t>
        </is>
      </c>
      <c r="H4072" s="0" t="inlineStr">
        <is>
          <t>L</t>
        </is>
      </c>
      <c r="I4072" s="0">
        <v>34.99</v>
      </c>
      <c r="J4072" s="0">
        <v>72</v>
      </c>
    </row>
    <row r="4073" spans="1:10" customHeight="0">
      <c r="A4073" s="0">
        <f>HYPERLINK("https://dl.dropboxusercontent.com/scl/fi/lt2dzk89ojc7tqnwcwcwj/flint.jpg?rlkey=27ejvkvl8k8ex279cfocd4x4y&amp;dl=0","Click to download Image")</f>
      </c>
      <c r="B4073" s="0">
        <f>HYPERLINK("https://dl.dropboxusercontent.com/scl/fi/myud1ij8llw4hoo6ogm3z/womens-pullover-size-chartsflint.jpg?rlkey=ch5b76gpvi8qmd7eb2p68gtqk&amp;dl=0","Click to download SizeChart")</f>
      </c>
      <c r="C4073" s="0" t="inlineStr">
        <is>
          <t>Flint Women's Performance 1/4 Zip</t>
        </is>
      </c>
      <c r="D4073" s="0" t="inlineStr">
        <is>
          <t>130160</t>
        </is>
      </c>
      <c r="E4073" s="0" t="inlineStr">
        <is>
          <t>BLANK FLINT W OR:130160D-XL</t>
        </is>
      </c>
      <c r="F4073" s="0" t="inlineStr">
        <is>
          <t>899130160070</t>
        </is>
      </c>
      <c r="G4073" s="0" t="inlineStr">
        <is>
          <t>WOMENS</t>
        </is>
      </c>
      <c r="H4073" s="0" t="inlineStr">
        <is>
          <t>XL</t>
        </is>
      </c>
      <c r="I4073" s="0">
        <v>34.99</v>
      </c>
      <c r="J4073" s="0">
        <v>36</v>
      </c>
    </row>
    <row r="4074" spans="1:10" customHeight="0">
      <c r="A4074" s="0">
        <f>HYPERLINK("https://dl.dropboxusercontent.com/scl/fi/lt2dzk89ojc7tqnwcwcwj/flint.jpg?rlkey=27ejvkvl8k8ex279cfocd4x4y&amp;dl=0","Click to download Image")</f>
      </c>
      <c r="B4074" s="0">
        <f>HYPERLINK("https://dl.dropboxusercontent.com/scl/fi/myud1ij8llw4hoo6ogm3z/womens-pullover-size-chartsflint.jpg?rlkey=ch5b76gpvi8qmd7eb2p68gtqk&amp;dl=0","Click to download SizeChart")</f>
      </c>
      <c r="C4074" s="0" t="inlineStr">
        <is>
          <t>Flint Women's Performance 1/4 Zip</t>
        </is>
      </c>
      <c r="D4074" s="0" t="inlineStr">
        <is>
          <t>130160</t>
        </is>
      </c>
      <c r="E4074" s="0" t="inlineStr">
        <is>
          <t>BLANK FLINT W OR:130160E-2XL</t>
        </is>
      </c>
      <c r="F4074" s="0" t="inlineStr">
        <is>
          <t>899130160087</t>
        </is>
      </c>
      <c r="G4074" s="0" t="inlineStr">
        <is>
          <t>WOMENS</t>
        </is>
      </c>
      <c r="H4074" s="0" t="inlineStr">
        <is>
          <t>2XL</t>
        </is>
      </c>
      <c r="I4074" s="0">
        <v>36.99</v>
      </c>
      <c r="J4074" s="0">
        <v>21</v>
      </c>
    </row>
    <row r="4075" spans="1:10" customHeight="0">
      <c r="A4075" s="0">
        <f>HYPERLINK("https://dl.dropboxusercontent.com/scl/fi/lt2dzk89ojc7tqnwcwcwj/flint.jpg?rlkey=27ejvkvl8k8ex279cfocd4x4y&amp;dl=0","Click to download Image")</f>
      </c>
      <c r="B4075" s="0">
        <f>HYPERLINK("https://dl.dropboxusercontent.com/scl/fi/myud1ij8llw4hoo6ogm3z/womens-pullover-size-chartsflint.jpg?rlkey=ch5b76gpvi8qmd7eb2p68gtqk&amp;dl=0","Click to download SizeChart")</f>
      </c>
      <c r="C4075" s="0" t="inlineStr">
        <is>
          <t>Flint Women's Performance 1/4 Zip</t>
        </is>
      </c>
      <c r="D4075" s="0" t="inlineStr">
        <is>
          <t>130160</t>
        </is>
      </c>
      <c r="E4075" s="0" t="inlineStr">
        <is>
          <t>BLANK FLINT W OR:130160F-3XL</t>
        </is>
      </c>
      <c r="F4075" s="0" t="inlineStr">
        <is>
          <t>899130160094</t>
        </is>
      </c>
      <c r="G4075" s="0" t="inlineStr">
        <is>
          <t>WOMENS</t>
        </is>
      </c>
      <c r="H4075" s="0" t="inlineStr">
        <is>
          <t>3XL</t>
        </is>
      </c>
      <c r="I4075" s="0">
        <v>36.99</v>
      </c>
      <c r="J4075" s="0">
        <v>12</v>
      </c>
    </row>
    <row r="4076" spans="1:10" customHeight="0">
      <c r="A4076" s="0">
        <f>HYPERLINK("https://dl.dropboxusercontent.com/scl/fi/949gzuhv7u18yvoz1af91/flint-gd.jpg?rlkey=ehfxq9r8mv5vg31ajrjohktez&amp;dl=0","Click to download Image")</f>
      </c>
      <c r="B4076" s="0">
        <f>HYPERLINK("https://dl.dropboxusercontent.com/scl/fi/myud1ij8llw4hoo6ogm3z/womens-pullover-size-chartsflint.jpg?rlkey=ch5b76gpvi8qmd7eb2p68gtqk&amp;dl=0","Click to download SizeChart")</f>
      </c>
      <c r="C4076" s="0" t="inlineStr">
        <is>
          <t>Flint Women's Performance 1/4 Zip</t>
        </is>
      </c>
      <c r="D4076" s="0" t="inlineStr">
        <is>
          <t>130158</t>
        </is>
      </c>
      <c r="E4076" s="0" t="inlineStr">
        <is>
          <t>BLANK FLINT W GD:130158A-S</t>
        </is>
      </c>
      <c r="F4076" s="0" t="inlineStr">
        <is>
          <t>899130158046</t>
        </is>
      </c>
      <c r="G4076" s="0" t="inlineStr">
        <is>
          <t>WOMENS</t>
        </is>
      </c>
      <c r="H4076" s="0" t="inlineStr">
        <is>
          <t>S</t>
        </is>
      </c>
      <c r="I4076" s="0">
        <v>34.99</v>
      </c>
      <c r="J4076" s="0">
        <v>15</v>
      </c>
    </row>
    <row r="4077" spans="1:10" customHeight="0">
      <c r="A4077" s="0">
        <f>HYPERLINK("https://dl.dropboxusercontent.com/scl/fi/949gzuhv7u18yvoz1af91/flint-gd.jpg?rlkey=ehfxq9r8mv5vg31ajrjohktez&amp;dl=0","Click to download Image")</f>
      </c>
      <c r="B4077" s="0">
        <f>HYPERLINK("https://dl.dropboxusercontent.com/scl/fi/myud1ij8llw4hoo6ogm3z/womens-pullover-size-chartsflint.jpg?rlkey=ch5b76gpvi8qmd7eb2p68gtqk&amp;dl=0","Click to download SizeChart")</f>
      </c>
      <c r="C4077" s="0" t="inlineStr">
        <is>
          <t>Flint Women's Performance 1/4 Zip</t>
        </is>
      </c>
      <c r="D4077" s="0" t="inlineStr">
        <is>
          <t>130158</t>
        </is>
      </c>
      <c r="E4077" s="0" t="inlineStr">
        <is>
          <t>BLANK FLINT W GD:130158B-M</t>
        </is>
      </c>
      <c r="F4077" s="0" t="inlineStr">
        <is>
          <t>899130158053</t>
        </is>
      </c>
      <c r="G4077" s="0" t="inlineStr">
        <is>
          <t>WOMENS</t>
        </is>
      </c>
      <c r="H4077" s="0" t="inlineStr">
        <is>
          <t>M</t>
        </is>
      </c>
      <c r="I4077" s="0">
        <v>34.99</v>
      </c>
      <c r="J4077" s="0">
        <v>35</v>
      </c>
    </row>
    <row r="4078" spans="1:10" customHeight="0">
      <c r="A4078" s="0">
        <f>HYPERLINK("https://dl.dropboxusercontent.com/scl/fi/949gzuhv7u18yvoz1af91/flint-gd.jpg?rlkey=ehfxq9r8mv5vg31ajrjohktez&amp;dl=0","Click to download Image")</f>
      </c>
      <c r="B4078" s="0">
        <f>HYPERLINK("https://dl.dropboxusercontent.com/scl/fi/myud1ij8llw4hoo6ogm3z/womens-pullover-size-chartsflint.jpg?rlkey=ch5b76gpvi8qmd7eb2p68gtqk&amp;dl=0","Click to download SizeChart")</f>
      </c>
      <c r="C4078" s="0" t="inlineStr">
        <is>
          <t>Flint Women's Performance 1/4 Zip</t>
        </is>
      </c>
      <c r="D4078" s="0" t="inlineStr">
        <is>
          <t>130158</t>
        </is>
      </c>
      <c r="E4078" s="0" t="inlineStr">
        <is>
          <t>BLANK FLINT W GD:130158C-L</t>
        </is>
      </c>
      <c r="F4078" s="0" t="inlineStr">
        <is>
          <t>899130158060</t>
        </is>
      </c>
      <c r="G4078" s="0" t="inlineStr">
        <is>
          <t>WOMENS</t>
        </is>
      </c>
      <c r="H4078" s="0" t="inlineStr">
        <is>
          <t>L</t>
        </is>
      </c>
      <c r="I4078" s="0">
        <v>34.99</v>
      </c>
      <c r="J4078" s="0">
        <v>35</v>
      </c>
    </row>
    <row r="4079" spans="1:10" customHeight="0">
      <c r="A4079" s="0">
        <f>HYPERLINK("https://dl.dropboxusercontent.com/scl/fi/949gzuhv7u18yvoz1af91/flint-gd.jpg?rlkey=ehfxq9r8mv5vg31ajrjohktez&amp;dl=0","Click to download Image")</f>
      </c>
      <c r="B4079" s="0">
        <f>HYPERLINK("https://dl.dropboxusercontent.com/scl/fi/myud1ij8llw4hoo6ogm3z/womens-pullover-size-chartsflint.jpg?rlkey=ch5b76gpvi8qmd7eb2p68gtqk&amp;dl=0","Click to download SizeChart")</f>
      </c>
      <c r="C4079" s="0" t="inlineStr">
        <is>
          <t>Flint Women's Performance 1/4 Zip</t>
        </is>
      </c>
      <c r="D4079" s="0" t="inlineStr">
        <is>
          <t>130158</t>
        </is>
      </c>
      <c r="E4079" s="0" t="inlineStr">
        <is>
          <t>BLANK FLINT W GD:130158D-XL</t>
        </is>
      </c>
      <c r="F4079" s="0" t="inlineStr">
        <is>
          <t>899130158077</t>
        </is>
      </c>
      <c r="G4079" s="0" t="inlineStr">
        <is>
          <t>WOMENS</t>
        </is>
      </c>
      <c r="H4079" s="0" t="inlineStr">
        <is>
          <t>XL</t>
        </is>
      </c>
      <c r="I4079" s="0">
        <v>34.99</v>
      </c>
      <c r="J4079" s="0">
        <v>17</v>
      </c>
    </row>
    <row r="4080" spans="1:10" customHeight="0">
      <c r="A4080" s="0">
        <f>HYPERLINK("https://dl.dropboxusercontent.com/scl/fi/949gzuhv7u18yvoz1af91/flint-gd.jpg?rlkey=ehfxq9r8mv5vg31ajrjohktez&amp;dl=0","Click to download Image")</f>
      </c>
      <c r="B4080" s="0">
        <f>HYPERLINK("https://dl.dropboxusercontent.com/scl/fi/myud1ij8llw4hoo6ogm3z/womens-pullover-size-chartsflint.jpg?rlkey=ch5b76gpvi8qmd7eb2p68gtqk&amp;dl=0","Click to download SizeChart")</f>
      </c>
      <c r="C4080" s="0" t="inlineStr">
        <is>
          <t>Flint Women's Performance 1/4 Zip</t>
        </is>
      </c>
      <c r="D4080" s="0" t="inlineStr">
        <is>
          <t>130158</t>
        </is>
      </c>
      <c r="E4080" s="0" t="inlineStr">
        <is>
          <t>BLANK FLINT W GD:130158E-2XL</t>
        </is>
      </c>
      <c r="F4080" s="0" t="inlineStr">
        <is>
          <t>899130158084</t>
        </is>
      </c>
      <c r="G4080" s="0" t="inlineStr">
        <is>
          <t>WOMENS</t>
        </is>
      </c>
      <c r="H4080" s="0" t="inlineStr">
        <is>
          <t>2XL</t>
        </is>
      </c>
      <c r="I4080" s="0">
        <v>36.99</v>
      </c>
      <c r="J4080" s="0">
        <v>10</v>
      </c>
    </row>
    <row r="4081" spans="1:10" customHeight="0">
      <c r="A4081" s="0">
        <f>HYPERLINK("https://dl.dropboxusercontent.com/scl/fi/949gzuhv7u18yvoz1af91/flint-gd.jpg?rlkey=ehfxq9r8mv5vg31ajrjohktez&amp;dl=0","Click to download Image")</f>
      </c>
      <c r="B4081" s="0">
        <f>HYPERLINK("https://dl.dropboxusercontent.com/scl/fi/myud1ij8llw4hoo6ogm3z/womens-pullover-size-chartsflint.jpg?rlkey=ch5b76gpvi8qmd7eb2p68gtqk&amp;dl=0","Click to download SizeChart")</f>
      </c>
      <c r="C4081" s="0" t="inlineStr">
        <is>
          <t>Flint Women's Performance 1/4 Zip</t>
        </is>
      </c>
      <c r="D4081" s="0" t="inlineStr">
        <is>
          <t>130158</t>
        </is>
      </c>
      <c r="E4081" s="0" t="inlineStr">
        <is>
          <t>BLANK FLINT W GD:130158F-3XL</t>
        </is>
      </c>
      <c r="F4081" s="0" t="inlineStr">
        <is>
          <t>899130158091</t>
        </is>
      </c>
      <c r="G4081" s="0" t="inlineStr">
        <is>
          <t>WOMENS</t>
        </is>
      </c>
      <c r="H4081" s="0" t="inlineStr">
        <is>
          <t>3XL</t>
        </is>
      </c>
      <c r="I4081" s="0">
        <v>36.99</v>
      </c>
      <c r="J4081" s="0">
        <v>5</v>
      </c>
    </row>
    <row r="4082" spans="1:10" customHeight="0">
      <c r="A4082" s="0">
        <f>HYPERLINK("https://dl.dropboxusercontent.com/scl/fi/nzasd17mmv3t7sr9andsz/flintg.jpg?rlkey=ul0jdmihoh6jj8ojf7eghwge7&amp;dl=0","Click to download Image")</f>
      </c>
      <c r="B4082" s="0">
        <f>HYPERLINK("https://dl.dropboxusercontent.com/scl/fi/myud1ij8llw4hoo6ogm3z/womens-pullover-size-chartsflint.jpg?rlkey=ch5b76gpvi8qmd7eb2p68gtqk&amp;dl=0","Click to download SizeChart")</f>
      </c>
      <c r="C4082" s="0" t="inlineStr">
        <is>
          <t>Flint Women's Performance 1/4 Zip</t>
        </is>
      </c>
      <c r="D4082" s="0" t="inlineStr">
        <is>
          <t>130190</t>
        </is>
      </c>
      <c r="E4082" s="0" t="inlineStr">
        <is>
          <t>BLANK FLINT W OE:130190A-S</t>
        </is>
      </c>
      <c r="F4082" s="0" t="inlineStr">
        <is>
          <t>899130190046</t>
        </is>
      </c>
      <c r="G4082" s="0" t="inlineStr">
        <is>
          <t>WOMENS</t>
        </is>
      </c>
      <c r="H4082" s="0" t="inlineStr">
        <is>
          <t>S</t>
        </is>
      </c>
      <c r="I4082" s="0">
        <v>34.99</v>
      </c>
      <c r="J4082" s="0">
        <v>36</v>
      </c>
    </row>
    <row r="4083" spans="1:10" customHeight="0">
      <c r="A4083" s="0">
        <f>HYPERLINK("https://dl.dropboxusercontent.com/scl/fi/nzasd17mmv3t7sr9andsz/flintg.jpg?rlkey=ul0jdmihoh6jj8ojf7eghwge7&amp;dl=0","Click to download Image")</f>
      </c>
      <c r="B4083" s="0">
        <f>HYPERLINK("https://dl.dropboxusercontent.com/scl/fi/myud1ij8llw4hoo6ogm3z/womens-pullover-size-chartsflint.jpg?rlkey=ch5b76gpvi8qmd7eb2p68gtqk&amp;dl=0","Click to download SizeChart")</f>
      </c>
      <c r="C4083" s="0" t="inlineStr">
        <is>
          <t>Flint Women's Performance 1/4 Zip</t>
        </is>
      </c>
      <c r="D4083" s="0" t="inlineStr">
        <is>
          <t>130190</t>
        </is>
      </c>
      <c r="E4083" s="0" t="inlineStr">
        <is>
          <t>BLANK FLINT W OE:130190B-M</t>
        </is>
      </c>
      <c r="F4083" s="0" t="inlineStr">
        <is>
          <t>899130190053</t>
        </is>
      </c>
      <c r="G4083" s="0" t="inlineStr">
        <is>
          <t>WOMENS</t>
        </is>
      </c>
      <c r="H4083" s="0" t="inlineStr">
        <is>
          <t>M</t>
        </is>
      </c>
      <c r="I4083" s="0">
        <v>34.99</v>
      </c>
      <c r="J4083" s="0">
        <v>72</v>
      </c>
    </row>
    <row r="4084" spans="1:10" customHeight="0">
      <c r="A4084" s="0">
        <f>HYPERLINK("https://dl.dropboxusercontent.com/scl/fi/nzasd17mmv3t7sr9andsz/flintg.jpg?rlkey=ul0jdmihoh6jj8ojf7eghwge7&amp;dl=0","Click to download Image")</f>
      </c>
      <c r="B4084" s="0">
        <f>HYPERLINK("https://dl.dropboxusercontent.com/scl/fi/myud1ij8llw4hoo6ogm3z/womens-pullover-size-chartsflint.jpg?rlkey=ch5b76gpvi8qmd7eb2p68gtqk&amp;dl=0","Click to download SizeChart")</f>
      </c>
      <c r="C4084" s="0" t="inlineStr">
        <is>
          <t>Flint Women's Performance 1/4 Zip</t>
        </is>
      </c>
      <c r="D4084" s="0" t="inlineStr">
        <is>
          <t>130190</t>
        </is>
      </c>
      <c r="E4084" s="0" t="inlineStr">
        <is>
          <t>BLANK FLINT W OE:130190C-L</t>
        </is>
      </c>
      <c r="F4084" s="0" t="inlineStr">
        <is>
          <t>899130190060</t>
        </is>
      </c>
      <c r="G4084" s="0" t="inlineStr">
        <is>
          <t>WOMENS</t>
        </is>
      </c>
      <c r="H4084" s="0" t="inlineStr">
        <is>
          <t>L</t>
        </is>
      </c>
      <c r="I4084" s="0">
        <v>34.99</v>
      </c>
      <c r="J4084" s="0">
        <v>70</v>
      </c>
    </row>
    <row r="4085" spans="1:10" customHeight="0">
      <c r="A4085" s="0">
        <f>HYPERLINK("https://dl.dropboxusercontent.com/scl/fi/nzasd17mmv3t7sr9andsz/flintg.jpg?rlkey=ul0jdmihoh6jj8ojf7eghwge7&amp;dl=0","Click to download Image")</f>
      </c>
      <c r="B4085" s="0">
        <f>HYPERLINK("https://dl.dropboxusercontent.com/scl/fi/myud1ij8llw4hoo6ogm3z/womens-pullover-size-chartsflint.jpg?rlkey=ch5b76gpvi8qmd7eb2p68gtqk&amp;dl=0","Click to download SizeChart")</f>
      </c>
      <c r="C4085" s="0" t="inlineStr">
        <is>
          <t>Flint Women's Performance 1/4 Zip</t>
        </is>
      </c>
      <c r="D4085" s="0" t="inlineStr">
        <is>
          <t>130190</t>
        </is>
      </c>
      <c r="E4085" s="0" t="inlineStr">
        <is>
          <t>BLANK FLINT W OE:130190D-XL</t>
        </is>
      </c>
      <c r="F4085" s="0" t="inlineStr">
        <is>
          <t>899130190077</t>
        </is>
      </c>
      <c r="G4085" s="0" t="inlineStr">
        <is>
          <t>WOMENS</t>
        </is>
      </c>
      <c r="H4085" s="0" t="inlineStr">
        <is>
          <t>XL</t>
        </is>
      </c>
      <c r="I4085" s="0">
        <v>34.99</v>
      </c>
      <c r="J4085" s="0">
        <v>36</v>
      </c>
    </row>
    <row r="4086" spans="1:10" customHeight="0">
      <c r="A4086" s="0">
        <f>HYPERLINK("https://dl.dropboxusercontent.com/scl/fi/nzasd17mmv3t7sr9andsz/flintg.jpg?rlkey=ul0jdmihoh6jj8ojf7eghwge7&amp;dl=0","Click to download Image")</f>
      </c>
      <c r="B4086" s="0">
        <f>HYPERLINK("https://dl.dropboxusercontent.com/scl/fi/myud1ij8llw4hoo6ogm3z/womens-pullover-size-chartsflint.jpg?rlkey=ch5b76gpvi8qmd7eb2p68gtqk&amp;dl=0","Click to download SizeChart")</f>
      </c>
      <c r="C4086" s="0" t="inlineStr">
        <is>
          <t>Flint Women's Performance 1/4 Zip</t>
        </is>
      </c>
      <c r="D4086" s="0" t="inlineStr">
        <is>
          <t>130190</t>
        </is>
      </c>
      <c r="E4086" s="0" t="inlineStr">
        <is>
          <t>BLANK FLINT W OE:130190E-2XL</t>
        </is>
      </c>
      <c r="F4086" s="0" t="inlineStr">
        <is>
          <t>899130190084</t>
        </is>
      </c>
      <c r="G4086" s="0" t="inlineStr">
        <is>
          <t>WOMENS</t>
        </is>
      </c>
      <c r="H4086" s="0" t="inlineStr">
        <is>
          <t>2XL</t>
        </is>
      </c>
      <c r="I4086" s="0">
        <v>36.99</v>
      </c>
      <c r="J4086" s="0">
        <v>23</v>
      </c>
    </row>
    <row r="4087" spans="1:10" customHeight="0">
      <c r="A4087" s="0">
        <f>HYPERLINK("https://dl.dropboxusercontent.com/scl/fi/nzasd17mmv3t7sr9andsz/flintg.jpg?rlkey=ul0jdmihoh6jj8ojf7eghwge7&amp;dl=0","Click to download Image")</f>
      </c>
      <c r="B4087" s="0">
        <f>HYPERLINK("https://dl.dropboxusercontent.com/scl/fi/myud1ij8llw4hoo6ogm3z/womens-pullover-size-chartsflint.jpg?rlkey=ch5b76gpvi8qmd7eb2p68gtqk&amp;dl=0","Click to download SizeChart")</f>
      </c>
      <c r="C4087" s="0" t="inlineStr">
        <is>
          <t>Flint Women's Performance 1/4 Zip</t>
        </is>
      </c>
      <c r="D4087" s="0" t="inlineStr">
        <is>
          <t>130190</t>
        </is>
      </c>
      <c r="E4087" s="0" t="inlineStr">
        <is>
          <t>BLANK FLINT W OE:130190F-3XL</t>
        </is>
      </c>
      <c r="F4087" s="0" t="inlineStr">
        <is>
          <t>899130190091</t>
        </is>
      </c>
      <c r="G4087" s="0" t="inlineStr">
        <is>
          <t>WOMENS</t>
        </is>
      </c>
      <c r="H4087" s="0" t="inlineStr">
        <is>
          <t>3XL</t>
        </is>
      </c>
      <c r="I4087" s="0">
        <v>36.99</v>
      </c>
      <c r="J4087" s="0">
        <v>12</v>
      </c>
    </row>
    <row r="4088" spans="1:10" customHeight="0">
      <c r="A4088" s="0">
        <f>HYPERLINK("https://dl.dropboxusercontent.com/scl/fi/v99qf8kh3zsvj4adnn6dt/130161-af.jpg?rlkey=4440n4l5s71e1prgxetrif771&amp;dl=0","Click to download Image")</f>
      </c>
      <c r="B4088" s="0">
        <f>HYPERLINK("https://dl.dropboxusercontent.com/scl/fi/myud1ij8llw4hoo6ogm3z/womens-pullover-size-chartsflint.jpg?rlkey=ch5b76gpvi8qmd7eb2p68gtqk&amp;dl=0","Click to download SizeChart")</f>
      </c>
      <c r="C4088" s="0" t="inlineStr">
        <is>
          <t>Flint Women's Performance 1/4 Zip</t>
        </is>
      </c>
      <c r="D4088" s="0" t="inlineStr">
        <is>
          <t>130161</t>
        </is>
      </c>
      <c r="E4088" s="0" t="inlineStr">
        <is>
          <t>BLANK FLINT W HR:130161A-S</t>
        </is>
      </c>
      <c r="F4088" s="0" t="inlineStr">
        <is>
          <t>899130161046</t>
        </is>
      </c>
      <c r="G4088" s="0" t="inlineStr">
        <is>
          <t>WOMENS</t>
        </is>
      </c>
      <c r="H4088" s="0" t="inlineStr">
        <is>
          <t>S</t>
        </is>
      </c>
      <c r="I4088" s="0">
        <v>34.99</v>
      </c>
      <c r="J4088" s="0">
        <v>36</v>
      </c>
    </row>
    <row r="4089" spans="1:10" customHeight="0">
      <c r="A4089" s="0">
        <f>HYPERLINK("https://dl.dropboxusercontent.com/scl/fi/v99qf8kh3zsvj4adnn6dt/130161-af.jpg?rlkey=4440n4l5s71e1prgxetrif771&amp;dl=0","Click to download Image")</f>
      </c>
      <c r="B4089" s="0">
        <f>HYPERLINK("https://dl.dropboxusercontent.com/scl/fi/myud1ij8llw4hoo6ogm3z/womens-pullover-size-chartsflint.jpg?rlkey=ch5b76gpvi8qmd7eb2p68gtqk&amp;dl=0","Click to download SizeChart")</f>
      </c>
      <c r="C4089" s="0" t="inlineStr">
        <is>
          <t>Flint Women's Performance 1/4 Zip</t>
        </is>
      </c>
      <c r="D4089" s="0" t="inlineStr">
        <is>
          <t>130161</t>
        </is>
      </c>
      <c r="E4089" s="0" t="inlineStr">
        <is>
          <t>BLANK FLINT W HR:130161B-M</t>
        </is>
      </c>
      <c r="F4089" s="0" t="inlineStr">
        <is>
          <t>899130161053</t>
        </is>
      </c>
      <c r="G4089" s="0" t="inlineStr">
        <is>
          <t>WOMENS</t>
        </is>
      </c>
      <c r="H4089" s="0" t="inlineStr">
        <is>
          <t>M</t>
        </is>
      </c>
      <c r="I4089" s="0">
        <v>34.99</v>
      </c>
      <c r="J4089" s="0">
        <v>71</v>
      </c>
    </row>
    <row r="4090" spans="1:10" customHeight="0">
      <c r="A4090" s="0">
        <f>HYPERLINK("https://dl.dropboxusercontent.com/scl/fi/v99qf8kh3zsvj4adnn6dt/130161-af.jpg?rlkey=4440n4l5s71e1prgxetrif771&amp;dl=0","Click to download Image")</f>
      </c>
      <c r="B4090" s="0">
        <f>HYPERLINK("https://dl.dropboxusercontent.com/scl/fi/myud1ij8llw4hoo6ogm3z/womens-pullover-size-chartsflint.jpg?rlkey=ch5b76gpvi8qmd7eb2p68gtqk&amp;dl=0","Click to download SizeChart")</f>
      </c>
      <c r="C4090" s="0" t="inlineStr">
        <is>
          <t>Flint Women's Performance 1/4 Zip</t>
        </is>
      </c>
      <c r="D4090" s="0" t="inlineStr">
        <is>
          <t>130161</t>
        </is>
      </c>
      <c r="E4090" s="0" t="inlineStr">
        <is>
          <t>BLANK FLINT W HR:130161C-L</t>
        </is>
      </c>
      <c r="F4090" s="0" t="inlineStr">
        <is>
          <t>899130161060</t>
        </is>
      </c>
      <c r="G4090" s="0" t="inlineStr">
        <is>
          <t>WOMENS</t>
        </is>
      </c>
      <c r="H4090" s="0" t="inlineStr">
        <is>
          <t>L</t>
        </is>
      </c>
      <c r="I4090" s="0">
        <v>34.99</v>
      </c>
      <c r="J4090" s="0">
        <v>71</v>
      </c>
    </row>
    <row r="4091" spans="1:10" customHeight="0">
      <c r="A4091" s="0">
        <f>HYPERLINK("https://dl.dropboxusercontent.com/scl/fi/v99qf8kh3zsvj4adnn6dt/130161-af.jpg?rlkey=4440n4l5s71e1prgxetrif771&amp;dl=0","Click to download Image")</f>
      </c>
      <c r="B4091" s="0">
        <f>HYPERLINK("https://dl.dropboxusercontent.com/scl/fi/myud1ij8llw4hoo6ogm3z/womens-pullover-size-chartsflint.jpg?rlkey=ch5b76gpvi8qmd7eb2p68gtqk&amp;dl=0","Click to download SizeChart")</f>
      </c>
      <c r="C4091" s="0" t="inlineStr">
        <is>
          <t>Flint Women's Performance 1/4 Zip</t>
        </is>
      </c>
      <c r="D4091" s="0" t="inlineStr">
        <is>
          <t>130161</t>
        </is>
      </c>
      <c r="E4091" s="0" t="inlineStr">
        <is>
          <t>BLANK FLINT W HR:130161D-XL</t>
        </is>
      </c>
      <c r="F4091" s="0" t="inlineStr">
        <is>
          <t>899130161077</t>
        </is>
      </c>
      <c r="G4091" s="0" t="inlineStr">
        <is>
          <t>WOMENS</t>
        </is>
      </c>
      <c r="H4091" s="0" t="inlineStr">
        <is>
          <t>XL</t>
        </is>
      </c>
      <c r="I4091" s="0">
        <v>34.99</v>
      </c>
      <c r="J4091" s="0">
        <v>35</v>
      </c>
    </row>
    <row r="4092" spans="1:10" customHeight="0">
      <c r="A4092" s="0">
        <f>HYPERLINK("https://dl.dropboxusercontent.com/scl/fi/v99qf8kh3zsvj4adnn6dt/130161-af.jpg?rlkey=4440n4l5s71e1prgxetrif771&amp;dl=0","Click to download Image")</f>
      </c>
      <c r="B4092" s="0">
        <f>HYPERLINK("https://dl.dropboxusercontent.com/scl/fi/myud1ij8llw4hoo6ogm3z/womens-pullover-size-chartsflint.jpg?rlkey=ch5b76gpvi8qmd7eb2p68gtqk&amp;dl=0","Click to download SizeChart")</f>
      </c>
      <c r="C4092" s="0" t="inlineStr">
        <is>
          <t>Flint Women's Performance 1/4 Zip</t>
        </is>
      </c>
      <c r="D4092" s="0" t="inlineStr">
        <is>
          <t>130161</t>
        </is>
      </c>
      <c r="E4092" s="0" t="inlineStr">
        <is>
          <t>BLANK FLINT W HR:130161E-2XL</t>
        </is>
      </c>
      <c r="F4092" s="0" t="inlineStr">
        <is>
          <t>899130161084</t>
        </is>
      </c>
      <c r="G4092" s="0" t="inlineStr">
        <is>
          <t>WOMENS</t>
        </is>
      </c>
      <c r="H4092" s="0" t="inlineStr">
        <is>
          <t>2XL</t>
        </is>
      </c>
      <c r="I4092" s="0">
        <v>36.99</v>
      </c>
      <c r="J4092" s="0">
        <v>21</v>
      </c>
    </row>
    <row r="4093" spans="1:10" customHeight="0">
      <c r="A4093" s="0">
        <f>HYPERLINK("https://dl.dropboxusercontent.com/scl/fi/v99qf8kh3zsvj4adnn6dt/130161-af.jpg?rlkey=4440n4l5s71e1prgxetrif771&amp;dl=0","Click to download Image")</f>
      </c>
      <c r="B4093" s="0">
        <f>HYPERLINK("https://dl.dropboxusercontent.com/scl/fi/myud1ij8llw4hoo6ogm3z/womens-pullover-size-chartsflint.jpg?rlkey=ch5b76gpvi8qmd7eb2p68gtqk&amp;dl=0","Click to download SizeChart")</f>
      </c>
      <c r="C4093" s="0" t="inlineStr">
        <is>
          <t>Flint Women's Performance 1/4 Zip</t>
        </is>
      </c>
      <c r="D4093" s="0" t="inlineStr">
        <is>
          <t>130161</t>
        </is>
      </c>
      <c r="E4093" s="0" t="inlineStr">
        <is>
          <t>BLANK FLINT W HR:130161F-3XL</t>
        </is>
      </c>
      <c r="F4093" s="0" t="inlineStr">
        <is>
          <t>899130161091</t>
        </is>
      </c>
      <c r="G4093" s="0" t="inlineStr">
        <is>
          <t>WOMENS</t>
        </is>
      </c>
      <c r="H4093" s="0" t="inlineStr">
        <is>
          <t>3XL</t>
        </is>
      </c>
      <c r="I4093" s="0">
        <v>36.99</v>
      </c>
      <c r="J4093" s="0">
        <v>11</v>
      </c>
    </row>
    <row r="4094" spans="1:10" customHeight="0">
      <c r="A4094" s="0">
        <f>HYPERLINK("https://dl.dropboxusercontent.com/scl/fi/ydp8q3synb4fks7sawzi9/flint.jpg?rlkey=a2fag81ikhwvmjr85g2p10m6t&amp;dl=0","Click to download Image")</f>
      </c>
      <c r="B4094" s="0">
        <f>HYPERLINK("https://dl.dropboxusercontent.com/scl/fi/myud1ij8llw4hoo6ogm3z/womens-pullover-size-chartsflint.jpg?rlkey=ch5b76gpvi8qmd7eb2p68gtqk&amp;dl=0","Click to download SizeChart")</f>
      </c>
      <c r="C4094" s="0" t="inlineStr">
        <is>
          <t>Flint Women's Performance 1/4 Zip</t>
        </is>
      </c>
      <c r="D4094" s="0" t="inlineStr">
        <is>
          <t>130164</t>
        </is>
      </c>
      <c r="E4094" s="0" t="inlineStr">
        <is>
          <t>BLANK FLINT W RL:130164A-S</t>
        </is>
      </c>
      <c r="F4094" s="0" t="inlineStr">
        <is>
          <t>899130164047</t>
        </is>
      </c>
      <c r="G4094" s="0" t="inlineStr">
        <is>
          <t>WOMENS</t>
        </is>
      </c>
      <c r="H4094" s="0" t="inlineStr">
        <is>
          <t>S</t>
        </is>
      </c>
      <c r="I4094" s="0">
        <v>34.99</v>
      </c>
      <c r="J4094" s="0">
        <v>33</v>
      </c>
    </row>
    <row r="4095" spans="1:10" customHeight="0">
      <c r="A4095" s="0">
        <f>HYPERLINK("https://dl.dropboxusercontent.com/scl/fi/ydp8q3synb4fks7sawzi9/flint.jpg?rlkey=a2fag81ikhwvmjr85g2p10m6t&amp;dl=0","Click to download Image")</f>
      </c>
      <c r="B4095" s="0">
        <f>HYPERLINK("https://dl.dropboxusercontent.com/scl/fi/myud1ij8llw4hoo6ogm3z/womens-pullover-size-chartsflint.jpg?rlkey=ch5b76gpvi8qmd7eb2p68gtqk&amp;dl=0","Click to download SizeChart")</f>
      </c>
      <c r="C4095" s="0" t="inlineStr">
        <is>
          <t>Flint Women's Performance 1/4 Zip</t>
        </is>
      </c>
      <c r="D4095" s="0" t="inlineStr">
        <is>
          <t>130164</t>
        </is>
      </c>
      <c r="E4095" s="0" t="inlineStr">
        <is>
          <t>BLANK FLINT W RL:130164B-M</t>
        </is>
      </c>
      <c r="F4095" s="0" t="inlineStr">
        <is>
          <t>899130164054</t>
        </is>
      </c>
      <c r="G4095" s="0" t="inlineStr">
        <is>
          <t>WOMENS</t>
        </is>
      </c>
      <c r="H4095" s="0" t="inlineStr">
        <is>
          <t>M</t>
        </is>
      </c>
      <c r="I4095" s="0">
        <v>34.99</v>
      </c>
      <c r="J4095" s="0">
        <v>66</v>
      </c>
    </row>
    <row r="4096" spans="1:10" customHeight="0">
      <c r="A4096" s="0">
        <f>HYPERLINK("https://dl.dropboxusercontent.com/scl/fi/ydp8q3synb4fks7sawzi9/flint.jpg?rlkey=a2fag81ikhwvmjr85g2p10m6t&amp;dl=0","Click to download Image")</f>
      </c>
      <c r="B4096" s="0">
        <f>HYPERLINK("https://dl.dropboxusercontent.com/scl/fi/myud1ij8llw4hoo6ogm3z/womens-pullover-size-chartsflint.jpg?rlkey=ch5b76gpvi8qmd7eb2p68gtqk&amp;dl=0","Click to download SizeChart")</f>
      </c>
      <c r="C4096" s="0" t="inlineStr">
        <is>
          <t>Flint Women's Performance 1/4 Zip</t>
        </is>
      </c>
      <c r="D4096" s="0" t="inlineStr">
        <is>
          <t>130164</t>
        </is>
      </c>
      <c r="E4096" s="0" t="inlineStr">
        <is>
          <t>BLANK FLINT W RL:130164C-L</t>
        </is>
      </c>
      <c r="F4096" s="0" t="inlineStr">
        <is>
          <t>899130164061</t>
        </is>
      </c>
      <c r="G4096" s="0" t="inlineStr">
        <is>
          <t>WOMENS</t>
        </is>
      </c>
      <c r="H4096" s="0" t="inlineStr">
        <is>
          <t>L</t>
        </is>
      </c>
      <c r="I4096" s="0">
        <v>34.99</v>
      </c>
      <c r="J4096" s="0">
        <v>65</v>
      </c>
    </row>
    <row r="4097" spans="1:10" customHeight="0">
      <c r="A4097" s="0">
        <f>HYPERLINK("https://dl.dropboxusercontent.com/scl/fi/ydp8q3synb4fks7sawzi9/flint.jpg?rlkey=a2fag81ikhwvmjr85g2p10m6t&amp;dl=0","Click to download Image")</f>
      </c>
      <c r="B4097" s="0">
        <f>HYPERLINK("https://dl.dropboxusercontent.com/scl/fi/myud1ij8llw4hoo6ogm3z/womens-pullover-size-chartsflint.jpg?rlkey=ch5b76gpvi8qmd7eb2p68gtqk&amp;dl=0","Click to download SizeChart")</f>
      </c>
      <c r="C4097" s="0" t="inlineStr">
        <is>
          <t>Flint Women's Performance 1/4 Zip</t>
        </is>
      </c>
      <c r="D4097" s="0" t="inlineStr">
        <is>
          <t>130164</t>
        </is>
      </c>
      <c r="E4097" s="0" t="inlineStr">
        <is>
          <t>BLANK FLINT W RL:130164D-XL</t>
        </is>
      </c>
      <c r="F4097" s="0" t="inlineStr">
        <is>
          <t>899130164078</t>
        </is>
      </c>
      <c r="G4097" s="0" t="inlineStr">
        <is>
          <t>WOMENS</t>
        </is>
      </c>
      <c r="H4097" s="0" t="inlineStr">
        <is>
          <t>XL</t>
        </is>
      </c>
      <c r="I4097" s="0">
        <v>34.99</v>
      </c>
      <c r="J4097" s="0">
        <v>36</v>
      </c>
    </row>
    <row r="4098" spans="1:10" customHeight="0">
      <c r="A4098" s="0">
        <f>HYPERLINK("https://dl.dropboxusercontent.com/scl/fi/ydp8q3synb4fks7sawzi9/flint.jpg?rlkey=a2fag81ikhwvmjr85g2p10m6t&amp;dl=0","Click to download Image")</f>
      </c>
      <c r="B4098" s="0">
        <f>HYPERLINK("https://dl.dropboxusercontent.com/scl/fi/myud1ij8llw4hoo6ogm3z/womens-pullover-size-chartsflint.jpg?rlkey=ch5b76gpvi8qmd7eb2p68gtqk&amp;dl=0","Click to download SizeChart")</f>
      </c>
      <c r="C4098" s="0" t="inlineStr">
        <is>
          <t>Flint Women's Performance 1/4 Zip</t>
        </is>
      </c>
      <c r="D4098" s="0" t="inlineStr">
        <is>
          <t>130164</t>
        </is>
      </c>
      <c r="E4098" s="0" t="inlineStr">
        <is>
          <t>BLANK FLINT W RL:130164E-2XL</t>
        </is>
      </c>
      <c r="F4098" s="0" t="inlineStr">
        <is>
          <t>899130164085</t>
        </is>
      </c>
      <c r="G4098" s="0" t="inlineStr">
        <is>
          <t>WOMENS</t>
        </is>
      </c>
      <c r="H4098" s="0" t="inlineStr">
        <is>
          <t>2XL</t>
        </is>
      </c>
      <c r="I4098" s="0">
        <v>36.99</v>
      </c>
      <c r="J4098" s="0">
        <v>21</v>
      </c>
    </row>
    <row r="4099" spans="1:10" customHeight="0">
      <c r="A4099" s="0">
        <f>HYPERLINK("https://dl.dropboxusercontent.com/scl/fi/ydp8q3synb4fks7sawzi9/flint.jpg?rlkey=a2fag81ikhwvmjr85g2p10m6t&amp;dl=0","Click to download Image")</f>
      </c>
      <c r="B4099" s="0">
        <f>HYPERLINK("https://dl.dropboxusercontent.com/scl/fi/myud1ij8llw4hoo6ogm3z/womens-pullover-size-chartsflint.jpg?rlkey=ch5b76gpvi8qmd7eb2p68gtqk&amp;dl=0","Click to download SizeChart")</f>
      </c>
      <c r="C4099" s="0" t="inlineStr">
        <is>
          <t>Flint Women's Performance 1/4 Zip</t>
        </is>
      </c>
      <c r="D4099" s="0" t="inlineStr">
        <is>
          <t>130164</t>
        </is>
      </c>
      <c r="E4099" s="0" t="inlineStr">
        <is>
          <t>BLANK FLINT W RL:130164F-3XL</t>
        </is>
      </c>
      <c r="F4099" s="0" t="inlineStr">
        <is>
          <t>899130164092</t>
        </is>
      </c>
      <c r="G4099" s="0" t="inlineStr">
        <is>
          <t>WOMENS</t>
        </is>
      </c>
      <c r="H4099" s="0" t="inlineStr">
        <is>
          <t>3XL</t>
        </is>
      </c>
      <c r="I4099" s="0">
        <v>36.99</v>
      </c>
      <c r="J4099" s="0">
        <v>12</v>
      </c>
    </row>
    <row r="4100" spans="1:10" customHeight="0">
      <c r="A4100" s="0">
        <f>HYPERLINK("https://dl.dropboxusercontent.com/scl/fi/05yzwv33f4n21prfo54qv/flintny.jpg?rlkey=bj408cfzre5at9wi6hba1w3dx&amp;dl=0","Click to download Image")</f>
      </c>
      <c r="B4100" s="0">
        <f>HYPERLINK("https://dl.dropboxusercontent.com/scl/fi/myud1ij8llw4hoo6ogm3z/womens-pullover-size-chartsflint.jpg?rlkey=ch5b76gpvi8qmd7eb2p68gtqk&amp;dl=0","Click to download SizeChart")</f>
      </c>
      <c r="C4100" s="0" t="inlineStr">
        <is>
          <t>Flint Women's Performance 1/4 Zip</t>
        </is>
      </c>
      <c r="D4100" s="0" t="inlineStr">
        <is>
          <t>130163</t>
        </is>
      </c>
      <c r="E4100" s="0" t="inlineStr">
        <is>
          <t>BLANK FLINT W NY:130163A-S</t>
        </is>
      </c>
      <c r="F4100" s="0" t="inlineStr">
        <is>
          <t>899130163040</t>
        </is>
      </c>
      <c r="G4100" s="0" t="inlineStr">
        <is>
          <t>WOMENS</t>
        </is>
      </c>
      <c r="H4100" s="0" t="inlineStr">
        <is>
          <t>S</t>
        </is>
      </c>
      <c r="I4100" s="0">
        <v>34.99</v>
      </c>
      <c r="J4100" s="0">
        <v>54</v>
      </c>
    </row>
    <row r="4101" spans="1:10" customHeight="0">
      <c r="A4101" s="0">
        <f>HYPERLINK("https://dl.dropboxusercontent.com/scl/fi/05yzwv33f4n21prfo54qv/flintny.jpg?rlkey=bj408cfzre5at9wi6hba1w3dx&amp;dl=0","Click to download Image")</f>
      </c>
      <c r="B4101" s="0">
        <f>HYPERLINK("https://dl.dropboxusercontent.com/scl/fi/myud1ij8llw4hoo6ogm3z/womens-pullover-size-chartsflint.jpg?rlkey=ch5b76gpvi8qmd7eb2p68gtqk&amp;dl=0","Click to download SizeChart")</f>
      </c>
      <c r="C4101" s="0" t="inlineStr">
        <is>
          <t>Flint Women's Performance 1/4 Zip</t>
        </is>
      </c>
      <c r="D4101" s="0" t="inlineStr">
        <is>
          <t>130163</t>
        </is>
      </c>
      <c r="E4101" s="0" t="inlineStr">
        <is>
          <t>BLANK FLINT W NY:130163B-M</t>
        </is>
      </c>
      <c r="F4101" s="0" t="inlineStr">
        <is>
          <t>899130163057</t>
        </is>
      </c>
      <c r="G4101" s="0" t="inlineStr">
        <is>
          <t>WOMENS</t>
        </is>
      </c>
      <c r="H4101" s="0" t="inlineStr">
        <is>
          <t>M</t>
        </is>
      </c>
      <c r="I4101" s="0">
        <v>34.99</v>
      </c>
      <c r="J4101" s="0">
        <v>108</v>
      </c>
    </row>
    <row r="4102" spans="1:10" customHeight="0">
      <c r="A4102" s="0">
        <f>HYPERLINK("https://dl.dropboxusercontent.com/scl/fi/05yzwv33f4n21prfo54qv/flintny.jpg?rlkey=bj408cfzre5at9wi6hba1w3dx&amp;dl=0","Click to download Image")</f>
      </c>
      <c r="B4102" s="0">
        <f>HYPERLINK("https://dl.dropboxusercontent.com/scl/fi/myud1ij8llw4hoo6ogm3z/womens-pullover-size-chartsflint.jpg?rlkey=ch5b76gpvi8qmd7eb2p68gtqk&amp;dl=0","Click to download SizeChart")</f>
      </c>
      <c r="C4102" s="0" t="inlineStr">
        <is>
          <t>Flint Women's Performance 1/4 Zip</t>
        </is>
      </c>
      <c r="D4102" s="0" t="inlineStr">
        <is>
          <t>130163</t>
        </is>
      </c>
      <c r="E4102" s="0" t="inlineStr">
        <is>
          <t>BLANK FLINT W NY:130163C-L</t>
        </is>
      </c>
      <c r="F4102" s="0" t="inlineStr">
        <is>
          <t>899130163064</t>
        </is>
      </c>
      <c r="G4102" s="0" t="inlineStr">
        <is>
          <t>WOMENS</t>
        </is>
      </c>
      <c r="H4102" s="0" t="inlineStr">
        <is>
          <t>L</t>
        </is>
      </c>
      <c r="I4102" s="0">
        <v>34.99</v>
      </c>
      <c r="J4102" s="0">
        <v>106</v>
      </c>
    </row>
    <row r="4103" spans="1:10" customHeight="0">
      <c r="A4103" s="0">
        <f>HYPERLINK("https://dl.dropboxusercontent.com/scl/fi/05yzwv33f4n21prfo54qv/flintny.jpg?rlkey=bj408cfzre5at9wi6hba1w3dx&amp;dl=0","Click to download Image")</f>
      </c>
      <c r="B4103" s="0">
        <f>HYPERLINK("https://dl.dropboxusercontent.com/scl/fi/myud1ij8llw4hoo6ogm3z/womens-pullover-size-chartsflint.jpg?rlkey=ch5b76gpvi8qmd7eb2p68gtqk&amp;dl=0","Click to download SizeChart")</f>
      </c>
      <c r="C4103" s="0" t="inlineStr">
        <is>
          <t>Flint Women's Performance 1/4 Zip</t>
        </is>
      </c>
      <c r="D4103" s="0" t="inlineStr">
        <is>
          <t>130163</t>
        </is>
      </c>
      <c r="E4103" s="0" t="inlineStr">
        <is>
          <t>BLANK FLINT W NY:130163D-XL</t>
        </is>
      </c>
      <c r="F4103" s="0" t="inlineStr">
        <is>
          <t>899130163071</t>
        </is>
      </c>
      <c r="G4103" s="0" t="inlineStr">
        <is>
          <t>WOMENS</t>
        </is>
      </c>
      <c r="H4103" s="0" t="inlineStr">
        <is>
          <t>XL</t>
        </is>
      </c>
      <c r="I4103" s="0">
        <v>34.99</v>
      </c>
      <c r="J4103" s="0">
        <v>54</v>
      </c>
    </row>
    <row r="4104" spans="1:10" customHeight="0">
      <c r="A4104" s="0">
        <f>HYPERLINK("https://dl.dropboxusercontent.com/scl/fi/05yzwv33f4n21prfo54qv/flintny.jpg?rlkey=bj408cfzre5at9wi6hba1w3dx&amp;dl=0","Click to download Image")</f>
      </c>
      <c r="B4104" s="0">
        <f>HYPERLINK("https://dl.dropboxusercontent.com/scl/fi/myud1ij8llw4hoo6ogm3z/womens-pullover-size-chartsflint.jpg?rlkey=ch5b76gpvi8qmd7eb2p68gtqk&amp;dl=0","Click to download SizeChart")</f>
      </c>
      <c r="C4104" s="0" t="inlineStr">
        <is>
          <t>Flint Women's Performance 1/4 Zip</t>
        </is>
      </c>
      <c r="D4104" s="0" t="inlineStr">
        <is>
          <t>130163</t>
        </is>
      </c>
      <c r="E4104" s="0" t="inlineStr">
        <is>
          <t>BLANK FLINT W NY:130163E-2XL</t>
        </is>
      </c>
      <c r="F4104" s="0" t="inlineStr">
        <is>
          <t>899130163088</t>
        </is>
      </c>
      <c r="G4104" s="0" t="inlineStr">
        <is>
          <t>WOMENS</t>
        </is>
      </c>
      <c r="H4104" s="0" t="inlineStr">
        <is>
          <t>2XL</t>
        </is>
      </c>
      <c r="I4104" s="0">
        <v>36.99</v>
      </c>
      <c r="J4104" s="0">
        <v>32</v>
      </c>
    </row>
    <row r="4105" spans="1:10" customHeight="0">
      <c r="A4105" s="0">
        <f>HYPERLINK("https://dl.dropboxusercontent.com/scl/fi/05yzwv33f4n21prfo54qv/flintny.jpg?rlkey=bj408cfzre5at9wi6hba1w3dx&amp;dl=0","Click to download Image")</f>
      </c>
      <c r="B4105" s="0">
        <f>HYPERLINK("https://dl.dropboxusercontent.com/scl/fi/myud1ij8llw4hoo6ogm3z/womens-pullover-size-chartsflint.jpg?rlkey=ch5b76gpvi8qmd7eb2p68gtqk&amp;dl=0","Click to download SizeChart")</f>
      </c>
      <c r="C4105" s="0" t="inlineStr">
        <is>
          <t>Flint Women's Performance 1/4 Zip</t>
        </is>
      </c>
      <c r="D4105" s="0" t="inlineStr">
        <is>
          <t>130163</t>
        </is>
      </c>
      <c r="E4105" s="0" t="inlineStr">
        <is>
          <t>BLANK FLINT W NY:130163F-3XL</t>
        </is>
      </c>
      <c r="F4105" s="0" t="inlineStr">
        <is>
          <t>899130163095</t>
        </is>
      </c>
      <c r="G4105" s="0" t="inlineStr">
        <is>
          <t>WOMENS</t>
        </is>
      </c>
      <c r="H4105" s="0" t="inlineStr">
        <is>
          <t>3XL</t>
        </is>
      </c>
      <c r="I4105" s="0">
        <v>36.99</v>
      </c>
      <c r="J4105" s="0">
        <v>19</v>
      </c>
    </row>
    <row r="4106" spans="1:10" customHeight="0">
      <c r="A4106" s="0">
        <f>HYPERLINK("https://dl.dropboxusercontent.com/scl/fi/jznn2ib5okftsj2uiifqi/130159-f.jpg?rlkey=uziasswltxni5yxbcjc8sm6kt&amp;dl=0","Click to download Image")</f>
      </c>
      <c r="B4106" s="0">
        <f>HYPERLINK("https://dl.dropboxusercontent.com/scl/fi/myud1ij8llw4hoo6ogm3z/womens-pullover-size-chartsflint.jpg?rlkey=ch5b76gpvi8qmd7eb2p68gtqk&amp;dl=0","Click to download SizeChart")</f>
      </c>
      <c r="C4106" s="0" t="inlineStr">
        <is>
          <t>Flint Women's Performance 1/4 Zip</t>
        </is>
      </c>
      <c r="D4106" s="0" t="inlineStr">
        <is>
          <t>130159</t>
        </is>
      </c>
      <c r="E4106" s="0" t="inlineStr">
        <is>
          <t>BLANK FLINT W MN:130159A-S</t>
        </is>
      </c>
      <c r="F4106" s="0" t="inlineStr">
        <is>
          <t>899130159043</t>
        </is>
      </c>
      <c r="G4106" s="0" t="inlineStr">
        <is>
          <t>WOMENS</t>
        </is>
      </c>
      <c r="H4106" s="0" t="inlineStr">
        <is>
          <t>S</t>
        </is>
      </c>
      <c r="I4106" s="0">
        <v>34.99</v>
      </c>
      <c r="J4106" s="0">
        <v>35</v>
      </c>
    </row>
    <row r="4107" spans="1:10" customHeight="0">
      <c r="A4107" s="0">
        <f>HYPERLINK("https://dl.dropboxusercontent.com/scl/fi/jznn2ib5okftsj2uiifqi/130159-f.jpg?rlkey=uziasswltxni5yxbcjc8sm6kt&amp;dl=0","Click to download Image")</f>
      </c>
      <c r="B4107" s="0">
        <f>HYPERLINK("https://dl.dropboxusercontent.com/scl/fi/myud1ij8llw4hoo6ogm3z/womens-pullover-size-chartsflint.jpg?rlkey=ch5b76gpvi8qmd7eb2p68gtqk&amp;dl=0","Click to download SizeChart")</f>
      </c>
      <c r="C4107" s="0" t="inlineStr">
        <is>
          <t>Flint Women's Performance 1/4 Zip</t>
        </is>
      </c>
      <c r="D4107" s="0" t="inlineStr">
        <is>
          <t>130159</t>
        </is>
      </c>
      <c r="E4107" s="0" t="inlineStr">
        <is>
          <t>BLANK FLINT W MN:130159B-M</t>
        </is>
      </c>
      <c r="F4107" s="0" t="inlineStr">
        <is>
          <t>899130159050</t>
        </is>
      </c>
      <c r="G4107" s="0" t="inlineStr">
        <is>
          <t>WOMENS</t>
        </is>
      </c>
      <c r="H4107" s="0" t="inlineStr">
        <is>
          <t>M</t>
        </is>
      </c>
      <c r="I4107" s="0">
        <v>34.99</v>
      </c>
      <c r="J4107" s="0">
        <v>71</v>
      </c>
    </row>
    <row r="4108" spans="1:10" customHeight="0">
      <c r="A4108" s="0">
        <f>HYPERLINK("https://dl.dropboxusercontent.com/scl/fi/jznn2ib5okftsj2uiifqi/130159-f.jpg?rlkey=uziasswltxni5yxbcjc8sm6kt&amp;dl=0","Click to download Image")</f>
      </c>
      <c r="B4108" s="0">
        <f>HYPERLINK("https://dl.dropboxusercontent.com/scl/fi/myud1ij8llw4hoo6ogm3z/womens-pullover-size-chartsflint.jpg?rlkey=ch5b76gpvi8qmd7eb2p68gtqk&amp;dl=0","Click to download SizeChart")</f>
      </c>
      <c r="C4108" s="0" t="inlineStr">
        <is>
          <t>Flint Women's Performance 1/4 Zip</t>
        </is>
      </c>
      <c r="D4108" s="0" t="inlineStr">
        <is>
          <t>130159</t>
        </is>
      </c>
      <c r="E4108" s="0" t="inlineStr">
        <is>
          <t>BLANK FLINT W MN:130159C-L</t>
        </is>
      </c>
      <c r="F4108" s="0" t="inlineStr">
        <is>
          <t>899130159067</t>
        </is>
      </c>
      <c r="G4108" s="0" t="inlineStr">
        <is>
          <t>WOMENS</t>
        </is>
      </c>
      <c r="H4108" s="0" t="inlineStr">
        <is>
          <t>L</t>
        </is>
      </c>
      <c r="I4108" s="0">
        <v>34.99</v>
      </c>
      <c r="J4108" s="0">
        <v>70</v>
      </c>
    </row>
    <row r="4109" spans="1:10" customHeight="0">
      <c r="A4109" s="0">
        <f>HYPERLINK("https://dl.dropboxusercontent.com/scl/fi/jznn2ib5okftsj2uiifqi/130159-f.jpg?rlkey=uziasswltxni5yxbcjc8sm6kt&amp;dl=0","Click to download Image")</f>
      </c>
      <c r="B4109" s="0">
        <f>HYPERLINK("https://dl.dropboxusercontent.com/scl/fi/myud1ij8llw4hoo6ogm3z/womens-pullover-size-chartsflint.jpg?rlkey=ch5b76gpvi8qmd7eb2p68gtqk&amp;dl=0","Click to download SizeChart")</f>
      </c>
      <c r="C4109" s="0" t="inlineStr">
        <is>
          <t>Flint Women's Performance 1/4 Zip</t>
        </is>
      </c>
      <c r="D4109" s="0" t="inlineStr">
        <is>
          <t>130159</t>
        </is>
      </c>
      <c r="E4109" s="0" t="inlineStr">
        <is>
          <t>BLANK FLINT W MN:130159D-XL</t>
        </is>
      </c>
      <c r="F4109" s="0" t="inlineStr">
        <is>
          <t>899130159074</t>
        </is>
      </c>
      <c r="G4109" s="0" t="inlineStr">
        <is>
          <t>WOMENS</t>
        </is>
      </c>
      <c r="H4109" s="0" t="inlineStr">
        <is>
          <t>XL</t>
        </is>
      </c>
      <c r="I4109" s="0">
        <v>34.99</v>
      </c>
      <c r="J4109" s="0">
        <v>36</v>
      </c>
    </row>
    <row r="4110" spans="1:10" customHeight="0">
      <c r="A4110" s="0">
        <f>HYPERLINK("https://dl.dropboxusercontent.com/scl/fi/jznn2ib5okftsj2uiifqi/130159-f.jpg?rlkey=uziasswltxni5yxbcjc8sm6kt&amp;dl=0","Click to download Image")</f>
      </c>
      <c r="B4110" s="0">
        <f>HYPERLINK("https://dl.dropboxusercontent.com/scl/fi/myud1ij8llw4hoo6ogm3z/womens-pullover-size-chartsflint.jpg?rlkey=ch5b76gpvi8qmd7eb2p68gtqk&amp;dl=0","Click to download SizeChart")</f>
      </c>
      <c r="C4110" s="0" t="inlineStr">
        <is>
          <t>Flint Women's Performance 1/4 Zip</t>
        </is>
      </c>
      <c r="D4110" s="0" t="inlineStr">
        <is>
          <t>130159</t>
        </is>
      </c>
      <c r="E4110" s="0" t="inlineStr">
        <is>
          <t>BLANK FLINT W MN:130159E-2XL</t>
        </is>
      </c>
      <c r="F4110" s="0" t="inlineStr">
        <is>
          <t>899130159081</t>
        </is>
      </c>
      <c r="G4110" s="0" t="inlineStr">
        <is>
          <t>WOMENS</t>
        </is>
      </c>
      <c r="H4110" s="0" t="inlineStr">
        <is>
          <t>2XL</t>
        </is>
      </c>
      <c r="I4110" s="0">
        <v>36.99</v>
      </c>
      <c r="J4110" s="0">
        <v>22</v>
      </c>
    </row>
    <row r="4111" spans="1:10" customHeight="0">
      <c r="A4111" s="0">
        <f>HYPERLINK("https://dl.dropboxusercontent.com/scl/fi/jznn2ib5okftsj2uiifqi/130159-f.jpg?rlkey=uziasswltxni5yxbcjc8sm6kt&amp;dl=0","Click to download Image")</f>
      </c>
      <c r="B4111" s="0">
        <f>HYPERLINK("https://dl.dropboxusercontent.com/scl/fi/myud1ij8llw4hoo6ogm3z/womens-pullover-size-chartsflint.jpg?rlkey=ch5b76gpvi8qmd7eb2p68gtqk&amp;dl=0","Click to download SizeChart")</f>
      </c>
      <c r="C4111" s="0" t="inlineStr">
        <is>
          <t>Flint Women's Performance 1/4 Zip</t>
        </is>
      </c>
      <c r="D4111" s="0" t="inlineStr">
        <is>
          <t>130159</t>
        </is>
      </c>
      <c r="E4111" s="0" t="inlineStr">
        <is>
          <t>BLANK FLINT W MN:130159F-3XL</t>
        </is>
      </c>
      <c r="F4111" s="0" t="inlineStr">
        <is>
          <t>899130159098</t>
        </is>
      </c>
      <c r="G4111" s="0" t="inlineStr">
        <is>
          <t>WOMENS</t>
        </is>
      </c>
      <c r="H4111" s="0" t="inlineStr">
        <is>
          <t>3XL</t>
        </is>
      </c>
      <c r="I4111" s="0">
        <v>36.99</v>
      </c>
      <c r="J4111" s="0">
        <v>12</v>
      </c>
    </row>
    <row r="4112" spans="1:10" customHeight="0">
      <c r="A4112" s="0">
        <f>HYPERLINK("https://dl.dropboxusercontent.com/scl/fi/dc4wz0z8ldauwmmdv116s/flint-061.jpg?rlkey=pcn8byrzts38dycvnxu8ctnc4&amp;dl=0","Click to download Image")</f>
      </c>
      <c r="B4112" s="0">
        <f>HYPERLINK("https://dl.dropboxusercontent.com/scl/fi/myud1ij8llw4hoo6ogm3z/womens-pullover-size-chartsflint.jpg?rlkey=ch5b76gpvi8qmd7eb2p68gtqk&amp;dl=0","Click to download SizeChart")</f>
      </c>
      <c r="C4112" s="0" t="inlineStr">
        <is>
          <t>Flint Women's Performance 1/4 Zip</t>
        </is>
      </c>
      <c r="D4112" s="0" t="inlineStr">
        <is>
          <t>130166</t>
        </is>
      </c>
      <c r="E4112" s="0" t="inlineStr">
        <is>
          <t>BLANK FLINT W PE:130166A-S</t>
        </is>
      </c>
      <c r="F4112" s="0" t="inlineStr">
        <is>
          <t>899130166041</t>
        </is>
      </c>
      <c r="G4112" s="0" t="inlineStr">
        <is>
          <t>WOMENS</t>
        </is>
      </c>
      <c r="H4112" s="0" t="inlineStr">
        <is>
          <t>S</t>
        </is>
      </c>
      <c r="I4112" s="0">
        <v>34.99</v>
      </c>
      <c r="J4112" s="0">
        <v>36</v>
      </c>
    </row>
    <row r="4113" spans="1:10" customHeight="0">
      <c r="A4113" s="0">
        <f>HYPERLINK("https://dl.dropboxusercontent.com/scl/fi/dc4wz0z8ldauwmmdv116s/flint-061.jpg?rlkey=pcn8byrzts38dycvnxu8ctnc4&amp;dl=0","Click to download Image")</f>
      </c>
      <c r="B4113" s="0">
        <f>HYPERLINK("https://dl.dropboxusercontent.com/scl/fi/myud1ij8llw4hoo6ogm3z/womens-pullover-size-chartsflint.jpg?rlkey=ch5b76gpvi8qmd7eb2p68gtqk&amp;dl=0","Click to download SizeChart")</f>
      </c>
      <c r="C4113" s="0" t="inlineStr">
        <is>
          <t>Flint Women's Performance 1/4 Zip</t>
        </is>
      </c>
      <c r="D4113" s="0" t="inlineStr">
        <is>
          <t>130166</t>
        </is>
      </c>
      <c r="E4113" s="0" t="inlineStr">
        <is>
          <t>BLANK FLINT W PE:130166B-M</t>
        </is>
      </c>
      <c r="F4113" s="0" t="inlineStr">
        <is>
          <t>899130166058</t>
        </is>
      </c>
      <c r="G4113" s="0" t="inlineStr">
        <is>
          <t>WOMENS</t>
        </is>
      </c>
      <c r="H4113" s="0" t="inlineStr">
        <is>
          <t>M</t>
        </is>
      </c>
      <c r="I4113" s="0">
        <v>34.99</v>
      </c>
      <c r="J4113" s="0">
        <v>72</v>
      </c>
    </row>
    <row r="4114" spans="1:10" customHeight="0">
      <c r="A4114" s="0">
        <f>HYPERLINK("https://dl.dropboxusercontent.com/scl/fi/dc4wz0z8ldauwmmdv116s/flint-061.jpg?rlkey=pcn8byrzts38dycvnxu8ctnc4&amp;dl=0","Click to download Image")</f>
      </c>
      <c r="B4114" s="0">
        <f>HYPERLINK("https://dl.dropboxusercontent.com/scl/fi/myud1ij8llw4hoo6ogm3z/womens-pullover-size-chartsflint.jpg?rlkey=ch5b76gpvi8qmd7eb2p68gtqk&amp;dl=0","Click to download SizeChart")</f>
      </c>
      <c r="C4114" s="0" t="inlineStr">
        <is>
          <t>Flint Women's Performance 1/4 Zip</t>
        </is>
      </c>
      <c r="D4114" s="0" t="inlineStr">
        <is>
          <t>130166</t>
        </is>
      </c>
      <c r="E4114" s="0" t="inlineStr">
        <is>
          <t>BLANK FLINT W PE:130166C-L</t>
        </is>
      </c>
      <c r="F4114" s="0" t="inlineStr">
        <is>
          <t>899130166065</t>
        </is>
      </c>
      <c r="G4114" s="0" t="inlineStr">
        <is>
          <t>WOMENS</t>
        </is>
      </c>
      <c r="H4114" s="0" t="inlineStr">
        <is>
          <t>L</t>
        </is>
      </c>
      <c r="I4114" s="0">
        <v>34.99</v>
      </c>
      <c r="J4114" s="0">
        <v>69</v>
      </c>
    </row>
    <row r="4115" spans="1:10" customHeight="0">
      <c r="A4115" s="0">
        <f>HYPERLINK("https://dl.dropboxusercontent.com/scl/fi/dc4wz0z8ldauwmmdv116s/flint-061.jpg?rlkey=pcn8byrzts38dycvnxu8ctnc4&amp;dl=0","Click to download Image")</f>
      </c>
      <c r="B4115" s="0">
        <f>HYPERLINK("https://dl.dropboxusercontent.com/scl/fi/myud1ij8llw4hoo6ogm3z/womens-pullover-size-chartsflint.jpg?rlkey=ch5b76gpvi8qmd7eb2p68gtqk&amp;dl=0","Click to download SizeChart")</f>
      </c>
      <c r="C4115" s="0" t="inlineStr">
        <is>
          <t>Flint Women's Performance 1/4 Zip</t>
        </is>
      </c>
      <c r="D4115" s="0" t="inlineStr">
        <is>
          <t>130166</t>
        </is>
      </c>
      <c r="E4115" s="0" t="inlineStr">
        <is>
          <t>BLANK FLINT W PE:130166D-XL</t>
        </is>
      </c>
      <c r="F4115" s="0" t="inlineStr">
        <is>
          <t>899130166072</t>
        </is>
      </c>
      <c r="G4115" s="0" t="inlineStr">
        <is>
          <t>WOMENS</t>
        </is>
      </c>
      <c r="H4115" s="0" t="inlineStr">
        <is>
          <t>XL</t>
        </is>
      </c>
      <c r="I4115" s="0">
        <v>34.99</v>
      </c>
      <c r="J4115" s="0">
        <v>36</v>
      </c>
    </row>
    <row r="4116" spans="1:10" customHeight="0">
      <c r="A4116" s="0">
        <f>HYPERLINK("https://dl.dropboxusercontent.com/scl/fi/dc4wz0z8ldauwmmdv116s/flint-061.jpg?rlkey=pcn8byrzts38dycvnxu8ctnc4&amp;dl=0","Click to download Image")</f>
      </c>
      <c r="B4116" s="0">
        <f>HYPERLINK("https://dl.dropboxusercontent.com/scl/fi/myud1ij8llw4hoo6ogm3z/womens-pullover-size-chartsflint.jpg?rlkey=ch5b76gpvi8qmd7eb2p68gtqk&amp;dl=0","Click to download SizeChart")</f>
      </c>
      <c r="C4116" s="0" t="inlineStr">
        <is>
          <t>Flint Women's Performance 1/4 Zip</t>
        </is>
      </c>
      <c r="D4116" s="0" t="inlineStr">
        <is>
          <t>130166</t>
        </is>
      </c>
      <c r="E4116" s="0" t="inlineStr">
        <is>
          <t>BLANK FLINT W PE:130166E-2XL</t>
        </is>
      </c>
      <c r="F4116" s="0" t="inlineStr">
        <is>
          <t>899130166089</t>
        </is>
      </c>
      <c r="G4116" s="0" t="inlineStr">
        <is>
          <t>WOMENS</t>
        </is>
      </c>
      <c r="H4116" s="0" t="inlineStr">
        <is>
          <t>2XL</t>
        </is>
      </c>
      <c r="I4116" s="0">
        <v>36.99</v>
      </c>
      <c r="J4116" s="0">
        <v>21</v>
      </c>
    </row>
    <row r="4117" spans="1:10" customHeight="0">
      <c r="A4117" s="0">
        <f>HYPERLINK("https://dl.dropboxusercontent.com/scl/fi/dc4wz0z8ldauwmmdv116s/flint-061.jpg?rlkey=pcn8byrzts38dycvnxu8ctnc4&amp;dl=0","Click to download Image")</f>
      </c>
      <c r="B4117" s="0">
        <f>HYPERLINK("https://dl.dropboxusercontent.com/scl/fi/myud1ij8llw4hoo6ogm3z/womens-pullover-size-chartsflint.jpg?rlkey=ch5b76gpvi8qmd7eb2p68gtqk&amp;dl=0","Click to download SizeChart")</f>
      </c>
      <c r="C4117" s="0" t="inlineStr">
        <is>
          <t>Flint Women's Performance 1/4 Zip</t>
        </is>
      </c>
      <c r="D4117" s="0" t="inlineStr">
        <is>
          <t>130166</t>
        </is>
      </c>
      <c r="E4117" s="0" t="inlineStr">
        <is>
          <t>BLANK FLINT W PE:130166F-3XL</t>
        </is>
      </c>
      <c r="F4117" s="0" t="inlineStr">
        <is>
          <t>899130166096</t>
        </is>
      </c>
      <c r="G4117" s="0" t="inlineStr">
        <is>
          <t>WOMENS</t>
        </is>
      </c>
      <c r="H4117" s="0" t="inlineStr">
        <is>
          <t>3XL</t>
        </is>
      </c>
      <c r="I4117" s="0">
        <v>36.99</v>
      </c>
      <c r="J4117" s="0">
        <v>12</v>
      </c>
    </row>
    <row r="4118" spans="1:10" customHeight="0">
      <c r="A4118" s="0">
        <f>HYPERLINK("https://dl.dropboxusercontent.com/scl/fi/tsem5q0cpt2tyr9twkcgj/130152model.jpg?rlkey=6uwarbv85072awcgcdhhtgv96&amp;dl=0","Click to download Image")</f>
      </c>
      <c r="B4118" s="0">
        <f>HYPERLINK("https://dl.dropboxusercontent.com/scl/fi/myud1ij8llw4hoo6ogm3z/womens-pullover-size-chartsflint.jpg?rlkey=ch5b76gpvi8qmd7eb2p68gtqk&amp;dl=0","Click to download SizeChart")</f>
      </c>
      <c r="C4118" s="0" t="inlineStr">
        <is>
          <t>Flint Women's Performance 1/4 Zip</t>
        </is>
      </c>
      <c r="D4118" s="0" t="inlineStr">
        <is>
          <t>130152</t>
        </is>
      </c>
      <c r="E4118" s="0" t="inlineStr">
        <is>
          <t>BLANK FLINT W DG:130152A-S</t>
        </is>
      </c>
      <c r="F4118" s="0" t="inlineStr">
        <is>
          <t>899130152044</t>
        </is>
      </c>
      <c r="G4118" s="0" t="inlineStr">
        <is>
          <t>WOMENS</t>
        </is>
      </c>
      <c r="H4118" s="0" t="inlineStr">
        <is>
          <t>S</t>
        </is>
      </c>
      <c r="I4118" s="0">
        <v>34.99</v>
      </c>
      <c r="J4118" s="0">
        <v>63</v>
      </c>
    </row>
    <row r="4119" spans="1:10" customHeight="0">
      <c r="A4119" s="0">
        <f>HYPERLINK("https://dl.dropboxusercontent.com/scl/fi/tsem5q0cpt2tyr9twkcgj/130152model.jpg?rlkey=6uwarbv85072awcgcdhhtgv96&amp;dl=0","Click to download Image")</f>
      </c>
      <c r="B4119" s="0">
        <f>HYPERLINK("https://dl.dropboxusercontent.com/scl/fi/myud1ij8llw4hoo6ogm3z/womens-pullover-size-chartsflint.jpg?rlkey=ch5b76gpvi8qmd7eb2p68gtqk&amp;dl=0","Click to download SizeChart")</f>
      </c>
      <c r="C4119" s="0" t="inlineStr">
        <is>
          <t>Flint Women's Performance 1/4 Zip</t>
        </is>
      </c>
      <c r="D4119" s="0" t="inlineStr">
        <is>
          <t>130152</t>
        </is>
      </c>
      <c r="E4119" s="0" t="inlineStr">
        <is>
          <t>BLANK FLINT W DG:130152B-M</t>
        </is>
      </c>
      <c r="F4119" s="0" t="inlineStr">
        <is>
          <t>899130152051</t>
        </is>
      </c>
      <c r="G4119" s="0" t="inlineStr">
        <is>
          <t>WOMENS</t>
        </is>
      </c>
      <c r="H4119" s="0" t="inlineStr">
        <is>
          <t>M</t>
        </is>
      </c>
      <c r="I4119" s="0">
        <v>34.99</v>
      </c>
      <c r="J4119" s="0">
        <v>132</v>
      </c>
    </row>
    <row r="4120" spans="1:10" customHeight="0">
      <c r="A4120" s="0">
        <f>HYPERLINK("https://dl.dropboxusercontent.com/scl/fi/tsem5q0cpt2tyr9twkcgj/130152model.jpg?rlkey=6uwarbv85072awcgcdhhtgv96&amp;dl=0","Click to download Image")</f>
      </c>
      <c r="B4120" s="0">
        <f>HYPERLINK("https://dl.dropboxusercontent.com/scl/fi/myud1ij8llw4hoo6ogm3z/womens-pullover-size-chartsflint.jpg?rlkey=ch5b76gpvi8qmd7eb2p68gtqk&amp;dl=0","Click to download SizeChart")</f>
      </c>
      <c r="C4120" s="0" t="inlineStr">
        <is>
          <t>Flint Women's Performance 1/4 Zip</t>
        </is>
      </c>
      <c r="D4120" s="0" t="inlineStr">
        <is>
          <t>130152</t>
        </is>
      </c>
      <c r="E4120" s="0" t="inlineStr">
        <is>
          <t>BLANK FLINT W DG:130152C-L</t>
        </is>
      </c>
      <c r="F4120" s="0" t="inlineStr">
        <is>
          <t>899130152068</t>
        </is>
      </c>
      <c r="G4120" s="0" t="inlineStr">
        <is>
          <t>WOMENS</t>
        </is>
      </c>
      <c r="H4120" s="0" t="inlineStr">
        <is>
          <t>L</t>
        </is>
      </c>
      <c r="I4120" s="0">
        <v>34.99</v>
      </c>
      <c r="J4120" s="0">
        <v>133</v>
      </c>
    </row>
    <row r="4121" spans="1:10" customHeight="0">
      <c r="A4121" s="0">
        <f>HYPERLINK("https://dl.dropboxusercontent.com/scl/fi/tsem5q0cpt2tyr9twkcgj/130152model.jpg?rlkey=6uwarbv85072awcgcdhhtgv96&amp;dl=0","Click to download Image")</f>
      </c>
      <c r="B4121" s="0">
        <f>HYPERLINK("https://dl.dropboxusercontent.com/scl/fi/myud1ij8llw4hoo6ogm3z/womens-pullover-size-chartsflint.jpg?rlkey=ch5b76gpvi8qmd7eb2p68gtqk&amp;dl=0","Click to download SizeChart")</f>
      </c>
      <c r="C4121" s="0" t="inlineStr">
        <is>
          <t>Flint Women's Performance 1/4 Zip</t>
        </is>
      </c>
      <c r="D4121" s="0" t="inlineStr">
        <is>
          <t>130152</t>
        </is>
      </c>
      <c r="E4121" s="0" t="inlineStr">
        <is>
          <t>BLANK FLINT W DG:130152D-XL</t>
        </is>
      </c>
      <c r="F4121" s="0" t="inlineStr">
        <is>
          <t>899130152075</t>
        </is>
      </c>
      <c r="G4121" s="0" t="inlineStr">
        <is>
          <t>WOMENS</t>
        </is>
      </c>
      <c r="H4121" s="0" t="inlineStr">
        <is>
          <t>XL</t>
        </is>
      </c>
      <c r="I4121" s="0">
        <v>34.99</v>
      </c>
      <c r="J4121" s="0">
        <v>57</v>
      </c>
    </row>
    <row r="4122" spans="1:10" customHeight="0">
      <c r="A4122" s="0">
        <f>HYPERLINK("https://dl.dropboxusercontent.com/scl/fi/tsem5q0cpt2tyr9twkcgj/130152model.jpg?rlkey=6uwarbv85072awcgcdhhtgv96&amp;dl=0","Click to download Image")</f>
      </c>
      <c r="B4122" s="0">
        <f>HYPERLINK("https://dl.dropboxusercontent.com/scl/fi/myud1ij8llw4hoo6ogm3z/womens-pullover-size-chartsflint.jpg?rlkey=ch5b76gpvi8qmd7eb2p68gtqk&amp;dl=0","Click to download SizeChart")</f>
      </c>
      <c r="C4122" s="0" t="inlineStr">
        <is>
          <t>Flint Women's Performance 1/4 Zip</t>
        </is>
      </c>
      <c r="D4122" s="0" t="inlineStr">
        <is>
          <t>130152</t>
        </is>
      </c>
      <c r="E4122" s="0" t="inlineStr">
        <is>
          <t>BLANK FLINT W DG:130152E-2XL</t>
        </is>
      </c>
      <c r="F4122" s="0" t="inlineStr">
        <is>
          <t>899130152082</t>
        </is>
      </c>
      <c r="G4122" s="0" t="inlineStr">
        <is>
          <t>WOMENS</t>
        </is>
      </c>
      <c r="H4122" s="0" t="inlineStr">
        <is>
          <t>2XL</t>
        </is>
      </c>
      <c r="I4122" s="0">
        <v>36.99</v>
      </c>
      <c r="J4122" s="0">
        <v>25</v>
      </c>
    </row>
    <row r="4123" spans="1:10" customHeight="0">
      <c r="A4123" s="0">
        <f>HYPERLINK("https://dl.dropboxusercontent.com/scl/fi/tsem5q0cpt2tyr9twkcgj/130152model.jpg?rlkey=6uwarbv85072awcgcdhhtgv96&amp;dl=0","Click to download Image")</f>
      </c>
      <c r="B4123" s="0">
        <f>HYPERLINK("https://dl.dropboxusercontent.com/scl/fi/myud1ij8llw4hoo6ogm3z/womens-pullover-size-chartsflint.jpg?rlkey=ch5b76gpvi8qmd7eb2p68gtqk&amp;dl=0","Click to download SizeChart")</f>
      </c>
      <c r="C4123" s="0" t="inlineStr">
        <is>
          <t>Flint Women's Performance 1/4 Zip</t>
        </is>
      </c>
      <c r="D4123" s="0" t="inlineStr">
        <is>
          <t>130152</t>
        </is>
      </c>
      <c r="E4123" s="0" t="inlineStr">
        <is>
          <t>BLANK FLINT W DG:130152F-3XL</t>
        </is>
      </c>
      <c r="F4123" s="0" t="inlineStr">
        <is>
          <t>899130152099</t>
        </is>
      </c>
      <c r="G4123" s="0" t="inlineStr">
        <is>
          <t>WOMENS</t>
        </is>
      </c>
      <c r="H4123" s="0" t="inlineStr">
        <is>
          <t>3XL</t>
        </is>
      </c>
      <c r="I4123" s="0">
        <v>36.99</v>
      </c>
      <c r="J4123" s="0">
        <v>15</v>
      </c>
    </row>
    <row r="4124" spans="1:10" customHeight="0">
      <c r="A4124" s="0">
        <f>HYPERLINK("https://dl.dropboxusercontent.com/scl/fi/km3oro3m9ep4othnqaow6/flint-gy.jpg?rlkey=fuo1988bf53466kyi16j7tc8x&amp;dl=0","Click to download Image")</f>
      </c>
      <c r="B4124" s="0">
        <f>HYPERLINK("https://dl.dropboxusercontent.com/scl/fi/myud1ij8llw4hoo6ogm3z/womens-pullover-size-chartsflint.jpg?rlkey=ch5b76gpvi8qmd7eb2p68gtqk&amp;dl=0","Click to download SizeChart")</f>
      </c>
      <c r="C4124" s="0" t="inlineStr">
        <is>
          <t>Flint Women's Performance 1/4 Zip</t>
        </is>
      </c>
      <c r="D4124" s="0" t="inlineStr">
        <is>
          <t>130156</t>
        </is>
      </c>
      <c r="E4124" s="0" t="inlineStr">
        <is>
          <t>BLANK FLINT W LG:130156A-S</t>
        </is>
      </c>
      <c r="F4124" s="0" t="inlineStr">
        <is>
          <t>899130156042</t>
        </is>
      </c>
      <c r="G4124" s="0" t="inlineStr">
        <is>
          <t>WOMENS</t>
        </is>
      </c>
      <c r="H4124" s="0" t="inlineStr">
        <is>
          <t>S</t>
        </is>
      </c>
      <c r="I4124" s="0">
        <v>34.99</v>
      </c>
      <c r="J4124" s="0">
        <v>73</v>
      </c>
    </row>
    <row r="4125" spans="1:10" customHeight="0">
      <c r="A4125" s="0">
        <f>HYPERLINK("https://dl.dropboxusercontent.com/scl/fi/km3oro3m9ep4othnqaow6/flint-gy.jpg?rlkey=fuo1988bf53466kyi16j7tc8x&amp;dl=0","Click to download Image")</f>
      </c>
      <c r="B4125" s="0">
        <f>HYPERLINK("https://dl.dropboxusercontent.com/scl/fi/myud1ij8llw4hoo6ogm3z/womens-pullover-size-chartsflint.jpg?rlkey=ch5b76gpvi8qmd7eb2p68gtqk&amp;dl=0","Click to download SizeChart")</f>
      </c>
      <c r="C4125" s="0" t="inlineStr">
        <is>
          <t>Flint Women's Performance 1/4 Zip</t>
        </is>
      </c>
      <c r="D4125" s="0" t="inlineStr">
        <is>
          <t>130156</t>
        </is>
      </c>
      <c r="E4125" s="0" t="inlineStr">
        <is>
          <t>BLANK FLINT W LG:130156B-M</t>
        </is>
      </c>
      <c r="F4125" s="0" t="inlineStr">
        <is>
          <t>899130156059</t>
        </is>
      </c>
      <c r="G4125" s="0" t="inlineStr">
        <is>
          <t>WOMENS</t>
        </is>
      </c>
      <c r="H4125" s="0" t="inlineStr">
        <is>
          <t>M</t>
        </is>
      </c>
      <c r="I4125" s="0">
        <v>34.99</v>
      </c>
      <c r="J4125" s="0">
        <v>148</v>
      </c>
    </row>
    <row r="4126" spans="1:10" customHeight="0">
      <c r="A4126" s="0">
        <f>HYPERLINK("https://dl.dropboxusercontent.com/scl/fi/km3oro3m9ep4othnqaow6/flint-gy.jpg?rlkey=fuo1988bf53466kyi16j7tc8x&amp;dl=0","Click to download Image")</f>
      </c>
      <c r="B4126" s="0">
        <f>HYPERLINK("https://dl.dropboxusercontent.com/scl/fi/myud1ij8llw4hoo6ogm3z/womens-pullover-size-chartsflint.jpg?rlkey=ch5b76gpvi8qmd7eb2p68gtqk&amp;dl=0","Click to download SizeChart")</f>
      </c>
      <c r="C4126" s="0" t="inlineStr">
        <is>
          <t>Flint Women's Performance 1/4 Zip</t>
        </is>
      </c>
      <c r="D4126" s="0" t="inlineStr">
        <is>
          <t>130156</t>
        </is>
      </c>
      <c r="E4126" s="0" t="inlineStr">
        <is>
          <t>BLANK FLINT W LG:130156C-L</t>
        </is>
      </c>
      <c r="F4126" s="0" t="inlineStr">
        <is>
          <t>899130156066</t>
        </is>
      </c>
      <c r="G4126" s="0" t="inlineStr">
        <is>
          <t>WOMENS</t>
        </is>
      </c>
      <c r="H4126" s="0" t="inlineStr">
        <is>
          <t>L</t>
        </is>
      </c>
      <c r="I4126" s="0">
        <v>34.99</v>
      </c>
      <c r="J4126" s="0">
        <v>148</v>
      </c>
    </row>
    <row r="4127" spans="1:10" customHeight="0">
      <c r="A4127" s="0">
        <f>HYPERLINK("https://dl.dropboxusercontent.com/scl/fi/km3oro3m9ep4othnqaow6/flint-gy.jpg?rlkey=fuo1988bf53466kyi16j7tc8x&amp;dl=0","Click to download Image")</f>
      </c>
      <c r="B4127" s="0">
        <f>HYPERLINK("https://dl.dropboxusercontent.com/scl/fi/myud1ij8llw4hoo6ogm3z/womens-pullover-size-chartsflint.jpg?rlkey=ch5b76gpvi8qmd7eb2p68gtqk&amp;dl=0","Click to download SizeChart")</f>
      </c>
      <c r="C4127" s="0" t="inlineStr">
        <is>
          <t>Flint Women's Performance 1/4 Zip</t>
        </is>
      </c>
      <c r="D4127" s="0" t="inlineStr">
        <is>
          <t>130156</t>
        </is>
      </c>
      <c r="E4127" s="0" t="inlineStr">
        <is>
          <t>BLANK FLINT W LG:130156D-XL</t>
        </is>
      </c>
      <c r="F4127" s="0" t="inlineStr">
        <is>
          <t>899130156073</t>
        </is>
      </c>
      <c r="G4127" s="0" t="inlineStr">
        <is>
          <t>WOMENS</t>
        </is>
      </c>
      <c r="H4127" s="0" t="inlineStr">
        <is>
          <t>XL</t>
        </is>
      </c>
      <c r="I4127" s="0">
        <v>34.99</v>
      </c>
      <c r="J4127" s="0">
        <v>74</v>
      </c>
    </row>
    <row r="4128" spans="1:10" customHeight="0">
      <c r="A4128" s="0">
        <f>HYPERLINK("https://dl.dropboxusercontent.com/scl/fi/km3oro3m9ep4othnqaow6/flint-gy.jpg?rlkey=fuo1988bf53466kyi16j7tc8x&amp;dl=0","Click to download Image")</f>
      </c>
      <c r="B4128" s="0">
        <f>HYPERLINK("https://dl.dropboxusercontent.com/scl/fi/myud1ij8llw4hoo6ogm3z/womens-pullover-size-chartsflint.jpg?rlkey=ch5b76gpvi8qmd7eb2p68gtqk&amp;dl=0","Click to download SizeChart")</f>
      </c>
      <c r="C4128" s="0" t="inlineStr">
        <is>
          <t>Flint Women's Performance 1/4 Zip</t>
        </is>
      </c>
      <c r="D4128" s="0" t="inlineStr">
        <is>
          <t>130156</t>
        </is>
      </c>
      <c r="E4128" s="0" t="inlineStr">
        <is>
          <t>BLANK FLINT W LG:130156E-2XL</t>
        </is>
      </c>
      <c r="F4128" s="0" t="inlineStr">
        <is>
          <t>899130156080</t>
        </is>
      </c>
      <c r="G4128" s="0" t="inlineStr">
        <is>
          <t>WOMENS</t>
        </is>
      </c>
      <c r="H4128" s="0" t="inlineStr">
        <is>
          <t>2XL</t>
        </is>
      </c>
      <c r="I4128" s="0">
        <v>36.99</v>
      </c>
      <c r="J4128" s="0">
        <v>37</v>
      </c>
    </row>
    <row r="4129" spans="1:10" customHeight="0">
      <c r="A4129" s="0">
        <f>HYPERLINK("https://dl.dropboxusercontent.com/scl/fi/km3oro3m9ep4othnqaow6/flint-gy.jpg?rlkey=fuo1988bf53466kyi16j7tc8x&amp;dl=0","Click to download Image")</f>
      </c>
      <c r="B4129" s="0">
        <f>HYPERLINK("https://dl.dropboxusercontent.com/scl/fi/myud1ij8llw4hoo6ogm3z/womens-pullover-size-chartsflint.jpg?rlkey=ch5b76gpvi8qmd7eb2p68gtqk&amp;dl=0","Click to download SizeChart")</f>
      </c>
      <c r="C4129" s="0" t="inlineStr">
        <is>
          <t>Flint Women's Performance 1/4 Zip</t>
        </is>
      </c>
      <c r="D4129" s="0" t="inlineStr">
        <is>
          <t>130156</t>
        </is>
      </c>
      <c r="E4129" s="0" t="inlineStr">
        <is>
          <t>BLANK FLINT W LG:130156F-3XL</t>
        </is>
      </c>
      <c r="F4129" s="0" t="inlineStr">
        <is>
          <t>899130156097</t>
        </is>
      </c>
      <c r="G4129" s="0" t="inlineStr">
        <is>
          <t>WOMENS</t>
        </is>
      </c>
      <c r="H4129" s="0" t="inlineStr">
        <is>
          <t>3XL</t>
        </is>
      </c>
      <c r="I4129" s="0">
        <v>36.99</v>
      </c>
      <c r="J4129" s="0">
        <v>19</v>
      </c>
    </row>
    <row r="4130" spans="1:10" customHeight="0">
      <c r="A4130" s="0">
        <f>HYPERLINK("https://dl.dropboxusercontent.com/scl/fi/v14d3fv6m5gdjz9i5zs7t/flint.jpg?rlkey=yil7eg2sm5fp3246w0ehuobgh&amp;dl=0","Click to download Image")</f>
      </c>
      <c r="B4130" s="0">
        <f>HYPERLINK("https://dl.dropboxusercontent.com/scl/fi/myud1ij8llw4hoo6ogm3z/womens-pullover-size-chartsflint.jpg?rlkey=ch5b76gpvi8qmd7eb2p68gtqk&amp;dl=0","Click to download SizeChart")</f>
      </c>
      <c r="C4130" s="0" t="inlineStr">
        <is>
          <t>Flint Women's Performance 1/4 Zip</t>
        </is>
      </c>
      <c r="D4130" s="0" t="inlineStr">
        <is>
          <t>132836</t>
        </is>
      </c>
      <c r="E4130" s="0" t="inlineStr">
        <is>
          <t>BLANK FLINT W HB:132836A-S</t>
        </is>
      </c>
      <c r="F4130" s="0" t="inlineStr">
        <is>
          <t>899132836041</t>
        </is>
      </c>
      <c r="G4130" s="0" t="inlineStr">
        <is>
          <t>WOMENS</t>
        </is>
      </c>
      <c r="H4130" s="0" t="inlineStr">
        <is>
          <t>S</t>
        </is>
      </c>
      <c r="I4130" s="0">
        <v>34.99</v>
      </c>
      <c r="J4130" s="0">
        <v>50</v>
      </c>
    </row>
    <row r="4131" spans="1:10" customHeight="0">
      <c r="A4131" s="0">
        <f>HYPERLINK("https://dl.dropboxusercontent.com/scl/fi/v14d3fv6m5gdjz9i5zs7t/flint.jpg?rlkey=yil7eg2sm5fp3246w0ehuobgh&amp;dl=0","Click to download Image")</f>
      </c>
      <c r="B4131" s="0">
        <f>HYPERLINK("https://dl.dropboxusercontent.com/scl/fi/myud1ij8llw4hoo6ogm3z/womens-pullover-size-chartsflint.jpg?rlkey=ch5b76gpvi8qmd7eb2p68gtqk&amp;dl=0","Click to download SizeChart")</f>
      </c>
      <c r="C4131" s="0" t="inlineStr">
        <is>
          <t>Flint Women's Performance 1/4 Zip</t>
        </is>
      </c>
      <c r="D4131" s="0" t="inlineStr">
        <is>
          <t>132836</t>
        </is>
      </c>
      <c r="E4131" s="0" t="inlineStr">
        <is>
          <t>BLANK FLINT W HB:132836B-M</t>
        </is>
      </c>
      <c r="F4131" s="0" t="inlineStr">
        <is>
          <t>899132836058</t>
        </is>
      </c>
      <c r="G4131" s="0" t="inlineStr">
        <is>
          <t>WOMENS</t>
        </is>
      </c>
      <c r="H4131" s="0" t="inlineStr">
        <is>
          <t>M</t>
        </is>
      </c>
      <c r="I4131" s="0">
        <v>34.99</v>
      </c>
      <c r="J4131" s="0">
        <v>97</v>
      </c>
    </row>
    <row r="4132" spans="1:10" customHeight="0">
      <c r="A4132" s="0">
        <f>HYPERLINK("https://dl.dropboxusercontent.com/scl/fi/v14d3fv6m5gdjz9i5zs7t/flint.jpg?rlkey=yil7eg2sm5fp3246w0ehuobgh&amp;dl=0","Click to download Image")</f>
      </c>
      <c r="B4132" s="0">
        <f>HYPERLINK("https://dl.dropboxusercontent.com/scl/fi/myud1ij8llw4hoo6ogm3z/womens-pullover-size-chartsflint.jpg?rlkey=ch5b76gpvi8qmd7eb2p68gtqk&amp;dl=0","Click to download SizeChart")</f>
      </c>
      <c r="C4132" s="0" t="inlineStr">
        <is>
          <t>Flint Women's Performance 1/4 Zip</t>
        </is>
      </c>
      <c r="D4132" s="0" t="inlineStr">
        <is>
          <t>132836</t>
        </is>
      </c>
      <c r="E4132" s="0" t="inlineStr">
        <is>
          <t>BLANK FLINT W HB:132836C-L</t>
        </is>
      </c>
      <c r="F4132" s="0" t="inlineStr">
        <is>
          <t>899132836065</t>
        </is>
      </c>
      <c r="G4132" s="0" t="inlineStr">
        <is>
          <t>WOMENS</t>
        </is>
      </c>
      <c r="H4132" s="0" t="inlineStr">
        <is>
          <t>L</t>
        </is>
      </c>
      <c r="I4132" s="0">
        <v>34.99</v>
      </c>
      <c r="J4132" s="0">
        <v>96</v>
      </c>
    </row>
    <row r="4133" spans="1:10" customHeight="0">
      <c r="A4133" s="0">
        <f>HYPERLINK("https://dl.dropboxusercontent.com/scl/fi/v14d3fv6m5gdjz9i5zs7t/flint.jpg?rlkey=yil7eg2sm5fp3246w0ehuobgh&amp;dl=0","Click to download Image")</f>
      </c>
      <c r="B4133" s="0">
        <f>HYPERLINK("https://dl.dropboxusercontent.com/scl/fi/myud1ij8llw4hoo6ogm3z/womens-pullover-size-chartsflint.jpg?rlkey=ch5b76gpvi8qmd7eb2p68gtqk&amp;dl=0","Click to download SizeChart")</f>
      </c>
      <c r="C4133" s="0" t="inlineStr">
        <is>
          <t>Flint Women's Performance 1/4 Zip</t>
        </is>
      </c>
      <c r="D4133" s="0" t="inlineStr">
        <is>
          <t>132836</t>
        </is>
      </c>
      <c r="E4133" s="0" t="inlineStr">
        <is>
          <t>BLANK FLINT W HB:132836D-XL</t>
        </is>
      </c>
      <c r="F4133" s="0" t="inlineStr">
        <is>
          <t>899132836072</t>
        </is>
      </c>
      <c r="G4133" s="0" t="inlineStr">
        <is>
          <t>WOMENS</t>
        </is>
      </c>
      <c r="H4133" s="0" t="inlineStr">
        <is>
          <t>XL</t>
        </is>
      </c>
      <c r="I4133" s="0">
        <v>34.99</v>
      </c>
      <c r="J4133" s="0">
        <v>47</v>
      </c>
    </row>
    <row r="4134" spans="1:10" customHeight="0">
      <c r="A4134" s="0">
        <f>HYPERLINK("https://dl.dropboxusercontent.com/scl/fi/v14d3fv6m5gdjz9i5zs7t/flint.jpg?rlkey=yil7eg2sm5fp3246w0ehuobgh&amp;dl=0","Click to download Image")</f>
      </c>
      <c r="B4134" s="0">
        <f>HYPERLINK("https://dl.dropboxusercontent.com/scl/fi/myud1ij8llw4hoo6ogm3z/womens-pullover-size-chartsflint.jpg?rlkey=ch5b76gpvi8qmd7eb2p68gtqk&amp;dl=0","Click to download SizeChart")</f>
      </c>
      <c r="C4134" s="0" t="inlineStr">
        <is>
          <t>Flint Women's Performance 1/4 Zip</t>
        </is>
      </c>
      <c r="D4134" s="0" t="inlineStr">
        <is>
          <t>132836</t>
        </is>
      </c>
      <c r="E4134" s="0" t="inlineStr">
        <is>
          <t>BLANK FLINT W HB:132836E-2XL</t>
        </is>
      </c>
      <c r="F4134" s="0" t="inlineStr">
        <is>
          <t>899132836089</t>
        </is>
      </c>
      <c r="G4134" s="0" t="inlineStr">
        <is>
          <t>WOMENS</t>
        </is>
      </c>
      <c r="H4134" s="0" t="inlineStr">
        <is>
          <t>2XL</t>
        </is>
      </c>
      <c r="I4134" s="0">
        <v>36.99</v>
      </c>
      <c r="J4134" s="0">
        <v>25</v>
      </c>
    </row>
    <row r="4135" spans="1:10" customHeight="0">
      <c r="A4135" s="0">
        <f>HYPERLINK("https://dl.dropboxusercontent.com/scl/fi/v14d3fv6m5gdjz9i5zs7t/flint.jpg?rlkey=yil7eg2sm5fp3246w0ehuobgh&amp;dl=0","Click to download Image")</f>
      </c>
      <c r="B4135" s="0">
        <f>HYPERLINK("https://dl.dropboxusercontent.com/scl/fi/myud1ij8llw4hoo6ogm3z/womens-pullover-size-chartsflint.jpg?rlkey=ch5b76gpvi8qmd7eb2p68gtqk&amp;dl=0","Click to download SizeChart")</f>
      </c>
      <c r="C4135" s="0" t="inlineStr">
        <is>
          <t>Flint Women's Performance 1/4 Zip</t>
        </is>
      </c>
      <c r="D4135" s="0" t="inlineStr">
        <is>
          <t>132836</t>
        </is>
      </c>
      <c r="E4135" s="0" t="inlineStr">
        <is>
          <t>BLANK FLINT W HB:132836F-3XL</t>
        </is>
      </c>
      <c r="F4135" s="0" t="inlineStr">
        <is>
          <t>899132836096</t>
        </is>
      </c>
      <c r="G4135" s="0" t="inlineStr">
        <is>
          <t>WOMENS</t>
        </is>
      </c>
      <c r="H4135" s="0" t="inlineStr">
        <is>
          <t>3XL</t>
        </is>
      </c>
      <c r="I4135" s="0">
        <v>36.99</v>
      </c>
      <c r="J4135" s="0">
        <v>11</v>
      </c>
    </row>
    <row r="4136" spans="1:10" customHeight="0">
      <c r="A4136" s="0">
        <f>HYPERLINK("https://dl.dropboxusercontent.com/scl/fi/9dvugwp8z5ihnkcv9qdcu/flint-h.jpg?rlkey=f0wcsp8f49ga6l8elzmq09pgh&amp;dl=0","Click to download Image")</f>
      </c>
      <c r="B4136" s="0">
        <f>HYPERLINK("https://dl.dropboxusercontent.com/scl/fi/myud1ij8llw4hoo6ogm3z/womens-pullover-size-chartsflint.jpg?rlkey=ch5b76gpvi8qmd7eb2p68gtqk&amp;dl=0","Click to download SizeChart")</f>
      </c>
      <c r="C4136" s="0" t="inlineStr">
        <is>
          <t>Flint Women's Performance 1/4 Zip</t>
        </is>
      </c>
      <c r="D4136" s="0" t="inlineStr">
        <is>
          <t>132837</t>
        </is>
      </c>
      <c r="E4136" s="0" t="inlineStr">
        <is>
          <t>BLANK FLINT W HG:132837A-S</t>
        </is>
      </c>
      <c r="F4136" s="0" t="inlineStr">
        <is>
          <t>899132837048</t>
        </is>
      </c>
      <c r="G4136" s="0" t="inlineStr">
        <is>
          <t>WOMENS</t>
        </is>
      </c>
      <c r="H4136" s="0" t="inlineStr">
        <is>
          <t>S</t>
        </is>
      </c>
      <c r="I4136" s="0">
        <v>34.99</v>
      </c>
      <c r="J4136" s="0">
        <v>39</v>
      </c>
    </row>
    <row r="4137" spans="1:10" customHeight="0">
      <c r="A4137" s="0">
        <f>HYPERLINK("https://dl.dropboxusercontent.com/scl/fi/9dvugwp8z5ihnkcv9qdcu/flint-h.jpg?rlkey=f0wcsp8f49ga6l8elzmq09pgh&amp;dl=0","Click to download Image")</f>
      </c>
      <c r="B4137" s="0">
        <f>HYPERLINK("https://dl.dropboxusercontent.com/scl/fi/myud1ij8llw4hoo6ogm3z/womens-pullover-size-chartsflint.jpg?rlkey=ch5b76gpvi8qmd7eb2p68gtqk&amp;dl=0","Click to download SizeChart")</f>
      </c>
      <c r="C4137" s="0" t="inlineStr">
        <is>
          <t>Flint Women's Performance 1/4 Zip</t>
        </is>
      </c>
      <c r="D4137" s="0" t="inlineStr">
        <is>
          <t>132837</t>
        </is>
      </c>
      <c r="E4137" s="0" t="inlineStr">
        <is>
          <t>BLANK FLINT W HG:132837B-M</t>
        </is>
      </c>
      <c r="F4137" s="0" t="inlineStr">
        <is>
          <t>899132837055</t>
        </is>
      </c>
      <c r="G4137" s="0" t="inlineStr">
        <is>
          <t>WOMENS</t>
        </is>
      </c>
      <c r="H4137" s="0" t="inlineStr">
        <is>
          <t>M</t>
        </is>
      </c>
      <c r="I4137" s="0">
        <v>34.99</v>
      </c>
      <c r="J4137" s="0">
        <v>77</v>
      </c>
    </row>
    <row r="4138" spans="1:10" customHeight="0">
      <c r="A4138" s="0">
        <f>HYPERLINK("https://dl.dropboxusercontent.com/scl/fi/9dvugwp8z5ihnkcv9qdcu/flint-h.jpg?rlkey=f0wcsp8f49ga6l8elzmq09pgh&amp;dl=0","Click to download Image")</f>
      </c>
      <c r="B4138" s="0">
        <f>HYPERLINK("https://dl.dropboxusercontent.com/scl/fi/myud1ij8llw4hoo6ogm3z/womens-pullover-size-chartsflint.jpg?rlkey=ch5b76gpvi8qmd7eb2p68gtqk&amp;dl=0","Click to download SizeChart")</f>
      </c>
      <c r="C4138" s="0" t="inlineStr">
        <is>
          <t>Flint Women's Performance 1/4 Zip</t>
        </is>
      </c>
      <c r="D4138" s="0" t="inlineStr">
        <is>
          <t>132837</t>
        </is>
      </c>
      <c r="E4138" s="0" t="inlineStr">
        <is>
          <t>BLANK FLINT W HG:132837C-L</t>
        </is>
      </c>
      <c r="F4138" s="0" t="inlineStr">
        <is>
          <t>899132837062</t>
        </is>
      </c>
      <c r="G4138" s="0" t="inlineStr">
        <is>
          <t>WOMENS</t>
        </is>
      </c>
      <c r="H4138" s="0" t="inlineStr">
        <is>
          <t>L</t>
        </is>
      </c>
      <c r="I4138" s="0">
        <v>34.99</v>
      </c>
      <c r="J4138" s="0">
        <v>75</v>
      </c>
    </row>
    <row r="4139" spans="1:10" customHeight="0">
      <c r="A4139" s="0">
        <f>HYPERLINK("https://dl.dropboxusercontent.com/scl/fi/9dvugwp8z5ihnkcv9qdcu/flint-h.jpg?rlkey=f0wcsp8f49ga6l8elzmq09pgh&amp;dl=0","Click to download Image")</f>
      </c>
      <c r="B4139" s="0">
        <f>HYPERLINK("https://dl.dropboxusercontent.com/scl/fi/myud1ij8llw4hoo6ogm3z/womens-pullover-size-chartsflint.jpg?rlkey=ch5b76gpvi8qmd7eb2p68gtqk&amp;dl=0","Click to download SizeChart")</f>
      </c>
      <c r="C4139" s="0" t="inlineStr">
        <is>
          <t>Flint Women's Performance 1/4 Zip</t>
        </is>
      </c>
      <c r="D4139" s="0" t="inlineStr">
        <is>
          <t>132837</t>
        </is>
      </c>
      <c r="E4139" s="0" t="inlineStr">
        <is>
          <t>BLANK FLINT W HG:132837D-XL</t>
        </is>
      </c>
      <c r="F4139" s="0" t="inlineStr">
        <is>
          <t>899132837079</t>
        </is>
      </c>
      <c r="G4139" s="0" t="inlineStr">
        <is>
          <t>WOMENS</t>
        </is>
      </c>
      <c r="H4139" s="0" t="inlineStr">
        <is>
          <t>XL</t>
        </is>
      </c>
      <c r="I4139" s="0">
        <v>34.99</v>
      </c>
      <c r="J4139" s="0">
        <v>37</v>
      </c>
    </row>
    <row r="4140" spans="1:10" customHeight="0">
      <c r="A4140" s="0">
        <f>HYPERLINK("https://dl.dropboxusercontent.com/scl/fi/9dvugwp8z5ihnkcv9qdcu/flint-h.jpg?rlkey=f0wcsp8f49ga6l8elzmq09pgh&amp;dl=0","Click to download Image")</f>
      </c>
      <c r="B4140" s="0">
        <f>HYPERLINK("https://dl.dropboxusercontent.com/scl/fi/myud1ij8llw4hoo6ogm3z/womens-pullover-size-chartsflint.jpg?rlkey=ch5b76gpvi8qmd7eb2p68gtqk&amp;dl=0","Click to download SizeChart")</f>
      </c>
      <c r="C4140" s="0" t="inlineStr">
        <is>
          <t>Flint Women's Performance 1/4 Zip</t>
        </is>
      </c>
      <c r="D4140" s="0" t="inlineStr">
        <is>
          <t>132837</t>
        </is>
      </c>
      <c r="E4140" s="0" t="inlineStr">
        <is>
          <t>BLANK FLINT W HG:132837E-2XL</t>
        </is>
      </c>
      <c r="F4140" s="0" t="inlineStr">
        <is>
          <t>899132837086</t>
        </is>
      </c>
      <c r="G4140" s="0" t="inlineStr">
        <is>
          <t>WOMENS</t>
        </is>
      </c>
      <c r="H4140" s="0" t="inlineStr">
        <is>
          <t>2XL</t>
        </is>
      </c>
      <c r="I4140" s="0">
        <v>36.99</v>
      </c>
      <c r="J4140" s="0">
        <v>18</v>
      </c>
    </row>
    <row r="4141" spans="1:10" customHeight="0">
      <c r="A4141" s="0">
        <f>HYPERLINK("https://dl.dropboxusercontent.com/scl/fi/9dvugwp8z5ihnkcv9qdcu/flint-h.jpg?rlkey=f0wcsp8f49ga6l8elzmq09pgh&amp;dl=0","Click to download Image")</f>
      </c>
      <c r="B4141" s="0">
        <f>HYPERLINK("https://dl.dropboxusercontent.com/scl/fi/myud1ij8llw4hoo6ogm3z/womens-pullover-size-chartsflint.jpg?rlkey=ch5b76gpvi8qmd7eb2p68gtqk&amp;dl=0","Click to download SizeChart")</f>
      </c>
      <c r="C4141" s="0" t="inlineStr">
        <is>
          <t>Flint Women's Performance 1/4 Zip</t>
        </is>
      </c>
      <c r="D4141" s="0" t="inlineStr">
        <is>
          <t>132837</t>
        </is>
      </c>
      <c r="E4141" s="0" t="inlineStr">
        <is>
          <t>BLANK FLINT W HG:132837F-3XL</t>
        </is>
      </c>
      <c r="F4141" s="0" t="inlineStr">
        <is>
          <t>899132837093</t>
        </is>
      </c>
      <c r="G4141" s="0" t="inlineStr">
        <is>
          <t>WOMENS</t>
        </is>
      </c>
      <c r="H4141" s="0" t="inlineStr">
        <is>
          <t>3XL</t>
        </is>
      </c>
      <c r="I4141" s="0">
        <v>36.99</v>
      </c>
      <c r="J4141" s="0">
        <v>8</v>
      </c>
    </row>
    <row r="4142" spans="1:10" customHeight="0">
      <c r="A4142" s="0">
        <f>HYPERLINK("https://dl.dropboxusercontent.com/scl/fi/pys93wwm9izsy2yp90m00/132647-f.jpg?rlkey=5ld6t5cybd1wynluhjkbmgu3t&amp;dl=0","Click to download Image")</f>
      </c>
      <c r="B4142" s="0">
        <f>HYPERLINK("https://dl.dropboxusercontent.com/scl/fi/myud1ij8llw4hoo6ogm3z/womens-pullover-size-chartsflint.jpg?rlkey=ch5b76gpvi8qmd7eb2p68gtqk&amp;dl=0","Click to download SizeChart")</f>
      </c>
      <c r="C4142" s="0" t="inlineStr">
        <is>
          <t>Flint Women's Performance 1/4 Zip</t>
        </is>
      </c>
      <c r="D4142" s="0" t="inlineStr">
        <is>
          <t>132647</t>
        </is>
      </c>
      <c r="E4142" s="0" t="inlineStr">
        <is>
          <t>BLANK FLINT W HN:132647A-S</t>
        </is>
      </c>
      <c r="F4142" s="0" t="inlineStr">
        <is>
          <t>899132647043</t>
        </is>
      </c>
      <c r="G4142" s="0" t="inlineStr">
        <is>
          <t>WOMENS</t>
        </is>
      </c>
      <c r="H4142" s="0" t="inlineStr">
        <is>
          <t>S</t>
        </is>
      </c>
      <c r="I4142" s="0">
        <v>34.99</v>
      </c>
      <c r="J4142" s="0">
        <v>18</v>
      </c>
    </row>
    <row r="4143" spans="1:10" customHeight="0">
      <c r="A4143" s="0">
        <f>HYPERLINK("https://dl.dropboxusercontent.com/scl/fi/pys93wwm9izsy2yp90m00/132647-f.jpg?rlkey=5ld6t5cybd1wynluhjkbmgu3t&amp;dl=0","Click to download Image")</f>
      </c>
      <c r="B4143" s="0">
        <f>HYPERLINK("https://dl.dropboxusercontent.com/scl/fi/myud1ij8llw4hoo6ogm3z/womens-pullover-size-chartsflint.jpg?rlkey=ch5b76gpvi8qmd7eb2p68gtqk&amp;dl=0","Click to download SizeChart")</f>
      </c>
      <c r="C4143" s="0" t="inlineStr">
        <is>
          <t>Flint Women's Performance 1/4 Zip</t>
        </is>
      </c>
      <c r="D4143" s="0" t="inlineStr">
        <is>
          <t>132647</t>
        </is>
      </c>
      <c r="E4143" s="0" t="inlineStr">
        <is>
          <t>BLANK FLINT W HN:132647B-M</t>
        </is>
      </c>
      <c r="F4143" s="0" t="inlineStr">
        <is>
          <t>899132647050</t>
        </is>
      </c>
      <c r="G4143" s="0" t="inlineStr">
        <is>
          <t>WOMENS</t>
        </is>
      </c>
      <c r="H4143" s="0" t="inlineStr">
        <is>
          <t>M</t>
        </is>
      </c>
      <c r="I4143" s="0">
        <v>34.99</v>
      </c>
      <c r="J4143" s="0">
        <v>37</v>
      </c>
    </row>
    <row r="4144" spans="1:10" customHeight="0">
      <c r="A4144" s="0">
        <f>HYPERLINK("https://dl.dropboxusercontent.com/scl/fi/pys93wwm9izsy2yp90m00/132647-f.jpg?rlkey=5ld6t5cybd1wynluhjkbmgu3t&amp;dl=0","Click to download Image")</f>
      </c>
      <c r="B4144" s="0">
        <f>HYPERLINK("https://dl.dropboxusercontent.com/scl/fi/myud1ij8llw4hoo6ogm3z/womens-pullover-size-chartsflint.jpg?rlkey=ch5b76gpvi8qmd7eb2p68gtqk&amp;dl=0","Click to download SizeChart")</f>
      </c>
      <c r="C4144" s="0" t="inlineStr">
        <is>
          <t>Flint Women's Performance 1/4 Zip</t>
        </is>
      </c>
      <c r="D4144" s="0" t="inlineStr">
        <is>
          <t>132647</t>
        </is>
      </c>
      <c r="E4144" s="0" t="inlineStr">
        <is>
          <t>BLANK FLINT W HN:132647C-L</t>
        </is>
      </c>
      <c r="F4144" s="0" t="inlineStr">
        <is>
          <t>899132647067</t>
        </is>
      </c>
      <c r="G4144" s="0" t="inlineStr">
        <is>
          <t>WOMENS</t>
        </is>
      </c>
      <c r="H4144" s="0" t="inlineStr">
        <is>
          <t>L</t>
        </is>
      </c>
      <c r="I4144" s="0">
        <v>34.99</v>
      </c>
      <c r="J4144" s="0">
        <v>24</v>
      </c>
    </row>
    <row r="4145" spans="1:10" customHeight="0">
      <c r="A4145" s="0">
        <f>HYPERLINK("https://dl.dropboxusercontent.com/scl/fi/pys93wwm9izsy2yp90m00/132647-f.jpg?rlkey=5ld6t5cybd1wynluhjkbmgu3t&amp;dl=0","Click to download Image")</f>
      </c>
      <c r="B4145" s="0">
        <f>HYPERLINK("https://dl.dropboxusercontent.com/scl/fi/myud1ij8llw4hoo6ogm3z/womens-pullover-size-chartsflint.jpg?rlkey=ch5b76gpvi8qmd7eb2p68gtqk&amp;dl=0","Click to download SizeChart")</f>
      </c>
      <c r="C4145" s="0" t="inlineStr">
        <is>
          <t>Flint Women's Performance 1/4 Zip</t>
        </is>
      </c>
      <c r="D4145" s="0" t="inlineStr">
        <is>
          <t>132647</t>
        </is>
      </c>
      <c r="E4145" s="0" t="inlineStr">
        <is>
          <t>BLANK FLINT W HN:132647D-XL</t>
        </is>
      </c>
      <c r="F4145" s="0" t="inlineStr">
        <is>
          <t>899132647074</t>
        </is>
      </c>
      <c r="G4145" s="0" t="inlineStr">
        <is>
          <t>WOMENS</t>
        </is>
      </c>
      <c r="H4145" s="0" t="inlineStr">
        <is>
          <t>XL</t>
        </is>
      </c>
      <c r="I4145" s="0">
        <v>34.99</v>
      </c>
      <c r="J4145" s="0">
        <v>44</v>
      </c>
    </row>
    <row r="4146" spans="1:10" customHeight="0">
      <c r="A4146" s="0">
        <f>HYPERLINK("https://dl.dropboxusercontent.com/scl/fi/pys93wwm9izsy2yp90m00/132647-f.jpg?rlkey=5ld6t5cybd1wynluhjkbmgu3t&amp;dl=0","Click to download Image")</f>
      </c>
      <c r="B4146" s="0">
        <f>HYPERLINK("https://dl.dropboxusercontent.com/scl/fi/myud1ij8llw4hoo6ogm3z/womens-pullover-size-chartsflint.jpg?rlkey=ch5b76gpvi8qmd7eb2p68gtqk&amp;dl=0","Click to download SizeChart")</f>
      </c>
      <c r="C4146" s="0" t="inlineStr">
        <is>
          <t>Flint Women's Performance 1/4 Zip</t>
        </is>
      </c>
      <c r="D4146" s="0" t="inlineStr">
        <is>
          <t>132647</t>
        </is>
      </c>
      <c r="E4146" s="0" t="inlineStr">
        <is>
          <t>BLANK FLINT W HN:132647E-2XL</t>
        </is>
      </c>
      <c r="F4146" s="0" t="inlineStr">
        <is>
          <t>899132647081</t>
        </is>
      </c>
      <c r="G4146" s="0" t="inlineStr">
        <is>
          <t>WOMENS</t>
        </is>
      </c>
      <c r="H4146" s="0" t="inlineStr">
        <is>
          <t>2XL</t>
        </is>
      </c>
      <c r="I4146" s="0">
        <v>36.99</v>
      </c>
      <c r="J4146" s="0">
        <v>2</v>
      </c>
    </row>
    <row r="4147" spans="1:10" customHeight="0">
      <c r="A4147" s="0">
        <f>HYPERLINK("https://dl.dropboxusercontent.com/scl/fi/pys93wwm9izsy2yp90m00/132647-f.jpg?rlkey=5ld6t5cybd1wynluhjkbmgu3t&amp;dl=0","Click to download Image")</f>
      </c>
      <c r="B4147" s="0">
        <f>HYPERLINK("https://dl.dropboxusercontent.com/scl/fi/myud1ij8llw4hoo6ogm3z/womens-pullover-size-chartsflint.jpg?rlkey=ch5b76gpvi8qmd7eb2p68gtqk&amp;dl=0","Click to download SizeChart")</f>
      </c>
      <c r="C4147" s="0" t="inlineStr">
        <is>
          <t>Flint Women's Performance 1/4 Zip</t>
        </is>
      </c>
      <c r="D4147" s="0" t="inlineStr">
        <is>
          <t>132647</t>
        </is>
      </c>
      <c r="E4147" s="0" t="inlineStr">
        <is>
          <t>BLANK FLINT W HN:132647F-3XL</t>
        </is>
      </c>
      <c r="F4147" s="0" t="inlineStr">
        <is>
          <t>899132647098</t>
        </is>
      </c>
      <c r="G4147" s="0" t="inlineStr">
        <is>
          <t>WOMENS</t>
        </is>
      </c>
      <c r="H4147" s="0" t="inlineStr">
        <is>
          <t>3XL</t>
        </is>
      </c>
      <c r="I4147" s="0">
        <v>36.99</v>
      </c>
      <c r="J4147" s="0">
        <v>1</v>
      </c>
    </row>
    <row r="4148" spans="1:10" customHeight="0">
      <c r="A4148" s="0">
        <f>HYPERLINK("https://dl.dropboxusercontent.com/scl/fi/nxoxf5whbmjfkucr4b2b2/brita-132638-f.jpg?rlkey=7hedxw429huijnh6364h9x3p2&amp;dl=0","Click to download Image")</f>
      </c>
      <c r="B4148" s="0">
        <f>HYPERLINK("https://dl.dropboxusercontent.com/scl/fi/e4omm8eh8wje0yige1rtz/womens-hoodie-and-sweatshirt-size-charts-brita.jpg?rlkey=s4yid766rkynimaz47awi8lku&amp;dl=0","Click to download SizeChart")</f>
      </c>
      <c r="C4148" s="0" t="inlineStr">
        <is>
          <t>Brita Women's French Terry Cardigan</t>
        </is>
      </c>
      <c r="D4148" s="0" t="inlineStr">
        <is>
          <t>132638</t>
        </is>
      </c>
      <c r="E4148" s="0" t="inlineStr">
        <is>
          <t>BLANK BRITA W BK:132638A-S</t>
        </is>
      </c>
      <c r="F4148" s="0" t="inlineStr">
        <is>
          <t>899132638041</t>
        </is>
      </c>
      <c r="G4148" s="0" t="inlineStr">
        <is>
          <t>WOMENS</t>
        </is>
      </c>
      <c r="H4148" s="0" t="inlineStr">
        <is>
          <t>S</t>
        </is>
      </c>
      <c r="I4148" s="0">
        <v>39.99</v>
      </c>
      <c r="J4148" s="0">
        <v>19</v>
      </c>
    </row>
    <row r="4149" spans="1:10" customHeight="0">
      <c r="A4149" s="0">
        <f>HYPERLINK("https://dl.dropboxusercontent.com/scl/fi/nxoxf5whbmjfkucr4b2b2/brita-132638-f.jpg?rlkey=7hedxw429huijnh6364h9x3p2&amp;dl=0","Click to download Image")</f>
      </c>
      <c r="B4149" s="0">
        <f>HYPERLINK("https://dl.dropboxusercontent.com/scl/fi/e4omm8eh8wje0yige1rtz/womens-hoodie-and-sweatshirt-size-charts-brita.jpg?rlkey=s4yid766rkynimaz47awi8lku&amp;dl=0","Click to download SizeChart")</f>
      </c>
      <c r="C4149" s="0" t="inlineStr">
        <is>
          <t>Brita Women's French Terry Cardigan</t>
        </is>
      </c>
      <c r="D4149" s="0" t="inlineStr">
        <is>
          <t>132638</t>
        </is>
      </c>
      <c r="E4149" s="0" t="inlineStr">
        <is>
          <t>BLANK BRITA W BK:132638B-M</t>
        </is>
      </c>
      <c r="F4149" s="0" t="inlineStr">
        <is>
          <t>899132638058</t>
        </is>
      </c>
      <c r="G4149" s="0" t="inlineStr">
        <is>
          <t>WOMENS</t>
        </is>
      </c>
      <c r="H4149" s="0" t="inlineStr">
        <is>
          <t>M</t>
        </is>
      </c>
      <c r="I4149" s="0">
        <v>39.99</v>
      </c>
      <c r="J4149" s="0">
        <v>40</v>
      </c>
    </row>
    <row r="4150" spans="1:10" customHeight="0">
      <c r="A4150" s="0">
        <f>HYPERLINK("https://dl.dropboxusercontent.com/scl/fi/nxoxf5whbmjfkucr4b2b2/brita-132638-f.jpg?rlkey=7hedxw429huijnh6364h9x3p2&amp;dl=0","Click to download Image")</f>
      </c>
      <c r="B4150" s="0">
        <f>HYPERLINK("https://dl.dropboxusercontent.com/scl/fi/e4omm8eh8wje0yige1rtz/womens-hoodie-and-sweatshirt-size-charts-brita.jpg?rlkey=s4yid766rkynimaz47awi8lku&amp;dl=0","Click to download SizeChart")</f>
      </c>
      <c r="C4150" s="0" t="inlineStr">
        <is>
          <t>Brita Women's French Terry Cardigan</t>
        </is>
      </c>
      <c r="D4150" s="0" t="inlineStr">
        <is>
          <t>132638</t>
        </is>
      </c>
      <c r="E4150" s="0" t="inlineStr">
        <is>
          <t>BLANK BRITA W BK:132638C-L</t>
        </is>
      </c>
      <c r="F4150" s="0" t="inlineStr">
        <is>
          <t>899132638065</t>
        </is>
      </c>
      <c r="G4150" s="0" t="inlineStr">
        <is>
          <t>WOMENS</t>
        </is>
      </c>
      <c r="H4150" s="0" t="inlineStr">
        <is>
          <t>L</t>
        </is>
      </c>
      <c r="I4150" s="0">
        <v>39.99</v>
      </c>
      <c r="J4150" s="0">
        <v>38</v>
      </c>
    </row>
    <row r="4151" spans="1:10" customHeight="0">
      <c r="A4151" s="0">
        <f>HYPERLINK("https://dl.dropboxusercontent.com/scl/fi/nxoxf5whbmjfkucr4b2b2/brita-132638-f.jpg?rlkey=7hedxw429huijnh6364h9x3p2&amp;dl=0","Click to download Image")</f>
      </c>
      <c r="B4151" s="0">
        <f>HYPERLINK("https://dl.dropboxusercontent.com/scl/fi/e4omm8eh8wje0yige1rtz/womens-hoodie-and-sweatshirt-size-charts-brita.jpg?rlkey=s4yid766rkynimaz47awi8lku&amp;dl=0","Click to download SizeChart")</f>
      </c>
      <c r="C4151" s="0" t="inlineStr">
        <is>
          <t>Brita Women's French Terry Cardigan</t>
        </is>
      </c>
      <c r="D4151" s="0" t="inlineStr">
        <is>
          <t>132638</t>
        </is>
      </c>
      <c r="E4151" s="0" t="inlineStr">
        <is>
          <t>BLANK BRITA W BK:132638D-XL</t>
        </is>
      </c>
      <c r="F4151" s="0" t="inlineStr">
        <is>
          <t>899132638072</t>
        </is>
      </c>
      <c r="G4151" s="0" t="inlineStr">
        <is>
          <t>WOMENS</t>
        </is>
      </c>
      <c r="H4151" s="0" t="inlineStr">
        <is>
          <t>XL</t>
        </is>
      </c>
      <c r="I4151" s="0">
        <v>39.99</v>
      </c>
      <c r="J4151" s="0">
        <v>17</v>
      </c>
    </row>
    <row r="4152" spans="1:10" customHeight="0">
      <c r="A4152" s="0">
        <f>HYPERLINK("https://dl.dropboxusercontent.com/scl/fi/nxoxf5whbmjfkucr4b2b2/brita-132638-f.jpg?rlkey=7hedxw429huijnh6364h9x3p2&amp;dl=0","Click to download Image")</f>
      </c>
      <c r="B4152" s="0">
        <f>HYPERLINK("https://dl.dropboxusercontent.com/scl/fi/e4omm8eh8wje0yige1rtz/womens-hoodie-and-sweatshirt-size-charts-brita.jpg?rlkey=s4yid766rkynimaz47awi8lku&amp;dl=0","Click to download SizeChart")</f>
      </c>
      <c r="C4152" s="0" t="inlineStr">
        <is>
          <t>Brita Women's French Terry Cardigan</t>
        </is>
      </c>
      <c r="D4152" s="0" t="inlineStr">
        <is>
          <t>132638</t>
        </is>
      </c>
      <c r="E4152" s="0" t="inlineStr">
        <is>
          <t>BLANK BRITA W BK:132638E-2XL</t>
        </is>
      </c>
      <c r="F4152" s="0" t="inlineStr">
        <is>
          <t>899132638089</t>
        </is>
      </c>
      <c r="G4152" s="0" t="inlineStr">
        <is>
          <t>WOMENS</t>
        </is>
      </c>
      <c r="H4152" s="0" t="inlineStr">
        <is>
          <t>2XL</t>
        </is>
      </c>
      <c r="I4152" s="0">
        <v>39.99</v>
      </c>
      <c r="J4152" s="0">
        <v>6</v>
      </c>
    </row>
    <row r="4153" spans="1:10" customHeight="0">
      <c r="A4153" s="0">
        <f>HYPERLINK("https://dl.dropboxusercontent.com/scl/fi/nxoxf5whbmjfkucr4b2b2/brita-132638-f.jpg?rlkey=7hedxw429huijnh6364h9x3p2&amp;dl=0","Click to download Image")</f>
      </c>
      <c r="B4153" s="0">
        <f>HYPERLINK("https://dl.dropboxusercontent.com/scl/fi/e4omm8eh8wje0yige1rtz/womens-hoodie-and-sweatshirt-size-charts-brita.jpg?rlkey=s4yid766rkynimaz47awi8lku&amp;dl=0","Click to download SizeChart")</f>
      </c>
      <c r="C4153" s="0" t="inlineStr">
        <is>
          <t>Brita Women's French Terry Cardigan</t>
        </is>
      </c>
      <c r="D4153" s="0" t="inlineStr">
        <is>
          <t>132638</t>
        </is>
      </c>
      <c r="E4153" s="0" t="inlineStr">
        <is>
          <t>BLANK BRITA W BK:132638F-3XL</t>
        </is>
      </c>
      <c r="F4153" s="0" t="inlineStr">
        <is>
          <t>899132638096</t>
        </is>
      </c>
      <c r="G4153" s="0" t="inlineStr">
        <is>
          <t>WOMENS</t>
        </is>
      </c>
      <c r="H4153" s="0" t="inlineStr">
        <is>
          <t>3XL</t>
        </is>
      </c>
      <c r="I4153" s="0">
        <v>39.99</v>
      </c>
      <c r="J4153" s="0">
        <v>3</v>
      </c>
    </row>
    <row r="4154" spans="1:10" customHeight="0">
      <c r="A4154" s="0">
        <f>HYPERLINK("https://dl.dropboxusercontent.com/scl/fi/boz3ze8nwczop6tne2tzs/brita-132637-f.jpg?rlkey=ttnky6h0v9qawjcm3i5ickj9v&amp;dl=0","Click to download Image")</f>
      </c>
      <c r="B4154" s="0">
        <f>HYPERLINK("https://dl.dropboxusercontent.com/scl/fi/e4omm8eh8wje0yige1rtz/womens-hoodie-and-sweatshirt-size-charts-brita.jpg?rlkey=s4yid766rkynimaz47awi8lku&amp;dl=0","Click to download SizeChart")</f>
      </c>
      <c r="C4154" s="0" t="inlineStr">
        <is>
          <t>Brita Women's French Terry Cardigan</t>
        </is>
      </c>
      <c r="D4154" s="0" t="inlineStr">
        <is>
          <t>132637</t>
        </is>
      </c>
      <c r="E4154" s="0" t="inlineStr">
        <is>
          <t>BLANK BRITA W ND:132637A-S</t>
        </is>
      </c>
      <c r="F4154" s="0" t="inlineStr">
        <is>
          <t>899132637044</t>
        </is>
      </c>
      <c r="G4154" s="0" t="inlineStr">
        <is>
          <t>WOMENS</t>
        </is>
      </c>
      <c r="H4154" s="0" t="inlineStr">
        <is>
          <t>S</t>
        </is>
      </c>
      <c r="I4154" s="0">
        <v>39.99</v>
      </c>
      <c r="J4154" s="0">
        <v>15</v>
      </c>
    </row>
    <row r="4155" spans="1:10" customHeight="0">
      <c r="A4155" s="0">
        <f>HYPERLINK("https://dl.dropboxusercontent.com/scl/fi/boz3ze8nwczop6tne2tzs/brita-132637-f.jpg?rlkey=ttnky6h0v9qawjcm3i5ickj9v&amp;dl=0","Click to download Image")</f>
      </c>
      <c r="B4155" s="0">
        <f>HYPERLINK("https://dl.dropboxusercontent.com/scl/fi/e4omm8eh8wje0yige1rtz/womens-hoodie-and-sweatshirt-size-charts-brita.jpg?rlkey=s4yid766rkynimaz47awi8lku&amp;dl=0","Click to download SizeChart")</f>
      </c>
      <c r="C4155" s="0" t="inlineStr">
        <is>
          <t>Brita Women's French Terry Cardigan</t>
        </is>
      </c>
      <c r="D4155" s="0" t="inlineStr">
        <is>
          <t>132637</t>
        </is>
      </c>
      <c r="E4155" s="0" t="inlineStr">
        <is>
          <t>BLANK BRITA W ND:132637B-M</t>
        </is>
      </c>
      <c r="F4155" s="0" t="inlineStr">
        <is>
          <t>899132637051</t>
        </is>
      </c>
      <c r="G4155" s="0" t="inlineStr">
        <is>
          <t>WOMENS</t>
        </is>
      </c>
      <c r="H4155" s="0" t="inlineStr">
        <is>
          <t>M</t>
        </is>
      </c>
      <c r="I4155" s="0">
        <v>39.99</v>
      </c>
      <c r="J4155" s="0">
        <v>36</v>
      </c>
    </row>
    <row r="4156" spans="1:10" customHeight="0">
      <c r="A4156" s="0">
        <f>HYPERLINK("https://dl.dropboxusercontent.com/scl/fi/boz3ze8nwczop6tne2tzs/brita-132637-f.jpg?rlkey=ttnky6h0v9qawjcm3i5ickj9v&amp;dl=0","Click to download Image")</f>
      </c>
      <c r="B4156" s="0">
        <f>HYPERLINK("https://dl.dropboxusercontent.com/scl/fi/e4omm8eh8wje0yige1rtz/womens-hoodie-and-sweatshirt-size-charts-brita.jpg?rlkey=s4yid766rkynimaz47awi8lku&amp;dl=0","Click to download SizeChart")</f>
      </c>
      <c r="C4156" s="0" t="inlineStr">
        <is>
          <t>Brita Women's French Terry Cardigan</t>
        </is>
      </c>
      <c r="D4156" s="0" t="inlineStr">
        <is>
          <t>132637</t>
        </is>
      </c>
      <c r="E4156" s="0" t="inlineStr">
        <is>
          <t>BLANK BRITA W ND:132637C-L</t>
        </is>
      </c>
      <c r="F4156" s="0" t="inlineStr">
        <is>
          <t>899132637068</t>
        </is>
      </c>
      <c r="G4156" s="0" t="inlineStr">
        <is>
          <t>WOMENS</t>
        </is>
      </c>
      <c r="H4156" s="0" t="inlineStr">
        <is>
          <t>L</t>
        </is>
      </c>
      <c r="I4156" s="0">
        <v>39.99</v>
      </c>
      <c r="J4156" s="0">
        <v>35</v>
      </c>
    </row>
    <row r="4157" spans="1:10" customHeight="0">
      <c r="A4157" s="0">
        <f>HYPERLINK("https://dl.dropboxusercontent.com/scl/fi/boz3ze8nwczop6tne2tzs/brita-132637-f.jpg?rlkey=ttnky6h0v9qawjcm3i5ickj9v&amp;dl=0","Click to download Image")</f>
      </c>
      <c r="B4157" s="0">
        <f>HYPERLINK("https://dl.dropboxusercontent.com/scl/fi/e4omm8eh8wje0yige1rtz/womens-hoodie-and-sweatshirt-size-charts-brita.jpg?rlkey=s4yid766rkynimaz47awi8lku&amp;dl=0","Click to download SizeChart")</f>
      </c>
      <c r="C4157" s="0" t="inlineStr">
        <is>
          <t>Brita Women's French Terry Cardigan</t>
        </is>
      </c>
      <c r="D4157" s="0" t="inlineStr">
        <is>
          <t>132637</t>
        </is>
      </c>
      <c r="E4157" s="0" t="inlineStr">
        <is>
          <t>BLANK BRITA W ND:132637D-XL</t>
        </is>
      </c>
      <c r="F4157" s="0" t="inlineStr">
        <is>
          <t>899132637075</t>
        </is>
      </c>
      <c r="G4157" s="0" t="inlineStr">
        <is>
          <t>WOMENS</t>
        </is>
      </c>
      <c r="H4157" s="0" t="inlineStr">
        <is>
          <t>XL</t>
        </is>
      </c>
      <c r="I4157" s="0">
        <v>39.99</v>
      </c>
      <c r="J4157" s="0">
        <v>17</v>
      </c>
    </row>
    <row r="4158" spans="1:10" customHeight="0">
      <c r="A4158" s="0">
        <f>HYPERLINK("https://dl.dropboxusercontent.com/scl/fi/boz3ze8nwczop6tne2tzs/brita-132637-f.jpg?rlkey=ttnky6h0v9qawjcm3i5ickj9v&amp;dl=0","Click to download Image")</f>
      </c>
      <c r="B4158" s="0">
        <f>HYPERLINK("https://dl.dropboxusercontent.com/scl/fi/e4omm8eh8wje0yige1rtz/womens-hoodie-and-sweatshirt-size-charts-brita.jpg?rlkey=s4yid766rkynimaz47awi8lku&amp;dl=0","Click to download SizeChart")</f>
      </c>
      <c r="C4158" s="0" t="inlineStr">
        <is>
          <t>Brita Women's French Terry Cardigan</t>
        </is>
      </c>
      <c r="D4158" s="0" t="inlineStr">
        <is>
          <t>132637</t>
        </is>
      </c>
      <c r="E4158" s="0" t="inlineStr">
        <is>
          <t>BLANK BRITA W ND:132637E-2XL</t>
        </is>
      </c>
      <c r="F4158" s="0" t="inlineStr">
        <is>
          <t>899132637082</t>
        </is>
      </c>
      <c r="G4158" s="0" t="inlineStr">
        <is>
          <t>WOMENS</t>
        </is>
      </c>
      <c r="H4158" s="0" t="inlineStr">
        <is>
          <t>2XL</t>
        </is>
      </c>
      <c r="I4158" s="0">
        <v>39.99</v>
      </c>
      <c r="J4158" s="0">
        <v>7</v>
      </c>
    </row>
    <row r="4159" spans="1:10" customHeight="0">
      <c r="A4159" s="0">
        <f>HYPERLINK("https://dl.dropboxusercontent.com/scl/fi/boz3ze8nwczop6tne2tzs/brita-132637-f.jpg?rlkey=ttnky6h0v9qawjcm3i5ickj9v&amp;dl=0","Click to download Image")</f>
      </c>
      <c r="B4159" s="0">
        <f>HYPERLINK("https://dl.dropboxusercontent.com/scl/fi/e4omm8eh8wje0yige1rtz/womens-hoodie-and-sweatshirt-size-charts-brita.jpg?rlkey=s4yid766rkynimaz47awi8lku&amp;dl=0","Click to download SizeChart")</f>
      </c>
      <c r="C4159" s="0" t="inlineStr">
        <is>
          <t>Brita Women's French Terry Cardigan</t>
        </is>
      </c>
      <c r="D4159" s="0" t="inlineStr">
        <is>
          <t>132637</t>
        </is>
      </c>
      <c r="E4159" s="0" t="inlineStr">
        <is>
          <t>BLANK BRITA W ND:132637F-3XL</t>
        </is>
      </c>
      <c r="F4159" s="0" t="inlineStr">
        <is>
          <t>899132637099</t>
        </is>
      </c>
      <c r="G4159" s="0" t="inlineStr">
        <is>
          <t>WOMENS</t>
        </is>
      </c>
      <c r="H4159" s="0" t="inlineStr">
        <is>
          <t>3XL</t>
        </is>
      </c>
      <c r="I4159" s="0">
        <v>39.99</v>
      </c>
      <c r="J4159" s="0">
        <v>1</v>
      </c>
    </row>
    <row r="4160" spans="1:10" customHeight="0">
      <c r="A4160" s="0">
        <f>HYPERLINK("https://dl.dropboxusercontent.com/scl/fi/58b2wy9i0d971tollw53j/brita-132636-f.jpg?rlkey=aybfnkbqinpdn056d54wcc2ny&amp;dl=0","Click to download Image")</f>
      </c>
      <c r="B4160" s="0">
        <f>HYPERLINK("https://dl.dropboxusercontent.com/scl/fi/e4omm8eh8wje0yige1rtz/womens-hoodie-and-sweatshirt-size-charts-brita.jpg?rlkey=s4yid766rkynimaz47awi8lku&amp;dl=0","Click to download SizeChart")</f>
      </c>
      <c r="C4160" s="0" t="inlineStr">
        <is>
          <t>Brita Women's French Terry Cardigan</t>
        </is>
      </c>
      <c r="D4160" s="0" t="inlineStr">
        <is>
          <t>132636</t>
        </is>
      </c>
      <c r="E4160" s="0" t="inlineStr">
        <is>
          <t>BLANK BRITA W NY:132636A-S</t>
        </is>
      </c>
      <c r="F4160" s="0" t="inlineStr">
        <is>
          <t>899132636047</t>
        </is>
      </c>
      <c r="G4160" s="0" t="inlineStr">
        <is>
          <t>WOMENS</t>
        </is>
      </c>
      <c r="H4160" s="0" t="inlineStr">
        <is>
          <t>S</t>
        </is>
      </c>
      <c r="I4160" s="0">
        <v>39.99</v>
      </c>
      <c r="J4160" s="0">
        <v>20</v>
      </c>
    </row>
    <row r="4161" spans="1:10" customHeight="0">
      <c r="A4161" s="0">
        <f>HYPERLINK("https://dl.dropboxusercontent.com/scl/fi/58b2wy9i0d971tollw53j/brita-132636-f.jpg?rlkey=aybfnkbqinpdn056d54wcc2ny&amp;dl=0","Click to download Image")</f>
      </c>
      <c r="B4161" s="0">
        <f>HYPERLINK("https://dl.dropboxusercontent.com/scl/fi/e4omm8eh8wje0yige1rtz/womens-hoodie-and-sweatshirt-size-charts-brita.jpg?rlkey=s4yid766rkynimaz47awi8lku&amp;dl=0","Click to download SizeChart")</f>
      </c>
      <c r="C4161" s="0" t="inlineStr">
        <is>
          <t>Brita Women's French Terry Cardigan</t>
        </is>
      </c>
      <c r="D4161" s="0" t="inlineStr">
        <is>
          <t>132636</t>
        </is>
      </c>
      <c r="E4161" s="0" t="inlineStr">
        <is>
          <t>BLANK BRITA W NY:132636B-M</t>
        </is>
      </c>
      <c r="F4161" s="0" t="inlineStr">
        <is>
          <t>899132636054</t>
        </is>
      </c>
      <c r="G4161" s="0" t="inlineStr">
        <is>
          <t>WOMENS</t>
        </is>
      </c>
      <c r="H4161" s="0" t="inlineStr">
        <is>
          <t>M</t>
        </is>
      </c>
      <c r="I4161" s="0">
        <v>39.99</v>
      </c>
      <c r="J4161" s="0">
        <v>40</v>
      </c>
    </row>
    <row r="4162" spans="1:10" customHeight="0">
      <c r="A4162" s="0">
        <f>HYPERLINK("https://dl.dropboxusercontent.com/scl/fi/58b2wy9i0d971tollw53j/brita-132636-f.jpg?rlkey=aybfnkbqinpdn056d54wcc2ny&amp;dl=0","Click to download Image")</f>
      </c>
      <c r="B4162" s="0">
        <f>HYPERLINK("https://dl.dropboxusercontent.com/scl/fi/e4omm8eh8wje0yige1rtz/womens-hoodie-and-sweatshirt-size-charts-brita.jpg?rlkey=s4yid766rkynimaz47awi8lku&amp;dl=0","Click to download SizeChart")</f>
      </c>
      <c r="C4162" s="0" t="inlineStr">
        <is>
          <t>Brita Women's French Terry Cardigan</t>
        </is>
      </c>
      <c r="D4162" s="0" t="inlineStr">
        <is>
          <t>132636</t>
        </is>
      </c>
      <c r="E4162" s="0" t="inlineStr">
        <is>
          <t>BLANK BRITA W NY:132636C-L</t>
        </is>
      </c>
      <c r="F4162" s="0" t="inlineStr">
        <is>
          <t>899132636061</t>
        </is>
      </c>
      <c r="G4162" s="0" t="inlineStr">
        <is>
          <t>WOMENS</t>
        </is>
      </c>
      <c r="H4162" s="0" t="inlineStr">
        <is>
          <t>L</t>
        </is>
      </c>
      <c r="I4162" s="0">
        <v>39.99</v>
      </c>
      <c r="J4162" s="0">
        <v>38</v>
      </c>
    </row>
    <row r="4163" spans="1:10" customHeight="0">
      <c r="A4163" s="0">
        <f>HYPERLINK("https://dl.dropboxusercontent.com/scl/fi/58b2wy9i0d971tollw53j/brita-132636-f.jpg?rlkey=aybfnkbqinpdn056d54wcc2ny&amp;dl=0","Click to download Image")</f>
      </c>
      <c r="B4163" s="0">
        <f>HYPERLINK("https://dl.dropboxusercontent.com/scl/fi/e4omm8eh8wje0yige1rtz/womens-hoodie-and-sweatshirt-size-charts-brita.jpg?rlkey=s4yid766rkynimaz47awi8lku&amp;dl=0","Click to download SizeChart")</f>
      </c>
      <c r="C4163" s="0" t="inlineStr">
        <is>
          <t>Brita Women's French Terry Cardigan</t>
        </is>
      </c>
      <c r="D4163" s="0" t="inlineStr">
        <is>
          <t>132636</t>
        </is>
      </c>
      <c r="E4163" s="0" t="inlineStr">
        <is>
          <t>BLANK BRITA W NY:132636D-XL</t>
        </is>
      </c>
      <c r="F4163" s="0" t="inlineStr">
        <is>
          <t>899132636078</t>
        </is>
      </c>
      <c r="G4163" s="0" t="inlineStr">
        <is>
          <t>WOMENS</t>
        </is>
      </c>
      <c r="H4163" s="0" t="inlineStr">
        <is>
          <t>XL</t>
        </is>
      </c>
      <c r="I4163" s="0">
        <v>39.99</v>
      </c>
      <c r="J4163" s="0">
        <v>20</v>
      </c>
    </row>
    <row r="4164" spans="1:10" customHeight="0">
      <c r="A4164" s="0">
        <f>HYPERLINK("https://dl.dropboxusercontent.com/scl/fi/58b2wy9i0d971tollw53j/brita-132636-f.jpg?rlkey=aybfnkbqinpdn056d54wcc2ny&amp;dl=0","Click to download Image")</f>
      </c>
      <c r="B4164" s="0">
        <f>HYPERLINK("https://dl.dropboxusercontent.com/scl/fi/e4omm8eh8wje0yige1rtz/womens-hoodie-and-sweatshirt-size-charts-brita.jpg?rlkey=s4yid766rkynimaz47awi8lku&amp;dl=0","Click to download SizeChart")</f>
      </c>
      <c r="C4164" s="0" t="inlineStr">
        <is>
          <t>Brita Women's French Terry Cardigan</t>
        </is>
      </c>
      <c r="D4164" s="0" t="inlineStr">
        <is>
          <t>132636</t>
        </is>
      </c>
      <c r="E4164" s="0" t="inlineStr">
        <is>
          <t>BLANK BRITA W NY:132636E-2XL</t>
        </is>
      </c>
      <c r="F4164" s="0" t="inlineStr">
        <is>
          <t>899132636085</t>
        </is>
      </c>
      <c r="G4164" s="0" t="inlineStr">
        <is>
          <t>WOMENS</t>
        </is>
      </c>
      <c r="H4164" s="0" t="inlineStr">
        <is>
          <t>2XL</t>
        </is>
      </c>
      <c r="I4164" s="0">
        <v>39.99</v>
      </c>
      <c r="J4164" s="0">
        <v>7</v>
      </c>
    </row>
    <row r="4165" spans="1:10" customHeight="0">
      <c r="A4165" s="0">
        <f>HYPERLINK("https://dl.dropboxusercontent.com/scl/fi/58b2wy9i0d971tollw53j/brita-132636-f.jpg?rlkey=aybfnkbqinpdn056d54wcc2ny&amp;dl=0","Click to download Image")</f>
      </c>
      <c r="B4165" s="0">
        <f>HYPERLINK("https://dl.dropboxusercontent.com/scl/fi/e4omm8eh8wje0yige1rtz/womens-hoodie-and-sweatshirt-size-charts-brita.jpg?rlkey=s4yid766rkynimaz47awi8lku&amp;dl=0","Click to download SizeChart")</f>
      </c>
      <c r="C4165" s="0" t="inlineStr">
        <is>
          <t>Brita Women's French Terry Cardigan</t>
        </is>
      </c>
      <c r="D4165" s="0" t="inlineStr">
        <is>
          <t>132636</t>
        </is>
      </c>
      <c r="E4165" s="0" t="inlineStr">
        <is>
          <t>BLANK BRITA W NY:132636F-3XL</t>
        </is>
      </c>
      <c r="F4165" s="0" t="inlineStr">
        <is>
          <t>899132636092</t>
        </is>
      </c>
      <c r="G4165" s="0" t="inlineStr">
        <is>
          <t>WOMENS</t>
        </is>
      </c>
      <c r="H4165" s="0" t="inlineStr">
        <is>
          <t>3XL</t>
        </is>
      </c>
      <c r="I4165" s="0">
        <v>39.99</v>
      </c>
      <c r="J4165" s="0">
        <v>2</v>
      </c>
    </row>
    <row r="4166" spans="1:10" customHeight="0">
      <c r="A4166" s="0">
        <f>HYPERLINK("https://dl.dropboxusercontent.com/scl/fi/4afd91xi3dxc7ai55bvms/129873-f.jpg?rlkey=3mo82otj3xk9728asb7sn0vit&amp;dl=0","Click to download Image")</f>
      </c>
      <c r="B4166" s="0">
        <f>HYPERLINK("https://dl.dropboxusercontent.com/scl/fi/rglb8vetkyzlesjk8galo/womens-size-chartsdaja.jpg?rlkey=ryztrfxqs9wu0l88hhciapfkm&amp;dl=0","Click to download SizeChart")</f>
      </c>
      <c r="C4166" s="0" t="inlineStr">
        <is>
          <t>Daja Women's Kimono-Style Cardigan</t>
        </is>
      </c>
      <c r="D4166" s="0" t="inlineStr">
        <is>
          <t>129873</t>
        </is>
      </c>
      <c r="E4166" s="0" t="inlineStr">
        <is>
          <t>BLANK DAJA W BK:129873S/M</t>
        </is>
      </c>
      <c r="F4166" s="0" t="inlineStr">
        <is>
          <t>899129873424</t>
        </is>
      </c>
      <c r="G4166" s="0" t="inlineStr">
        <is>
          <t>WOMENS</t>
        </is>
      </c>
      <c r="H4166" s="0" t="inlineStr">
        <is>
          <t>S/M</t>
        </is>
      </c>
      <c r="I4166" s="0">
        <v>36.99</v>
      </c>
      <c r="J4166" s="0">
        <v>37</v>
      </c>
    </row>
    <row r="4167" spans="1:10" customHeight="0">
      <c r="A4167" s="0">
        <f>HYPERLINK("https://dl.dropboxusercontent.com/scl/fi/4afd91xi3dxc7ai55bvms/129873-f.jpg?rlkey=3mo82otj3xk9728asb7sn0vit&amp;dl=0","Click to download Image")</f>
      </c>
      <c r="B4167" s="0">
        <f>HYPERLINK("https://dl.dropboxusercontent.com/scl/fi/rglb8vetkyzlesjk8galo/womens-size-chartsdaja.jpg?rlkey=ryztrfxqs9wu0l88hhciapfkm&amp;dl=0","Click to download SizeChart")</f>
      </c>
      <c r="C4167" s="0" t="inlineStr">
        <is>
          <t>Daja Women's Kimono-Style Cardigan</t>
        </is>
      </c>
      <c r="D4167" s="0" t="inlineStr">
        <is>
          <t>129873</t>
        </is>
      </c>
      <c r="E4167" s="0" t="inlineStr">
        <is>
          <t>BLANK DAJA W BK:129873L/XL</t>
        </is>
      </c>
      <c r="F4167" s="0" t="inlineStr">
        <is>
          <t>899129873431</t>
        </is>
      </c>
      <c r="G4167" s="0" t="inlineStr">
        <is>
          <t>WOMENS</t>
        </is>
      </c>
      <c r="H4167" s="0" t="inlineStr">
        <is>
          <t>L/XL</t>
        </is>
      </c>
      <c r="I4167" s="0">
        <v>36.99</v>
      </c>
      <c r="J4167" s="0">
        <v>37</v>
      </c>
    </row>
    <row r="4168" spans="1:10" customHeight="0">
      <c r="A4168" s="0">
        <f>HYPERLINK("https://dl.dropboxusercontent.com/scl/fi/3x5udxyirsqc4tpwootup/128813-f.jpg?rlkey=gz17b2do5x19ns76c9esd435k&amp;dl=0","Click to download Image")</f>
      </c>
      <c r="B4168" s="0">
        <f>HYPERLINK("https://dl.dropboxusercontent.com/scl/fi/rglb8vetkyzlesjk8galo/womens-size-chartsdaja.jpg?rlkey=ryztrfxqs9wu0l88hhciapfkm&amp;dl=0","Click to download SizeChart")</f>
      </c>
      <c r="C4168" s="0" t="inlineStr">
        <is>
          <t>Daja Women's Kimono-Style Cardigan</t>
        </is>
      </c>
      <c r="D4168" s="0" t="inlineStr">
        <is>
          <t>128813</t>
        </is>
      </c>
      <c r="E4168" s="0" t="inlineStr">
        <is>
          <t>BLANK DAJA W RE:128813S/M</t>
        </is>
      </c>
      <c r="F4168" s="0" t="inlineStr">
        <is>
          <t>899128813421</t>
        </is>
      </c>
      <c r="G4168" s="0" t="inlineStr">
        <is>
          <t>WOMENS</t>
        </is>
      </c>
      <c r="H4168" s="0" t="inlineStr">
        <is>
          <t>S/M</t>
        </is>
      </c>
      <c r="I4168" s="0">
        <v>36.99</v>
      </c>
      <c r="J4168" s="0">
        <v>73</v>
      </c>
    </row>
    <row r="4169" spans="1:10" customHeight="0">
      <c r="A4169" s="0">
        <f>HYPERLINK("https://dl.dropboxusercontent.com/scl/fi/3x5udxyirsqc4tpwootup/128813-f.jpg?rlkey=gz17b2do5x19ns76c9esd435k&amp;dl=0","Click to download Image")</f>
      </c>
      <c r="B4169" s="0">
        <f>HYPERLINK("https://dl.dropboxusercontent.com/scl/fi/rglb8vetkyzlesjk8galo/womens-size-chartsdaja.jpg?rlkey=ryztrfxqs9wu0l88hhciapfkm&amp;dl=0","Click to download SizeChart")</f>
      </c>
      <c r="C4169" s="0" t="inlineStr">
        <is>
          <t>Daja Women's Kimono-Style Cardigan</t>
        </is>
      </c>
      <c r="D4169" s="0" t="inlineStr">
        <is>
          <t>128813</t>
        </is>
      </c>
      <c r="E4169" s="0" t="inlineStr">
        <is>
          <t>BLANK DAJA W RE:128813L/XL</t>
        </is>
      </c>
      <c r="F4169" s="0" t="inlineStr">
        <is>
          <t>899128813438</t>
        </is>
      </c>
      <c r="G4169" s="0" t="inlineStr">
        <is>
          <t>WOMENS</t>
        </is>
      </c>
      <c r="H4169" s="0" t="inlineStr">
        <is>
          <t>L/XL</t>
        </is>
      </c>
      <c r="I4169" s="0">
        <v>36.99</v>
      </c>
      <c r="J4169" s="0">
        <v>72</v>
      </c>
    </row>
    <row r="4170" spans="1:10" customHeight="0">
      <c r="A4170" s="0">
        <f>HYPERLINK("https://dl.dropboxusercontent.com/scl/fi/992aj5gksns5dp8sh2yx6/corrinne.jpg?rlkey=zt9ebplwv6fgebcxun4xkmyc7&amp;dl=0","Click to download Image")</f>
      </c>
      <c r="B4170" s="0">
        <f>HYPERLINK("https://dl.dropboxusercontent.com/scl/fi/p3i5mwvl8ty7q1f8hu0nw/womens-size-chartscorrine.jpg?rlkey=ujfr2tb3fvriwclc4neezcsqz&amp;dl=0","Click to download SizeChart")</f>
      </c>
      <c r="C4170" s="0" t="inlineStr">
        <is>
          <t>Corrine Women's Waffle Knit Cardigan</t>
        </is>
      </c>
      <c r="D4170" s="0" t="inlineStr">
        <is>
          <t>121644</t>
        </is>
      </c>
      <c r="E4170" s="0" t="inlineStr">
        <is>
          <t>BLANK CORRIN W BK:121644A-S</t>
        </is>
      </c>
      <c r="F4170" s="0" t="inlineStr">
        <is>
          <t>899121644046</t>
        </is>
      </c>
      <c r="G4170" s="0" t="inlineStr">
        <is>
          <t>WOMENS</t>
        </is>
      </c>
      <c r="H4170" s="0" t="inlineStr">
        <is>
          <t>S</t>
        </is>
      </c>
      <c r="I4170" s="0">
        <v>36.99</v>
      </c>
      <c r="J4170" s="0">
        <v>10</v>
      </c>
    </row>
    <row r="4171" spans="1:10" customHeight="0">
      <c r="A4171" s="0">
        <f>HYPERLINK("https://dl.dropboxusercontent.com/scl/fi/992aj5gksns5dp8sh2yx6/corrinne.jpg?rlkey=zt9ebplwv6fgebcxun4xkmyc7&amp;dl=0","Click to download Image")</f>
      </c>
      <c r="B4171" s="0">
        <f>HYPERLINK("https://dl.dropboxusercontent.com/scl/fi/p3i5mwvl8ty7q1f8hu0nw/womens-size-chartscorrine.jpg?rlkey=ujfr2tb3fvriwclc4neezcsqz&amp;dl=0","Click to download SizeChart")</f>
      </c>
      <c r="C4171" s="0" t="inlineStr">
        <is>
          <t>Corrine Women's Waffle Knit Cardigan</t>
        </is>
      </c>
      <c r="D4171" s="0" t="inlineStr">
        <is>
          <t>121644</t>
        </is>
      </c>
      <c r="E4171" s="0" t="inlineStr">
        <is>
          <t>BLANK CORRIN W BK:121644B-M</t>
        </is>
      </c>
      <c r="F4171" s="0" t="inlineStr">
        <is>
          <t>899121644053</t>
        </is>
      </c>
      <c r="G4171" s="0" t="inlineStr">
        <is>
          <t>WOMENS</t>
        </is>
      </c>
      <c r="H4171" s="0" t="inlineStr">
        <is>
          <t>M</t>
        </is>
      </c>
      <c r="I4171" s="0">
        <v>36.99</v>
      </c>
      <c r="J4171" s="0">
        <v>20</v>
      </c>
    </row>
    <row r="4172" spans="1:10" customHeight="0">
      <c r="A4172" s="0">
        <f>HYPERLINK("https://dl.dropboxusercontent.com/scl/fi/992aj5gksns5dp8sh2yx6/corrinne.jpg?rlkey=zt9ebplwv6fgebcxun4xkmyc7&amp;dl=0","Click to download Image")</f>
      </c>
      <c r="B4172" s="0">
        <f>HYPERLINK("https://dl.dropboxusercontent.com/scl/fi/p3i5mwvl8ty7q1f8hu0nw/womens-size-chartscorrine.jpg?rlkey=ujfr2tb3fvriwclc4neezcsqz&amp;dl=0","Click to download SizeChart")</f>
      </c>
      <c r="C4172" s="0" t="inlineStr">
        <is>
          <t>Corrine Women's Waffle Knit Cardigan</t>
        </is>
      </c>
      <c r="D4172" s="0" t="inlineStr">
        <is>
          <t>121644</t>
        </is>
      </c>
      <c r="E4172" s="0" t="inlineStr">
        <is>
          <t>BLANK CORRIN W BK:121644C-L</t>
        </is>
      </c>
      <c r="F4172" s="0" t="inlineStr">
        <is>
          <t>899121644060</t>
        </is>
      </c>
      <c r="G4172" s="0" t="inlineStr">
        <is>
          <t>WOMENS</t>
        </is>
      </c>
      <c r="H4172" s="0" t="inlineStr">
        <is>
          <t>L</t>
        </is>
      </c>
      <c r="I4172" s="0">
        <v>36.99</v>
      </c>
      <c r="J4172" s="0">
        <v>16</v>
      </c>
    </row>
    <row r="4173" spans="1:10" customHeight="0">
      <c r="A4173" s="0">
        <f>HYPERLINK("https://dl.dropboxusercontent.com/scl/fi/992aj5gksns5dp8sh2yx6/corrinne.jpg?rlkey=zt9ebplwv6fgebcxun4xkmyc7&amp;dl=0","Click to download Image")</f>
      </c>
      <c r="B4173" s="0">
        <f>HYPERLINK("https://dl.dropboxusercontent.com/scl/fi/p3i5mwvl8ty7q1f8hu0nw/womens-size-chartscorrine.jpg?rlkey=ujfr2tb3fvriwclc4neezcsqz&amp;dl=0","Click to download SizeChart")</f>
      </c>
      <c r="C4173" s="0" t="inlineStr">
        <is>
          <t>Corrine Women's Waffle Knit Cardigan</t>
        </is>
      </c>
      <c r="D4173" s="0" t="inlineStr">
        <is>
          <t>121644</t>
        </is>
      </c>
      <c r="E4173" s="0" t="inlineStr">
        <is>
          <t>BLANK CORRIN W BK:121644D-XL</t>
        </is>
      </c>
      <c r="F4173" s="0" t="inlineStr">
        <is>
          <t>899121644077</t>
        </is>
      </c>
      <c r="G4173" s="0" t="inlineStr">
        <is>
          <t>WOMENS</t>
        </is>
      </c>
      <c r="H4173" s="0" t="inlineStr">
        <is>
          <t>XL</t>
        </is>
      </c>
      <c r="I4173" s="0">
        <v>36.99</v>
      </c>
      <c r="J4173" s="0">
        <v>0</v>
      </c>
    </row>
    <row r="4174" spans="1:10" customHeight="0">
      <c r="A4174" s="0">
        <f>HYPERLINK("https://dl.dropboxusercontent.com/scl/fi/992aj5gksns5dp8sh2yx6/corrinne.jpg?rlkey=zt9ebplwv6fgebcxun4xkmyc7&amp;dl=0","Click to download Image")</f>
      </c>
      <c r="B4174" s="0">
        <f>HYPERLINK("https://dl.dropboxusercontent.com/scl/fi/p3i5mwvl8ty7q1f8hu0nw/womens-size-chartscorrine.jpg?rlkey=ujfr2tb3fvriwclc4neezcsqz&amp;dl=0","Click to download SizeChart")</f>
      </c>
      <c r="C4174" s="0" t="inlineStr">
        <is>
          <t>Corrine Women's Waffle Knit Cardigan</t>
        </is>
      </c>
      <c r="D4174" s="0" t="inlineStr">
        <is>
          <t>121644</t>
        </is>
      </c>
      <c r="E4174" s="0" t="inlineStr">
        <is>
          <t>BLANK CORRIN W BK:121644 -2XL</t>
        </is>
      </c>
      <c r="F4174" s="0" t="inlineStr">
        <is>
          <t>899121644084</t>
        </is>
      </c>
      <c r="G4174" s="0" t="inlineStr">
        <is>
          <t>WOMENS</t>
        </is>
      </c>
      <c r="H4174" s="0" t="inlineStr">
        <is>
          <t>2XL</t>
        </is>
      </c>
      <c r="I4174" s="0">
        <v>36.99</v>
      </c>
      <c r="J4174" s="0">
        <v>0</v>
      </c>
    </row>
    <row r="4175" spans="1:10" customHeight="0">
      <c r="A4175" s="0">
        <f>HYPERLINK("https://dl.dropboxusercontent.com/scl/fi/992aj5gksns5dp8sh2yx6/corrinne.jpg?rlkey=zt9ebplwv6fgebcxun4xkmyc7&amp;dl=0","Click to download Image")</f>
      </c>
      <c r="B4175" s="0">
        <f>HYPERLINK("https://dl.dropboxusercontent.com/scl/fi/p3i5mwvl8ty7q1f8hu0nw/womens-size-chartscorrine.jpg?rlkey=ujfr2tb3fvriwclc4neezcsqz&amp;dl=0","Click to download SizeChart")</f>
      </c>
      <c r="C4175" s="0" t="inlineStr">
        <is>
          <t>Corrine Women's Waffle Knit Cardigan</t>
        </is>
      </c>
      <c r="D4175" s="0" t="inlineStr">
        <is>
          <t>121644</t>
        </is>
      </c>
      <c r="E4175" s="0" t="inlineStr">
        <is>
          <t>BLANK CORRIN W BK:121644F-3XL</t>
        </is>
      </c>
      <c r="F4175" s="0" t="inlineStr">
        <is>
          <t>899121644091</t>
        </is>
      </c>
      <c r="G4175" s="0" t="inlineStr">
        <is>
          <t>WOMENS</t>
        </is>
      </c>
      <c r="H4175" s="0" t="inlineStr">
        <is>
          <t>3XL</t>
        </is>
      </c>
      <c r="I4175" s="0">
        <v>36.99</v>
      </c>
      <c r="J4175" s="0">
        <v>0</v>
      </c>
    </row>
    <row r="4176" spans="1:10" customHeight="0">
      <c r="A4176" s="0">
        <f>HYPERLINK("https://dl.dropboxusercontent.com/scl/fi/z6zk7xrje38ctdhc2ngtu/108957-f.jpg?rlkey=6z4o0gvy9amvcp1c36v167xq4&amp;dl=0","Click to download Image")</f>
      </c>
      <c r="B4176" s="0">
        <f>HYPERLINK("https://dl.dropboxusercontent.com/scl/fi/j66fltygpgdz0fbnko9v2/womens-hoodie-and-sweatshirt-size-chartsolympias.jpg?rlkey=jd87bphrijst3j6vyh0up8ota&amp;dl=0","Click to download SizeChart")</f>
      </c>
      <c r="C4176" s="0" t="inlineStr">
        <is>
          <t>Olympias Women's Open Back Crewneck</t>
        </is>
      </c>
      <c r="D4176" s="0" t="inlineStr">
        <is>
          <t>108957</t>
        </is>
      </c>
      <c r="E4176" s="0" t="inlineStr">
        <is>
          <t>BLANK OLYMPIAS BLACK:108957AA – XS</t>
        </is>
      </c>
      <c r="G4176" s="0" t="inlineStr">
        <is>
          <t>WOMENS</t>
        </is>
      </c>
      <c r="H4176" s="0" t="inlineStr">
        <is>
          <t>XS</t>
        </is>
      </c>
      <c r="I4176" s="0">
        <v>29.99</v>
      </c>
      <c r="J4176" s="0">
        <v>22</v>
      </c>
    </row>
    <row r="4177" spans="1:10" customHeight="0">
      <c r="A4177" s="0">
        <f>HYPERLINK("https://dl.dropboxusercontent.com/scl/fi/z6zk7xrje38ctdhc2ngtu/108957-f.jpg?rlkey=6z4o0gvy9amvcp1c36v167xq4&amp;dl=0","Click to download Image")</f>
      </c>
      <c r="B4177" s="0">
        <f>HYPERLINK("https://dl.dropboxusercontent.com/scl/fi/j66fltygpgdz0fbnko9v2/womens-hoodie-and-sweatshirt-size-chartsolympias.jpg?rlkey=jd87bphrijst3j6vyh0up8ota&amp;dl=0","Click to download SizeChart")</f>
      </c>
      <c r="C4177" s="0" t="inlineStr">
        <is>
          <t>Olympias Women's Open Back Crewneck</t>
        </is>
      </c>
      <c r="D4177" s="0" t="inlineStr">
        <is>
          <t>108957</t>
        </is>
      </c>
      <c r="E4177" s="0" t="inlineStr">
        <is>
          <t>BLANK OLYMPIAS BLACK:108957A – S</t>
        </is>
      </c>
      <c r="G4177" s="0" t="inlineStr">
        <is>
          <t>WOMENS</t>
        </is>
      </c>
      <c r="H4177" s="0" t="inlineStr">
        <is>
          <t>S</t>
        </is>
      </c>
      <c r="I4177" s="0">
        <v>29.99</v>
      </c>
      <c r="J4177" s="0">
        <v>31</v>
      </c>
    </row>
    <row r="4178" spans="1:10" customHeight="0">
      <c r="A4178" s="0">
        <f>HYPERLINK("https://dl.dropboxusercontent.com/scl/fi/z6zk7xrje38ctdhc2ngtu/108957-f.jpg?rlkey=6z4o0gvy9amvcp1c36v167xq4&amp;dl=0","Click to download Image")</f>
      </c>
      <c r="B4178" s="0">
        <f>HYPERLINK("https://dl.dropboxusercontent.com/scl/fi/j66fltygpgdz0fbnko9v2/womens-hoodie-and-sweatshirt-size-chartsolympias.jpg?rlkey=jd87bphrijst3j6vyh0up8ota&amp;dl=0","Click to download SizeChart")</f>
      </c>
      <c r="C4178" s="0" t="inlineStr">
        <is>
          <t>Olympias Women's Open Back Crewneck</t>
        </is>
      </c>
      <c r="D4178" s="0" t="inlineStr">
        <is>
          <t>108957</t>
        </is>
      </c>
      <c r="E4178" s="0" t="inlineStr">
        <is>
          <t>BLANK OLYMPIAS BLACK:108957B – M</t>
        </is>
      </c>
      <c r="G4178" s="0" t="inlineStr">
        <is>
          <t>WOMENS</t>
        </is>
      </c>
      <c r="H4178" s="0" t="inlineStr">
        <is>
          <t>M</t>
        </is>
      </c>
      <c r="I4178" s="0">
        <v>29.99</v>
      </c>
      <c r="J4178" s="0">
        <v>29</v>
      </c>
    </row>
    <row r="4179" spans="1:10" customHeight="0">
      <c r="A4179" s="0">
        <f>HYPERLINK("https://dl.dropboxusercontent.com/scl/fi/z6zk7xrje38ctdhc2ngtu/108957-f.jpg?rlkey=6z4o0gvy9amvcp1c36v167xq4&amp;dl=0","Click to download Image")</f>
      </c>
      <c r="B4179" s="0">
        <f>HYPERLINK("https://dl.dropboxusercontent.com/scl/fi/j66fltygpgdz0fbnko9v2/womens-hoodie-and-sweatshirt-size-chartsolympias.jpg?rlkey=jd87bphrijst3j6vyh0up8ota&amp;dl=0","Click to download SizeChart")</f>
      </c>
      <c r="C4179" s="0" t="inlineStr">
        <is>
          <t>Olympias Women's Open Back Crewneck</t>
        </is>
      </c>
      <c r="D4179" s="0" t="inlineStr">
        <is>
          <t>108957</t>
        </is>
      </c>
      <c r="E4179" s="0" t="inlineStr">
        <is>
          <t>BLANK OLYMPIAS BLACK:108957C – L</t>
        </is>
      </c>
      <c r="G4179" s="0" t="inlineStr">
        <is>
          <t>WOMENS</t>
        </is>
      </c>
      <c r="H4179" s="0" t="inlineStr">
        <is>
          <t>L</t>
        </is>
      </c>
      <c r="I4179" s="0">
        <v>29.99</v>
      </c>
      <c r="J4179" s="0">
        <v>21</v>
      </c>
    </row>
    <row r="4180" spans="1:10" customHeight="0">
      <c r="A4180" s="0">
        <f>HYPERLINK("https://dl.dropboxusercontent.com/scl/fi/z6zk7xrje38ctdhc2ngtu/108957-f.jpg?rlkey=6z4o0gvy9amvcp1c36v167xq4&amp;dl=0","Click to download Image")</f>
      </c>
      <c r="B4180" s="0">
        <f>HYPERLINK("https://dl.dropboxusercontent.com/scl/fi/j66fltygpgdz0fbnko9v2/womens-hoodie-and-sweatshirt-size-chartsolympias.jpg?rlkey=jd87bphrijst3j6vyh0up8ota&amp;dl=0","Click to download SizeChart")</f>
      </c>
      <c r="C4180" s="0" t="inlineStr">
        <is>
          <t>Olympias Women's Open Back Crewneck</t>
        </is>
      </c>
      <c r="D4180" s="0" t="inlineStr">
        <is>
          <t>108957</t>
        </is>
      </c>
      <c r="E4180" s="0" t="inlineStr">
        <is>
          <t>BLANK OLYMPIAS BLACK:108957D – XL</t>
        </is>
      </c>
      <c r="G4180" s="0" t="inlineStr">
        <is>
          <t>WOMENS</t>
        </is>
      </c>
      <c r="H4180" s="0" t="inlineStr">
        <is>
          <t>XL</t>
        </is>
      </c>
      <c r="I4180" s="0">
        <v>29.99</v>
      </c>
      <c r="J4180" s="0">
        <v>22</v>
      </c>
    </row>
    <row r="4181" spans="1:10" customHeight="0">
      <c r="A4181" s="0">
        <f>HYPERLINK("https://dl.dropboxusercontent.com/scl/fi/lremb3oxz7nwlc3n2o8yi/109016-f.jpg?rlkey=lx03f2lufpxb2w944w1o4ktvm&amp;dl=0","Click to download Image")</f>
      </c>
      <c r="B4181" s="0">
        <f>HYPERLINK("https://dl.dropboxusercontent.com/scl/fi/j66fltygpgdz0fbnko9v2/womens-hoodie-and-sweatshirt-size-chartsolympias.jpg?rlkey=jd87bphrijst3j6vyh0up8ota&amp;dl=0","Click to download SizeChart")</f>
      </c>
      <c r="C4181" s="0" t="inlineStr">
        <is>
          <t>Olympias Women's Open Back Crewneck</t>
        </is>
      </c>
      <c r="D4181" s="0" t="inlineStr">
        <is>
          <t>109016</t>
        </is>
      </c>
      <c r="E4181" s="0" t="inlineStr">
        <is>
          <t>BLANK OLYMPIAS GREY:109016AA – XS</t>
        </is>
      </c>
      <c r="G4181" s="0" t="inlineStr">
        <is>
          <t>WOMENS</t>
        </is>
      </c>
      <c r="H4181" s="0" t="inlineStr">
        <is>
          <t>XS</t>
        </is>
      </c>
      <c r="I4181" s="0">
        <v>29.99</v>
      </c>
      <c r="J4181" s="0">
        <v>24</v>
      </c>
    </row>
    <row r="4182" spans="1:10" customHeight="0">
      <c r="A4182" s="0">
        <f>HYPERLINK("https://dl.dropboxusercontent.com/scl/fi/lremb3oxz7nwlc3n2o8yi/109016-f.jpg?rlkey=lx03f2lufpxb2w944w1o4ktvm&amp;dl=0","Click to download Image")</f>
      </c>
      <c r="B4182" s="0">
        <f>HYPERLINK("https://dl.dropboxusercontent.com/scl/fi/j66fltygpgdz0fbnko9v2/womens-hoodie-and-sweatshirt-size-chartsolympias.jpg?rlkey=jd87bphrijst3j6vyh0up8ota&amp;dl=0","Click to download SizeChart")</f>
      </c>
      <c r="C4182" s="0" t="inlineStr">
        <is>
          <t>Olympias Women's Open Back Crewneck</t>
        </is>
      </c>
      <c r="D4182" s="0" t="inlineStr">
        <is>
          <t>109016</t>
        </is>
      </c>
      <c r="E4182" s="0" t="inlineStr">
        <is>
          <t>BLANK OLYMPIAS GREY:109016A – S</t>
        </is>
      </c>
      <c r="G4182" s="0" t="inlineStr">
        <is>
          <t>WOMENS</t>
        </is>
      </c>
      <c r="H4182" s="0" t="inlineStr">
        <is>
          <t>S</t>
        </is>
      </c>
      <c r="I4182" s="0">
        <v>29.99</v>
      </c>
      <c r="J4182" s="0">
        <v>33</v>
      </c>
    </row>
    <row r="4183" spans="1:10" customHeight="0">
      <c r="A4183" s="0">
        <f>HYPERLINK("https://dl.dropboxusercontent.com/scl/fi/lremb3oxz7nwlc3n2o8yi/109016-f.jpg?rlkey=lx03f2lufpxb2w944w1o4ktvm&amp;dl=0","Click to download Image")</f>
      </c>
      <c r="B4183" s="0">
        <f>HYPERLINK("https://dl.dropboxusercontent.com/scl/fi/j66fltygpgdz0fbnko9v2/womens-hoodie-and-sweatshirt-size-chartsolympias.jpg?rlkey=jd87bphrijst3j6vyh0up8ota&amp;dl=0","Click to download SizeChart")</f>
      </c>
      <c r="C4183" s="0" t="inlineStr">
        <is>
          <t>Olympias Women's Open Back Crewneck</t>
        </is>
      </c>
      <c r="D4183" s="0" t="inlineStr">
        <is>
          <t>109016</t>
        </is>
      </c>
      <c r="E4183" s="0" t="inlineStr">
        <is>
          <t>BLANK OLYMPIAS GREY:109016B – M</t>
        </is>
      </c>
      <c r="G4183" s="0" t="inlineStr">
        <is>
          <t>WOMENS</t>
        </is>
      </c>
      <c r="H4183" s="0" t="inlineStr">
        <is>
          <t>M</t>
        </is>
      </c>
      <c r="I4183" s="0">
        <v>29.99</v>
      </c>
      <c r="J4183" s="0">
        <v>31</v>
      </c>
    </row>
    <row r="4184" spans="1:10" customHeight="0">
      <c r="A4184" s="0">
        <f>HYPERLINK("https://dl.dropboxusercontent.com/scl/fi/lremb3oxz7nwlc3n2o8yi/109016-f.jpg?rlkey=lx03f2lufpxb2w944w1o4ktvm&amp;dl=0","Click to download Image")</f>
      </c>
      <c r="B4184" s="0">
        <f>HYPERLINK("https://dl.dropboxusercontent.com/scl/fi/j66fltygpgdz0fbnko9v2/womens-hoodie-and-sweatshirt-size-chartsolympias.jpg?rlkey=jd87bphrijst3j6vyh0up8ota&amp;dl=0","Click to download SizeChart")</f>
      </c>
      <c r="C4184" s="0" t="inlineStr">
        <is>
          <t>Olympias Women's Open Back Crewneck</t>
        </is>
      </c>
      <c r="D4184" s="0" t="inlineStr">
        <is>
          <t>109016</t>
        </is>
      </c>
      <c r="E4184" s="0" t="inlineStr">
        <is>
          <t>BLANK OLYMPIAS GREY:109016C – L</t>
        </is>
      </c>
      <c r="G4184" s="0" t="inlineStr">
        <is>
          <t>WOMENS</t>
        </is>
      </c>
      <c r="H4184" s="0" t="inlineStr">
        <is>
          <t>L</t>
        </is>
      </c>
      <c r="I4184" s="0">
        <v>29.99</v>
      </c>
      <c r="J4184" s="0">
        <v>20</v>
      </c>
    </row>
    <row r="4185" spans="1:10" customHeight="0">
      <c r="A4185" s="0">
        <f>HYPERLINK("https://dl.dropboxusercontent.com/scl/fi/lremb3oxz7nwlc3n2o8yi/109016-f.jpg?rlkey=lx03f2lufpxb2w944w1o4ktvm&amp;dl=0","Click to download Image")</f>
      </c>
      <c r="B4185" s="0">
        <f>HYPERLINK("https://dl.dropboxusercontent.com/scl/fi/j66fltygpgdz0fbnko9v2/womens-hoodie-and-sweatshirt-size-chartsolympias.jpg?rlkey=jd87bphrijst3j6vyh0up8ota&amp;dl=0","Click to download SizeChart")</f>
      </c>
      <c r="C4185" s="0" t="inlineStr">
        <is>
          <t>Olympias Women's Open Back Crewneck</t>
        </is>
      </c>
      <c r="D4185" s="0" t="inlineStr">
        <is>
          <t>109016</t>
        </is>
      </c>
      <c r="E4185" s="0" t="inlineStr">
        <is>
          <t>BLANK OLYMPIAS GREY:109016D – XL</t>
        </is>
      </c>
      <c r="G4185" s="0" t="inlineStr">
        <is>
          <t>WOMENS</t>
        </is>
      </c>
      <c r="H4185" s="0" t="inlineStr">
        <is>
          <t>XL</t>
        </is>
      </c>
      <c r="I4185" s="0">
        <v>29.99</v>
      </c>
      <c r="J4185" s="0">
        <v>22</v>
      </c>
    </row>
    <row r="4186" spans="1:10" customHeight="0">
      <c r="A4186" s="0">
        <f>HYPERLINK("https://dl.dropboxusercontent.com/scl/fi/z1zrpgt52jh6huhssrnbe/109019-f.jpg?rlkey=qpfzopbqpwl76eun78nh7fk0p&amp;dl=0","Click to download Image")</f>
      </c>
      <c r="B4186" s="0">
        <f>HYPERLINK("https://dl.dropboxusercontent.com/scl/fi/j66fltygpgdz0fbnko9v2/womens-hoodie-and-sweatshirt-size-chartsolympias.jpg?rlkey=jd87bphrijst3j6vyh0up8ota&amp;dl=0","Click to download SizeChart")</f>
      </c>
      <c r="C4186" s="0" t="inlineStr">
        <is>
          <t>Olympias Women's Open Back Crewneck</t>
        </is>
      </c>
      <c r="D4186" s="0" t="inlineStr">
        <is>
          <t>109019</t>
        </is>
      </c>
      <c r="E4186" s="0" t="inlineStr">
        <is>
          <t>BLANK OLYMPIAS CARDINAL:109019AA – XS</t>
        </is>
      </c>
      <c r="G4186" s="0" t="inlineStr">
        <is>
          <t>WOMENS</t>
        </is>
      </c>
      <c r="H4186" s="0" t="inlineStr">
        <is>
          <t>XS</t>
        </is>
      </c>
      <c r="I4186" s="0">
        <v>29.99</v>
      </c>
      <c r="J4186" s="0">
        <v>24</v>
      </c>
    </row>
    <row r="4187" spans="1:10" customHeight="0">
      <c r="A4187" s="0">
        <f>HYPERLINK("https://dl.dropboxusercontent.com/scl/fi/z1zrpgt52jh6huhssrnbe/109019-f.jpg?rlkey=qpfzopbqpwl76eun78nh7fk0p&amp;dl=0","Click to download Image")</f>
      </c>
      <c r="B4187" s="0">
        <f>HYPERLINK("https://dl.dropboxusercontent.com/scl/fi/j66fltygpgdz0fbnko9v2/womens-hoodie-and-sweatshirt-size-chartsolympias.jpg?rlkey=jd87bphrijst3j6vyh0up8ota&amp;dl=0","Click to download SizeChart")</f>
      </c>
      <c r="C4187" s="0" t="inlineStr">
        <is>
          <t>Olympias Women's Open Back Crewneck</t>
        </is>
      </c>
      <c r="D4187" s="0" t="inlineStr">
        <is>
          <t>109019</t>
        </is>
      </c>
      <c r="E4187" s="0" t="inlineStr">
        <is>
          <t>BLANK OLYMPIAS CARDINAL:109019A – S</t>
        </is>
      </c>
      <c r="G4187" s="0" t="inlineStr">
        <is>
          <t>WOMENS</t>
        </is>
      </c>
      <c r="H4187" s="0" t="inlineStr">
        <is>
          <t>S</t>
        </is>
      </c>
      <c r="I4187" s="0">
        <v>29.99</v>
      </c>
      <c r="J4187" s="0">
        <v>36</v>
      </c>
    </row>
    <row r="4188" spans="1:10" customHeight="0">
      <c r="A4188" s="0">
        <f>HYPERLINK("https://dl.dropboxusercontent.com/scl/fi/z1zrpgt52jh6huhssrnbe/109019-f.jpg?rlkey=qpfzopbqpwl76eun78nh7fk0p&amp;dl=0","Click to download Image")</f>
      </c>
      <c r="B4188" s="0">
        <f>HYPERLINK("https://dl.dropboxusercontent.com/scl/fi/j66fltygpgdz0fbnko9v2/womens-hoodie-and-sweatshirt-size-chartsolympias.jpg?rlkey=jd87bphrijst3j6vyh0up8ota&amp;dl=0","Click to download SizeChart")</f>
      </c>
      <c r="C4188" s="0" t="inlineStr">
        <is>
          <t>Olympias Women's Open Back Crewneck</t>
        </is>
      </c>
      <c r="D4188" s="0" t="inlineStr">
        <is>
          <t>109019</t>
        </is>
      </c>
      <c r="E4188" s="0" t="inlineStr">
        <is>
          <t>BLANK OLYMPIAS CARDINAL:109019B – M</t>
        </is>
      </c>
      <c r="G4188" s="0" t="inlineStr">
        <is>
          <t>WOMENS</t>
        </is>
      </c>
      <c r="H4188" s="0" t="inlineStr">
        <is>
          <t>M</t>
        </is>
      </c>
      <c r="I4188" s="0">
        <v>29.99</v>
      </c>
      <c r="J4188" s="0">
        <v>36</v>
      </c>
    </row>
    <row r="4189" spans="1:10" customHeight="0">
      <c r="A4189" s="0">
        <f>HYPERLINK("https://dl.dropboxusercontent.com/scl/fi/z1zrpgt52jh6huhssrnbe/109019-f.jpg?rlkey=qpfzopbqpwl76eun78nh7fk0p&amp;dl=0","Click to download Image")</f>
      </c>
      <c r="B4189" s="0">
        <f>HYPERLINK("https://dl.dropboxusercontent.com/scl/fi/j66fltygpgdz0fbnko9v2/womens-hoodie-and-sweatshirt-size-chartsolympias.jpg?rlkey=jd87bphrijst3j6vyh0up8ota&amp;dl=0","Click to download SizeChart")</f>
      </c>
      <c r="C4189" s="0" t="inlineStr">
        <is>
          <t>Olympias Women's Open Back Crewneck</t>
        </is>
      </c>
      <c r="D4189" s="0" t="inlineStr">
        <is>
          <t>109019</t>
        </is>
      </c>
      <c r="E4189" s="0" t="inlineStr">
        <is>
          <t>BLANK OLYMPIAS CARDINAL:109019C – L</t>
        </is>
      </c>
      <c r="G4189" s="0" t="inlineStr">
        <is>
          <t>WOMENS</t>
        </is>
      </c>
      <c r="H4189" s="0" t="inlineStr">
        <is>
          <t>L</t>
        </is>
      </c>
      <c r="I4189" s="0">
        <v>29.99</v>
      </c>
      <c r="J4189" s="0">
        <v>24</v>
      </c>
    </row>
    <row r="4190" spans="1:10" customHeight="0">
      <c r="A4190" s="0">
        <f>HYPERLINK("https://dl.dropboxusercontent.com/scl/fi/z1zrpgt52jh6huhssrnbe/109019-f.jpg?rlkey=qpfzopbqpwl76eun78nh7fk0p&amp;dl=0","Click to download Image")</f>
      </c>
      <c r="B4190" s="0">
        <f>HYPERLINK("https://dl.dropboxusercontent.com/scl/fi/j66fltygpgdz0fbnko9v2/womens-hoodie-and-sweatshirt-size-chartsolympias.jpg?rlkey=jd87bphrijst3j6vyh0up8ota&amp;dl=0","Click to download SizeChart")</f>
      </c>
      <c r="C4190" s="0" t="inlineStr">
        <is>
          <t>Olympias Women's Open Back Crewneck</t>
        </is>
      </c>
      <c r="D4190" s="0" t="inlineStr">
        <is>
          <t>109019</t>
        </is>
      </c>
      <c r="E4190" s="0" t="inlineStr">
        <is>
          <t>BLANK OLYMPIAS CARDINAL:109019D – XL</t>
        </is>
      </c>
      <c r="G4190" s="0" t="inlineStr">
        <is>
          <t>WOMENS</t>
        </is>
      </c>
      <c r="H4190" s="0" t="inlineStr">
        <is>
          <t>XL</t>
        </is>
      </c>
      <c r="I4190" s="0">
        <v>29.99</v>
      </c>
      <c r="J4190" s="0">
        <v>24</v>
      </c>
    </row>
    <row r="4191" spans="1:10" customHeight="0">
      <c r="A4191" s="0">
        <f>HYPERLINK("https://dl.dropboxusercontent.com/scl/fi/l91ompyqmoafgne96wb8f/109015-f.jpg?rlkey=qlh2ylrdtwxvntdxfhsvopi4q&amp;dl=0","Click to download Image")</f>
      </c>
      <c r="B4191" s="0">
        <f>HYPERLINK("https://dl.dropboxusercontent.com/scl/fi/j66fltygpgdz0fbnko9v2/womens-hoodie-and-sweatshirt-size-chartsolympias.jpg?rlkey=jd87bphrijst3j6vyh0up8ota&amp;dl=0","Click to download SizeChart")</f>
      </c>
      <c r="C4191" s="0" t="inlineStr">
        <is>
          <t>Olympias Women's Open Back Crewneck</t>
        </is>
      </c>
      <c r="D4191" s="0" t="inlineStr">
        <is>
          <t>109015</t>
        </is>
      </c>
      <c r="E4191" s="0" t="inlineStr">
        <is>
          <t>BLANK OLYMPIAS GOLD:109015AA – XS</t>
        </is>
      </c>
      <c r="G4191" s="0" t="inlineStr">
        <is>
          <t>WOMENS</t>
        </is>
      </c>
      <c r="H4191" s="0" t="inlineStr">
        <is>
          <t>XS</t>
        </is>
      </c>
      <c r="I4191" s="0">
        <v>29.99</v>
      </c>
      <c r="J4191" s="0">
        <v>24</v>
      </c>
    </row>
    <row r="4192" spans="1:10" customHeight="0">
      <c r="A4192" s="0">
        <f>HYPERLINK("https://dl.dropboxusercontent.com/scl/fi/l91ompyqmoafgne96wb8f/109015-f.jpg?rlkey=qlh2ylrdtwxvntdxfhsvopi4q&amp;dl=0","Click to download Image")</f>
      </c>
      <c r="B4192" s="0">
        <f>HYPERLINK("https://dl.dropboxusercontent.com/scl/fi/j66fltygpgdz0fbnko9v2/womens-hoodie-and-sweatshirt-size-chartsolympias.jpg?rlkey=jd87bphrijst3j6vyh0up8ota&amp;dl=0","Click to download SizeChart")</f>
      </c>
      <c r="C4192" s="0" t="inlineStr">
        <is>
          <t>Olympias Women's Open Back Crewneck</t>
        </is>
      </c>
      <c r="D4192" s="0" t="inlineStr">
        <is>
          <t>109015</t>
        </is>
      </c>
      <c r="E4192" s="0" t="inlineStr">
        <is>
          <t>BLANK OLYMPIAS GOLD:109015A – S</t>
        </is>
      </c>
      <c r="G4192" s="0" t="inlineStr">
        <is>
          <t>WOMENS</t>
        </is>
      </c>
      <c r="H4192" s="0" t="inlineStr">
        <is>
          <t>S</t>
        </is>
      </c>
      <c r="I4192" s="0">
        <v>29.99</v>
      </c>
      <c r="J4192" s="0">
        <v>36</v>
      </c>
    </row>
    <row r="4193" spans="1:10" customHeight="0">
      <c r="A4193" s="0">
        <f>HYPERLINK("https://dl.dropboxusercontent.com/scl/fi/l91ompyqmoafgne96wb8f/109015-f.jpg?rlkey=qlh2ylrdtwxvntdxfhsvopi4q&amp;dl=0","Click to download Image")</f>
      </c>
      <c r="B4193" s="0">
        <f>HYPERLINK("https://dl.dropboxusercontent.com/scl/fi/j66fltygpgdz0fbnko9v2/womens-hoodie-and-sweatshirt-size-chartsolympias.jpg?rlkey=jd87bphrijst3j6vyh0up8ota&amp;dl=0","Click to download SizeChart")</f>
      </c>
      <c r="C4193" s="0" t="inlineStr">
        <is>
          <t>Olympias Women's Open Back Crewneck</t>
        </is>
      </c>
      <c r="D4193" s="0" t="inlineStr">
        <is>
          <t>109015</t>
        </is>
      </c>
      <c r="E4193" s="0" t="inlineStr">
        <is>
          <t>BLANK OLYMPIAS GOLD:109015B – M</t>
        </is>
      </c>
      <c r="G4193" s="0" t="inlineStr">
        <is>
          <t>WOMENS</t>
        </is>
      </c>
      <c r="H4193" s="0" t="inlineStr">
        <is>
          <t>M</t>
        </is>
      </c>
      <c r="I4193" s="0">
        <v>29.99</v>
      </c>
      <c r="J4193" s="0">
        <v>36</v>
      </c>
    </row>
    <row r="4194" spans="1:10" customHeight="0">
      <c r="A4194" s="0">
        <f>HYPERLINK("https://dl.dropboxusercontent.com/scl/fi/l91ompyqmoafgne96wb8f/109015-f.jpg?rlkey=qlh2ylrdtwxvntdxfhsvopi4q&amp;dl=0","Click to download Image")</f>
      </c>
      <c r="B4194" s="0">
        <f>HYPERLINK("https://dl.dropboxusercontent.com/scl/fi/j66fltygpgdz0fbnko9v2/womens-hoodie-and-sweatshirt-size-chartsolympias.jpg?rlkey=jd87bphrijst3j6vyh0up8ota&amp;dl=0","Click to download SizeChart")</f>
      </c>
      <c r="C4194" s="0" t="inlineStr">
        <is>
          <t>Olympias Women's Open Back Crewneck</t>
        </is>
      </c>
      <c r="D4194" s="0" t="inlineStr">
        <is>
          <t>109015</t>
        </is>
      </c>
      <c r="E4194" s="0" t="inlineStr">
        <is>
          <t>BLANK OLYMPIAS GOLD:109015C – L</t>
        </is>
      </c>
      <c r="G4194" s="0" t="inlineStr">
        <is>
          <t>WOMENS</t>
        </is>
      </c>
      <c r="H4194" s="0" t="inlineStr">
        <is>
          <t>L</t>
        </is>
      </c>
      <c r="I4194" s="0">
        <v>29.99</v>
      </c>
      <c r="J4194" s="0">
        <v>24</v>
      </c>
    </row>
    <row r="4195" spans="1:10" customHeight="0">
      <c r="A4195" s="0">
        <f>HYPERLINK("https://dl.dropboxusercontent.com/scl/fi/l91ompyqmoafgne96wb8f/109015-f.jpg?rlkey=qlh2ylrdtwxvntdxfhsvopi4q&amp;dl=0","Click to download Image")</f>
      </c>
      <c r="B4195" s="0">
        <f>HYPERLINK("https://dl.dropboxusercontent.com/scl/fi/j66fltygpgdz0fbnko9v2/womens-hoodie-and-sweatshirt-size-chartsolympias.jpg?rlkey=jd87bphrijst3j6vyh0up8ota&amp;dl=0","Click to download SizeChart")</f>
      </c>
      <c r="C4195" s="0" t="inlineStr">
        <is>
          <t>Olympias Women's Open Back Crewneck</t>
        </is>
      </c>
      <c r="D4195" s="0" t="inlineStr">
        <is>
          <t>109015</t>
        </is>
      </c>
      <c r="E4195" s="0" t="inlineStr">
        <is>
          <t>BLANK OLYMPIAS GOLD:109015D – XL</t>
        </is>
      </c>
      <c r="G4195" s="0" t="inlineStr">
        <is>
          <t>WOMENS</t>
        </is>
      </c>
      <c r="H4195" s="0" t="inlineStr">
        <is>
          <t>XL</t>
        </is>
      </c>
      <c r="I4195" s="0">
        <v>29.99</v>
      </c>
      <c r="J4195" s="0">
        <v>24</v>
      </c>
    </row>
    <row r="4196" spans="1:10" customHeight="0">
      <c r="A4196" s="0">
        <f>HYPERLINK("https://dl.dropboxusercontent.com/scl/fi/uv2o5bmomwflxp49ly1kr/111802-af.jpg?rlkey=jy9tjtpszqdbhttel1h39ekgy&amp;dl=0","Click to download Image")</f>
      </c>
      <c r="C4196" s="0" t="inlineStr">
        <is>
          <t>Lancaster Toddler Cotton Shorts</t>
        </is>
      </c>
      <c r="D4196" s="0" t="inlineStr">
        <is>
          <t>112390</t>
        </is>
      </c>
      <c r="E4196" s="0" t="inlineStr">
        <is>
          <t>BLANK LANCASTER SHORTS BLACK:112390A - 2T</t>
        </is>
      </c>
      <c r="G4196" s="0" t="inlineStr">
        <is>
          <t>TODDLER</t>
        </is>
      </c>
      <c r="H4196" s="0" t="inlineStr">
        <is>
          <t>2T</t>
        </is>
      </c>
      <c r="I4196" s="0">
        <v>14.99</v>
      </c>
      <c r="J4196" s="0">
        <v>15</v>
      </c>
    </row>
    <row r="4197" spans="1:10" customHeight="0">
      <c r="A4197" s="0">
        <f>HYPERLINK("https://dl.dropboxusercontent.com/scl/fi/uv2o5bmomwflxp49ly1kr/111802-af.jpg?rlkey=jy9tjtpszqdbhttel1h39ekgy&amp;dl=0","Click to download Image")</f>
      </c>
      <c r="C4197" s="0" t="inlineStr">
        <is>
          <t>Lancaster Toddler Cotton Shorts</t>
        </is>
      </c>
      <c r="D4197" s="0" t="inlineStr">
        <is>
          <t>112390</t>
        </is>
      </c>
      <c r="E4197" s="0" t="inlineStr">
        <is>
          <t>BLANK LANCASTER SHORTS BLACK:112390B - 3T</t>
        </is>
      </c>
      <c r="G4197" s="0" t="inlineStr">
        <is>
          <t>TODDLER</t>
        </is>
      </c>
      <c r="H4197" s="0" t="inlineStr">
        <is>
          <t>3T</t>
        </is>
      </c>
      <c r="I4197" s="0">
        <v>14.99</v>
      </c>
      <c r="J4197" s="0">
        <v>16</v>
      </c>
    </row>
    <row r="4198" spans="1:10" customHeight="0">
      <c r="A4198" s="0">
        <f>HYPERLINK("https://dl.dropboxusercontent.com/scl/fi/uv2o5bmomwflxp49ly1kr/111802-af.jpg?rlkey=jy9tjtpszqdbhttel1h39ekgy&amp;dl=0","Click to download Image")</f>
      </c>
      <c r="C4198" s="0" t="inlineStr">
        <is>
          <t>Lancaster Toddler Cotton Shorts</t>
        </is>
      </c>
      <c r="D4198" s="0" t="inlineStr">
        <is>
          <t>112390</t>
        </is>
      </c>
      <c r="E4198" s="0" t="inlineStr">
        <is>
          <t>BLANK LANCASTER SHORTS BLACK:112390C - 4T</t>
        </is>
      </c>
      <c r="G4198" s="0" t="inlineStr">
        <is>
          <t>TODDLER</t>
        </is>
      </c>
      <c r="H4198" s="0" t="inlineStr">
        <is>
          <t>4T</t>
        </is>
      </c>
      <c r="I4198" s="0">
        <v>14.99</v>
      </c>
      <c r="J4198" s="0">
        <v>15</v>
      </c>
    </row>
    <row r="4199" spans="1:10" customHeight="0">
      <c r="A4199" s="0">
        <f>HYPERLINK("https://dl.dropboxusercontent.com/scl/fi/uv2o5bmomwflxp49ly1kr/111802-af.jpg?rlkey=jy9tjtpszqdbhttel1h39ekgy&amp;dl=0","Click to download Image")</f>
      </c>
      <c r="C4199" s="0" t="inlineStr">
        <is>
          <t>Lancaster Toddler Cotton Shorts</t>
        </is>
      </c>
      <c r="D4199" s="0" t="inlineStr">
        <is>
          <t>112390</t>
        </is>
      </c>
      <c r="E4199" s="0" t="inlineStr">
        <is>
          <t>BLANK LANCASTER SHORTS BLACK:112390D - 5T</t>
        </is>
      </c>
      <c r="G4199" s="0" t="inlineStr">
        <is>
          <t>TODDLER</t>
        </is>
      </c>
      <c r="H4199" s="0" t="inlineStr">
        <is>
          <t>5T</t>
        </is>
      </c>
      <c r="I4199" s="0">
        <v>14.99</v>
      </c>
      <c r="J4199" s="0">
        <v>16</v>
      </c>
    </row>
    <row r="4200" spans="1:10" customHeight="0">
      <c r="A4200" s="0">
        <f>HYPERLINK("https://dl.dropboxusercontent.com/scl/fi/61ks5awn21jbj3d3c0mlv/112389-af.jpg?rlkey=ryas9eq7m3r0rsb2p3dnxeofe&amp;dl=0","Click to download Image")</f>
      </c>
      <c r="C4200" s="0" t="inlineStr">
        <is>
          <t>Lancaster Toddler Cotton Shorts</t>
        </is>
      </c>
      <c r="D4200" s="0" t="inlineStr">
        <is>
          <t>112389</t>
        </is>
      </c>
      <c r="E4200" s="0" t="inlineStr">
        <is>
          <t>BLANK LANCASTER SHORTS GREY:112389A - 2T</t>
        </is>
      </c>
      <c r="G4200" s="0" t="inlineStr">
        <is>
          <t>TODDLER</t>
        </is>
      </c>
      <c r="H4200" s="0" t="inlineStr">
        <is>
          <t>2T</t>
        </is>
      </c>
      <c r="I4200" s="0">
        <v>14.99</v>
      </c>
      <c r="J4200" s="0">
        <v>18</v>
      </c>
    </row>
    <row r="4201" spans="1:10" customHeight="0">
      <c r="A4201" s="0">
        <f>HYPERLINK("https://dl.dropboxusercontent.com/scl/fi/61ks5awn21jbj3d3c0mlv/112389-af.jpg?rlkey=ryas9eq7m3r0rsb2p3dnxeofe&amp;dl=0","Click to download Image")</f>
      </c>
      <c r="C4201" s="0" t="inlineStr">
        <is>
          <t>Lancaster Toddler Cotton Shorts</t>
        </is>
      </c>
      <c r="D4201" s="0" t="inlineStr">
        <is>
          <t>112389</t>
        </is>
      </c>
      <c r="E4201" s="0" t="inlineStr">
        <is>
          <t>BLANK LANCASTER SHORTS GREY:112389B - 3T</t>
        </is>
      </c>
      <c r="G4201" s="0" t="inlineStr">
        <is>
          <t>TODDLER</t>
        </is>
      </c>
      <c r="H4201" s="0" t="inlineStr">
        <is>
          <t>3T</t>
        </is>
      </c>
      <c r="I4201" s="0">
        <v>14.99</v>
      </c>
      <c r="J4201" s="0">
        <v>18</v>
      </c>
    </row>
    <row r="4202" spans="1:10" customHeight="0">
      <c r="A4202" s="0">
        <f>HYPERLINK("https://dl.dropboxusercontent.com/scl/fi/61ks5awn21jbj3d3c0mlv/112389-af.jpg?rlkey=ryas9eq7m3r0rsb2p3dnxeofe&amp;dl=0","Click to download Image")</f>
      </c>
      <c r="C4202" s="0" t="inlineStr">
        <is>
          <t>Lancaster Toddler Cotton Shorts</t>
        </is>
      </c>
      <c r="D4202" s="0" t="inlineStr">
        <is>
          <t>112389</t>
        </is>
      </c>
      <c r="E4202" s="0" t="inlineStr">
        <is>
          <t>BLANK LANCASTER SHORTS GREY:112389C - 4T</t>
        </is>
      </c>
      <c r="G4202" s="0" t="inlineStr">
        <is>
          <t>TODDLER</t>
        </is>
      </c>
      <c r="H4202" s="0" t="inlineStr">
        <is>
          <t>4T</t>
        </is>
      </c>
      <c r="I4202" s="0">
        <v>14.99</v>
      </c>
      <c r="J4202" s="0">
        <v>17</v>
      </c>
    </row>
    <row r="4203" spans="1:10" customHeight="0">
      <c r="A4203" s="0">
        <f>HYPERLINK("https://dl.dropboxusercontent.com/scl/fi/61ks5awn21jbj3d3c0mlv/112389-af.jpg?rlkey=ryas9eq7m3r0rsb2p3dnxeofe&amp;dl=0","Click to download Image")</f>
      </c>
      <c r="C4203" s="0" t="inlineStr">
        <is>
          <t>Lancaster Toddler Cotton Shorts</t>
        </is>
      </c>
      <c r="D4203" s="0" t="inlineStr">
        <is>
          <t>112389</t>
        </is>
      </c>
      <c r="E4203" s="0" t="inlineStr">
        <is>
          <t>BLANK LANCASTER SHORTS GREY:112389D - 5T</t>
        </is>
      </c>
      <c r="G4203" s="0" t="inlineStr">
        <is>
          <t>TODDLER</t>
        </is>
      </c>
      <c r="H4203" s="0" t="inlineStr">
        <is>
          <t>5T</t>
        </is>
      </c>
      <c r="I4203" s="0">
        <v>14.99</v>
      </c>
      <c r="J4203" s="0">
        <v>18</v>
      </c>
    </row>
    <row r="4204" spans="1:10" customHeight="0">
      <c r="A4204" s="0">
        <f>HYPERLINK("https://dl.dropboxusercontent.com/scl/fi/xb8x1od98cv1cw0hcs3kz/112388-af.jpg?rlkey=yi5mm2swcp5wror8kvb1imgzi&amp;dl=0","Click to download Image")</f>
      </c>
      <c r="C4204" s="0" t="inlineStr">
        <is>
          <t>Lancaster Toddler Cotton T-Shirt</t>
        </is>
      </c>
      <c r="D4204" s="0" t="inlineStr">
        <is>
          <t>112388</t>
        </is>
      </c>
      <c r="E4204" s="0" t="inlineStr">
        <is>
          <t>BLANK LANCASTER SHIRT:112388A - 2T</t>
        </is>
      </c>
      <c r="G4204" s="0" t="inlineStr">
        <is>
          <t>TODDLER</t>
        </is>
      </c>
      <c r="H4204" s="0" t="inlineStr">
        <is>
          <t>2T</t>
        </is>
      </c>
      <c r="I4204" s="0">
        <v>14.99</v>
      </c>
      <c r="J4204" s="0">
        <v>17</v>
      </c>
    </row>
    <row r="4205" spans="1:10" customHeight="0">
      <c r="A4205" s="0">
        <f>HYPERLINK("https://dl.dropboxusercontent.com/scl/fi/xb8x1od98cv1cw0hcs3kz/112388-af.jpg?rlkey=yi5mm2swcp5wror8kvb1imgzi&amp;dl=0","Click to download Image")</f>
      </c>
      <c r="C4205" s="0" t="inlineStr">
        <is>
          <t>Lancaster Toddler Cotton T-Shirt</t>
        </is>
      </c>
      <c r="D4205" s="0" t="inlineStr">
        <is>
          <t>112388</t>
        </is>
      </c>
      <c r="E4205" s="0" t="inlineStr">
        <is>
          <t>BLANK LANCASTER SHIRT:112388B - 3T</t>
        </is>
      </c>
      <c r="G4205" s="0" t="inlineStr">
        <is>
          <t>TODDLER</t>
        </is>
      </c>
      <c r="H4205" s="0" t="inlineStr">
        <is>
          <t>3T</t>
        </is>
      </c>
      <c r="I4205" s="0">
        <v>14.99</v>
      </c>
      <c r="J4205" s="0">
        <v>15</v>
      </c>
    </row>
    <row r="4206" spans="1:10" customHeight="0">
      <c r="A4206" s="0">
        <f>HYPERLINK("https://dl.dropboxusercontent.com/scl/fi/xb8x1od98cv1cw0hcs3kz/112388-af.jpg?rlkey=yi5mm2swcp5wror8kvb1imgzi&amp;dl=0","Click to download Image")</f>
      </c>
      <c r="C4206" s="0" t="inlineStr">
        <is>
          <t>Lancaster Toddler Cotton T-Shirt</t>
        </is>
      </c>
      <c r="D4206" s="0" t="inlineStr">
        <is>
          <t>112388</t>
        </is>
      </c>
      <c r="E4206" s="0" t="inlineStr">
        <is>
          <t>BLANK LANCASTER SHIRT:112388C - 4T</t>
        </is>
      </c>
      <c r="G4206" s="0" t="inlineStr">
        <is>
          <t>TODDLER</t>
        </is>
      </c>
      <c r="H4206" s="0" t="inlineStr">
        <is>
          <t>4T</t>
        </is>
      </c>
      <c r="I4206" s="0">
        <v>14.99</v>
      </c>
      <c r="J4206" s="0">
        <v>22</v>
      </c>
    </row>
    <row r="4207" spans="1:10" customHeight="0">
      <c r="A4207" s="0">
        <f>HYPERLINK("https://dl.dropboxusercontent.com/scl/fi/xb8x1od98cv1cw0hcs3kz/112388-af.jpg?rlkey=yi5mm2swcp5wror8kvb1imgzi&amp;dl=0","Click to download Image")</f>
      </c>
      <c r="C4207" s="0" t="inlineStr">
        <is>
          <t>Lancaster Toddler Cotton T-Shirt</t>
        </is>
      </c>
      <c r="D4207" s="0" t="inlineStr">
        <is>
          <t>112388</t>
        </is>
      </c>
      <c r="E4207" s="0" t="inlineStr">
        <is>
          <t>BLANK LANCASTER SHIRT:112388D - 5T</t>
        </is>
      </c>
      <c r="G4207" s="0" t="inlineStr">
        <is>
          <t>TODDLER</t>
        </is>
      </c>
      <c r="H4207" s="0" t="inlineStr">
        <is>
          <t>5T</t>
        </is>
      </c>
      <c r="I4207" s="0">
        <v>14.99</v>
      </c>
      <c r="J4207" s="0">
        <v>26</v>
      </c>
    </row>
    <row r="4208" spans="1:10" customHeight="0">
      <c r="A4208" s="0">
        <f>HYPERLINK("https://dl.dropboxusercontent.com/scl/fi/4ymg4s6dd4e838i6sp926/111798-f.jpg?rlkey=xwuyoygxc06ejwj61dul8j4r9&amp;dl=0","Click to download Image")</f>
      </c>
      <c r="C4208" s="0" t="inlineStr">
        <is>
          <t>Grande Toddler Polka Dot Romper</t>
        </is>
      </c>
      <c r="D4208" s="0" t="inlineStr">
        <is>
          <t>111798</t>
        </is>
      </c>
      <c r="E4208" s="0" t="inlineStr">
        <is>
          <t>BLANK GRANDE TODDLER CARDINAL:111798A - 2T</t>
        </is>
      </c>
      <c r="G4208" s="0" t="inlineStr">
        <is>
          <t>TODDLER</t>
        </is>
      </c>
      <c r="H4208" s="0" t="inlineStr">
        <is>
          <t>2T</t>
        </is>
      </c>
      <c r="I4208" s="0">
        <v>22.99</v>
      </c>
      <c r="J4208" s="0">
        <v>2</v>
      </c>
    </row>
    <row r="4209" spans="1:10" customHeight="0">
      <c r="A4209" s="0">
        <f>HYPERLINK("https://dl.dropboxusercontent.com/scl/fi/4ymg4s6dd4e838i6sp926/111798-f.jpg?rlkey=xwuyoygxc06ejwj61dul8j4r9&amp;dl=0","Click to download Image")</f>
      </c>
      <c r="C4209" s="0" t="inlineStr">
        <is>
          <t>Grande Toddler Polka Dot Romper</t>
        </is>
      </c>
      <c r="D4209" s="0" t="inlineStr">
        <is>
          <t>111798</t>
        </is>
      </c>
      <c r="E4209" s="0" t="inlineStr">
        <is>
          <t>BLANK GRANDE TODDLER CARDINAL:111798B - 3T</t>
        </is>
      </c>
      <c r="G4209" s="0" t="inlineStr">
        <is>
          <t>TODDLER</t>
        </is>
      </c>
      <c r="H4209" s="0" t="inlineStr">
        <is>
          <t>3T</t>
        </is>
      </c>
      <c r="I4209" s="0">
        <v>22.99</v>
      </c>
      <c r="J4209" s="0">
        <v>4</v>
      </c>
    </row>
    <row r="4210" spans="1:10" customHeight="0">
      <c r="A4210" s="0">
        <f>HYPERLINK("https://dl.dropboxusercontent.com/scl/fi/4ymg4s6dd4e838i6sp926/111798-f.jpg?rlkey=xwuyoygxc06ejwj61dul8j4r9&amp;dl=0","Click to download Image")</f>
      </c>
      <c r="C4210" s="0" t="inlineStr">
        <is>
          <t>Grande Toddler Polka Dot Romper</t>
        </is>
      </c>
      <c r="D4210" s="0" t="inlineStr">
        <is>
          <t>111798</t>
        </is>
      </c>
      <c r="E4210" s="0" t="inlineStr">
        <is>
          <t>BLANK GRANDE TODDLER CARDINAL:111798C - 4T</t>
        </is>
      </c>
      <c r="G4210" s="0" t="inlineStr">
        <is>
          <t>TODDLER</t>
        </is>
      </c>
      <c r="H4210" s="0" t="inlineStr">
        <is>
          <t>4T</t>
        </is>
      </c>
      <c r="I4210" s="0">
        <v>22.99</v>
      </c>
      <c r="J4210" s="0">
        <v>6</v>
      </c>
    </row>
    <row r="4211" spans="1:10" customHeight="0">
      <c r="A4211" s="0">
        <f>HYPERLINK("https://dl.dropboxusercontent.com/scl/fi/4ymg4s6dd4e838i6sp926/111798-f.jpg?rlkey=xwuyoygxc06ejwj61dul8j4r9&amp;dl=0","Click to download Image")</f>
      </c>
      <c r="C4211" s="0" t="inlineStr">
        <is>
          <t>Grande Toddler Polka Dot Romper</t>
        </is>
      </c>
      <c r="D4211" s="0" t="inlineStr">
        <is>
          <t>111798</t>
        </is>
      </c>
      <c r="E4211" s="0" t="inlineStr">
        <is>
          <t>BLANK GRANDE TODDLER CARDINAL:111798D - 5T</t>
        </is>
      </c>
      <c r="G4211" s="0" t="inlineStr">
        <is>
          <t>TODDLER</t>
        </is>
      </c>
      <c r="H4211" s="0" t="inlineStr">
        <is>
          <t>5T</t>
        </is>
      </c>
      <c r="I4211" s="0">
        <v>22.99</v>
      </c>
      <c r="J4211" s="0">
        <v>6</v>
      </c>
    </row>
    <row r="4212" spans="1:10" customHeight="0">
      <c r="A4212" s="0">
        <f>HYPERLINK("https://dl.dropboxusercontent.com/scl/fi/2xt89g8xmejp9q72uatmn/111797-af.jpg?rlkey=rdq7dherbsihogtbooh5rsemo&amp;dl=0","Click to download Image")</f>
      </c>
      <c r="C4212" s="0" t="inlineStr">
        <is>
          <t>Grande Toddler Polka Dot Romper</t>
        </is>
      </c>
      <c r="D4212" s="0" t="inlineStr">
        <is>
          <t>111797</t>
        </is>
      </c>
      <c r="E4212" s="0" t="inlineStr">
        <is>
          <t>BLANK GRANDE TODDLER GOLD:111797A - 2T</t>
        </is>
      </c>
      <c r="G4212" s="0" t="inlineStr">
        <is>
          <t>TODDLER</t>
        </is>
      </c>
      <c r="H4212" s="0" t="inlineStr">
        <is>
          <t>2T</t>
        </is>
      </c>
      <c r="I4212" s="0">
        <v>22.99</v>
      </c>
      <c r="J4212" s="0">
        <v>4</v>
      </c>
    </row>
    <row r="4213" spans="1:10" customHeight="0">
      <c r="A4213" s="0">
        <f>HYPERLINK("https://dl.dropboxusercontent.com/scl/fi/2xt89g8xmejp9q72uatmn/111797-af.jpg?rlkey=rdq7dherbsihogtbooh5rsemo&amp;dl=0","Click to download Image")</f>
      </c>
      <c r="C4213" s="0" t="inlineStr">
        <is>
          <t>Grande Toddler Polka Dot Romper</t>
        </is>
      </c>
      <c r="D4213" s="0" t="inlineStr">
        <is>
          <t>111797</t>
        </is>
      </c>
      <c r="E4213" s="0" t="inlineStr">
        <is>
          <t>BLANK GRANDE TODDLER GOLD:111797B - 3T</t>
        </is>
      </c>
      <c r="G4213" s="0" t="inlineStr">
        <is>
          <t>TODDLER</t>
        </is>
      </c>
      <c r="H4213" s="0" t="inlineStr">
        <is>
          <t>3T</t>
        </is>
      </c>
      <c r="I4213" s="0">
        <v>22.99</v>
      </c>
      <c r="J4213" s="0">
        <v>5</v>
      </c>
    </row>
    <row r="4214" spans="1:10" customHeight="0">
      <c r="A4214" s="0">
        <f>HYPERLINK("https://dl.dropboxusercontent.com/scl/fi/2xt89g8xmejp9q72uatmn/111797-af.jpg?rlkey=rdq7dherbsihogtbooh5rsemo&amp;dl=0","Click to download Image")</f>
      </c>
      <c r="C4214" s="0" t="inlineStr">
        <is>
          <t>Grande Toddler Polka Dot Romper</t>
        </is>
      </c>
      <c r="D4214" s="0" t="inlineStr">
        <is>
          <t>111797</t>
        </is>
      </c>
      <c r="E4214" s="0" t="inlineStr">
        <is>
          <t>BLANK GRANDE TODDLER GOLD:111797C - 4T</t>
        </is>
      </c>
      <c r="G4214" s="0" t="inlineStr">
        <is>
          <t>TODDLER</t>
        </is>
      </c>
      <c r="H4214" s="0" t="inlineStr">
        <is>
          <t>4T</t>
        </is>
      </c>
      <c r="I4214" s="0">
        <v>22.99</v>
      </c>
      <c r="J4214" s="0">
        <v>6</v>
      </c>
    </row>
    <row r="4215" spans="1:10" customHeight="0">
      <c r="A4215" s="0">
        <f>HYPERLINK("https://dl.dropboxusercontent.com/scl/fi/2xt89g8xmejp9q72uatmn/111797-af.jpg?rlkey=rdq7dherbsihogtbooh5rsemo&amp;dl=0","Click to download Image")</f>
      </c>
      <c r="C4215" s="0" t="inlineStr">
        <is>
          <t>Grande Toddler Polka Dot Romper</t>
        </is>
      </c>
      <c r="D4215" s="0" t="inlineStr">
        <is>
          <t>111797</t>
        </is>
      </c>
      <c r="E4215" s="0" t="inlineStr">
        <is>
          <t>BLANK GRANDE TODDLER GOLD:111797D - 5T</t>
        </is>
      </c>
      <c r="G4215" s="0" t="inlineStr">
        <is>
          <t>TODDLER</t>
        </is>
      </c>
      <c r="H4215" s="0" t="inlineStr">
        <is>
          <t>5T</t>
        </is>
      </c>
      <c r="I4215" s="0">
        <v>22.99</v>
      </c>
      <c r="J4215" s="0">
        <v>5</v>
      </c>
    </row>
    <row r="4216" spans="1:10" customHeight="0">
      <c r="A4216" s="0">
        <f>HYPERLINK("https://dl.dropboxusercontent.com/scl/fi/mk2upz8ye1aoa8csjjlmv/111798-f.jpg?rlkey=t24fbglgfumsyttzg2wc65r1t&amp;dl=0","Click to download Image")</f>
      </c>
      <c r="C4216" s="0" t="inlineStr">
        <is>
          <t>Grande Infant Polka Dot Romper</t>
        </is>
      </c>
      <c r="D4216" s="0" t="inlineStr">
        <is>
          <t>111794</t>
        </is>
      </c>
      <c r="E4216" s="0" t="inlineStr">
        <is>
          <t>BLANK GRANDE INFANT CARDINAL:111794A - 0-3M</t>
        </is>
      </c>
      <c r="G4216" s="0" t="inlineStr">
        <is>
          <t>INFANT</t>
        </is>
      </c>
      <c r="H4216" s="0" t="inlineStr">
        <is>
          <t>0-3M</t>
        </is>
      </c>
      <c r="I4216" s="0">
        <v>22.99</v>
      </c>
      <c r="J4216" s="0">
        <v>72</v>
      </c>
    </row>
    <row r="4217" spans="1:10" customHeight="0">
      <c r="A4217" s="0">
        <f>HYPERLINK("https://dl.dropboxusercontent.com/scl/fi/mk2upz8ye1aoa8csjjlmv/111798-f.jpg?rlkey=t24fbglgfumsyttzg2wc65r1t&amp;dl=0","Click to download Image")</f>
      </c>
      <c r="C4217" s="0" t="inlineStr">
        <is>
          <t>Grande Infant Polka Dot Romper</t>
        </is>
      </c>
      <c r="D4217" s="0" t="inlineStr">
        <is>
          <t>111794</t>
        </is>
      </c>
      <c r="E4217" s="0" t="inlineStr">
        <is>
          <t>BLANK GRANDE INFANT CARDINAL:111794B - 3-6M</t>
        </is>
      </c>
      <c r="G4217" s="0" t="inlineStr">
        <is>
          <t>INFANT</t>
        </is>
      </c>
      <c r="H4217" s="0" t="inlineStr">
        <is>
          <t>3-6M</t>
        </is>
      </c>
      <c r="I4217" s="0">
        <v>22.99</v>
      </c>
      <c r="J4217" s="0">
        <v>71</v>
      </c>
    </row>
    <row r="4218" spans="1:10" customHeight="0">
      <c r="A4218" s="0">
        <f>HYPERLINK("https://dl.dropboxusercontent.com/scl/fi/mk2upz8ye1aoa8csjjlmv/111798-f.jpg?rlkey=t24fbglgfumsyttzg2wc65r1t&amp;dl=0","Click to download Image")</f>
      </c>
      <c r="C4218" s="0" t="inlineStr">
        <is>
          <t>Grande Infant Polka Dot Romper</t>
        </is>
      </c>
      <c r="D4218" s="0" t="inlineStr">
        <is>
          <t>111794</t>
        </is>
      </c>
      <c r="E4218" s="0" t="inlineStr">
        <is>
          <t>BLANK GRANDE INFANT CARDINAL:111794C - 6-9M</t>
        </is>
      </c>
      <c r="G4218" s="0" t="inlineStr">
        <is>
          <t>INFANT</t>
        </is>
      </c>
      <c r="H4218" s="0" t="inlineStr">
        <is>
          <t>6-9M</t>
        </is>
      </c>
      <c r="I4218" s="0">
        <v>22.99</v>
      </c>
      <c r="J4218" s="0">
        <v>72</v>
      </c>
    </row>
    <row r="4219" spans="1:10" customHeight="0">
      <c r="A4219" s="0">
        <f>HYPERLINK("https://dl.dropboxusercontent.com/scl/fi/mk2upz8ye1aoa8csjjlmv/111798-f.jpg?rlkey=t24fbglgfumsyttzg2wc65r1t&amp;dl=0","Click to download Image")</f>
      </c>
      <c r="C4219" s="0" t="inlineStr">
        <is>
          <t>Grande Infant Polka Dot Romper</t>
        </is>
      </c>
      <c r="D4219" s="0" t="inlineStr">
        <is>
          <t>111794</t>
        </is>
      </c>
      <c r="E4219" s="0" t="inlineStr">
        <is>
          <t>BLANK GRANDE INFANT CARDINAL:111794F - 12M</t>
        </is>
      </c>
      <c r="G4219" s="0" t="inlineStr">
        <is>
          <t>INFANT</t>
        </is>
      </c>
      <c r="H4219" s="0" t="inlineStr">
        <is>
          <t>9-12M</t>
        </is>
      </c>
      <c r="I4219" s="0">
        <v>22.99</v>
      </c>
      <c r="J4219" s="0">
        <v>72</v>
      </c>
    </row>
    <row r="4220" spans="1:10" customHeight="0">
      <c r="A4220" s="0">
        <f>HYPERLINK("https://dl.dropboxusercontent.com/scl/fi/03cbzx8960a9z7jj04jyh/111797-af.jpg?rlkey=y4ezzv8rczhr8wfx7gal3dzci&amp;dl=0","Click to download Image")</f>
      </c>
      <c r="C4220" s="0" t="inlineStr">
        <is>
          <t>Grande Infant Polka Dot Romper</t>
        </is>
      </c>
      <c r="D4220" s="0" t="inlineStr">
        <is>
          <t>111793</t>
        </is>
      </c>
      <c r="E4220" s="0" t="inlineStr">
        <is>
          <t>BLANK GRANDE INFANT GOLD:111793A - 0-3M</t>
        </is>
      </c>
      <c r="G4220" s="0" t="inlineStr">
        <is>
          <t>INFANT</t>
        </is>
      </c>
      <c r="H4220" s="0" t="inlineStr">
        <is>
          <t>0-3M</t>
        </is>
      </c>
      <c r="I4220" s="0">
        <v>22.99</v>
      </c>
      <c r="J4220" s="0">
        <v>72</v>
      </c>
    </row>
    <row r="4221" spans="1:10" customHeight="0">
      <c r="A4221" s="0">
        <f>HYPERLINK("https://dl.dropboxusercontent.com/scl/fi/03cbzx8960a9z7jj04jyh/111797-af.jpg?rlkey=y4ezzv8rczhr8wfx7gal3dzci&amp;dl=0","Click to download Image")</f>
      </c>
      <c r="C4221" s="0" t="inlineStr">
        <is>
          <t>Grande Infant Polka Dot Romper</t>
        </is>
      </c>
      <c r="D4221" s="0" t="inlineStr">
        <is>
          <t>111793</t>
        </is>
      </c>
      <c r="E4221" s="0" t="inlineStr">
        <is>
          <t>BLANK GRANDE INFANT GOLD:111793B - 3-6M</t>
        </is>
      </c>
      <c r="G4221" s="0" t="inlineStr">
        <is>
          <t>INFANT</t>
        </is>
      </c>
      <c r="H4221" s="0" t="inlineStr">
        <is>
          <t>3-6M</t>
        </is>
      </c>
      <c r="I4221" s="0">
        <v>22.99</v>
      </c>
      <c r="J4221" s="0">
        <v>72</v>
      </c>
    </row>
    <row r="4222" spans="1:10" customHeight="0">
      <c r="A4222" s="0">
        <f>HYPERLINK("https://dl.dropboxusercontent.com/scl/fi/03cbzx8960a9z7jj04jyh/111797-af.jpg?rlkey=y4ezzv8rczhr8wfx7gal3dzci&amp;dl=0","Click to download Image")</f>
      </c>
      <c r="C4222" s="0" t="inlineStr">
        <is>
          <t>Grande Infant Polka Dot Romper</t>
        </is>
      </c>
      <c r="D4222" s="0" t="inlineStr">
        <is>
          <t>111793</t>
        </is>
      </c>
      <c r="E4222" s="0" t="inlineStr">
        <is>
          <t>BLANK GRANDE INFANT GOLD:111793C - 6-9M</t>
        </is>
      </c>
      <c r="G4222" s="0" t="inlineStr">
        <is>
          <t>INFANT</t>
        </is>
      </c>
      <c r="H4222" s="0" t="inlineStr">
        <is>
          <t>6-9M</t>
        </is>
      </c>
      <c r="I4222" s="0">
        <v>22.99</v>
      </c>
      <c r="J4222" s="0">
        <v>72</v>
      </c>
    </row>
    <row r="4223" spans="1:10" customHeight="0">
      <c r="A4223" s="0">
        <f>HYPERLINK("https://dl.dropboxusercontent.com/scl/fi/03cbzx8960a9z7jj04jyh/111797-af.jpg?rlkey=y4ezzv8rczhr8wfx7gal3dzci&amp;dl=0","Click to download Image")</f>
      </c>
      <c r="C4223" s="0" t="inlineStr">
        <is>
          <t>Grande Infant Polka Dot Romper</t>
        </is>
      </c>
      <c r="D4223" s="0" t="inlineStr">
        <is>
          <t>111793</t>
        </is>
      </c>
      <c r="E4223" s="0" t="inlineStr">
        <is>
          <t>BLANK GRANDE INFANT GOLD:111793F - 12M</t>
        </is>
      </c>
      <c r="G4223" s="0" t="inlineStr">
        <is>
          <t>INFANT</t>
        </is>
      </c>
      <c r="H4223" s="0" t="inlineStr">
        <is>
          <t>9-12M</t>
        </is>
      </c>
      <c r="I4223" s="0">
        <v>22.99</v>
      </c>
      <c r="J4223" s="0">
        <v>72</v>
      </c>
    </row>
    <row r="4224" spans="1:10" customHeight="0">
      <c r="A4224" s="0">
        <f>HYPERLINK("https://dl.dropboxusercontent.com/scl/fi/ae6lusoos3udzoldond4p/111264-af.jpg?rlkey=3ns9iv7uli8juckipd6naonw4&amp;dl=0","Click to download Image")</f>
      </c>
      <c r="B4224" s="0">
        <f>HYPERLINK("https://dl.dropboxusercontent.com/scl/fi/7a5cnwtazquo0h40cn0jb/womens-hoodie-and-sweatshirt-size-chartsrome.jpg?rlkey=z1eoa1pb95w518bio7whymz0g&amp;dl=0","Click to download SizeChart")</f>
      </c>
      <c r="C4224" s="0" t="inlineStr">
        <is>
          <t>Rome Women's Cowl Neck Long Sleeve</t>
        </is>
      </c>
      <c r="D4224" s="0" t="inlineStr">
        <is>
          <t>111264</t>
        </is>
      </c>
      <c r="E4224" s="0" t="inlineStr">
        <is>
          <t>BLANK ROME BLACK:111264A - S</t>
        </is>
      </c>
      <c r="G4224" s="0" t="inlineStr">
        <is>
          <t>WOMENS</t>
        </is>
      </c>
      <c r="H4224" s="0" t="inlineStr">
        <is>
          <t>M</t>
        </is>
      </c>
      <c r="I4224" s="0">
        <v>32.99</v>
      </c>
      <c r="J4224" s="0">
        <v>21</v>
      </c>
    </row>
    <row r="4225" spans="1:10" customHeight="0">
      <c r="A4225" s="0">
        <f>HYPERLINK("https://dl.dropboxusercontent.com/scl/fi/ae6lusoos3udzoldond4p/111264-af.jpg?rlkey=3ns9iv7uli8juckipd6naonw4&amp;dl=0","Click to download Image")</f>
      </c>
      <c r="B4225" s="0">
        <f>HYPERLINK("https://dl.dropboxusercontent.com/scl/fi/7a5cnwtazquo0h40cn0jb/womens-hoodie-and-sweatshirt-size-chartsrome.jpg?rlkey=z1eoa1pb95w518bio7whymz0g&amp;dl=0","Click to download SizeChart")</f>
      </c>
      <c r="C4225" s="0" t="inlineStr">
        <is>
          <t>Rome Women's Cowl Neck Long Sleeve</t>
        </is>
      </c>
      <c r="D4225" s="0" t="inlineStr">
        <is>
          <t>111264</t>
        </is>
      </c>
      <c r="E4225" s="0" t="inlineStr">
        <is>
          <t>BLANK ROME BLACK:111264B - M</t>
        </is>
      </c>
      <c r="G4225" s="0" t="inlineStr">
        <is>
          <t>WOMENS</t>
        </is>
      </c>
      <c r="H4225" s="0" t="inlineStr">
        <is>
          <t>M</t>
        </is>
      </c>
      <c r="I4225" s="0">
        <v>32.99</v>
      </c>
      <c r="J4225" s="0">
        <v>48</v>
      </c>
    </row>
    <row r="4226" spans="1:10" customHeight="0">
      <c r="A4226" s="0">
        <f>HYPERLINK("https://dl.dropboxusercontent.com/scl/fi/ae6lusoos3udzoldond4p/111264-af.jpg?rlkey=3ns9iv7uli8juckipd6naonw4&amp;dl=0","Click to download Image")</f>
      </c>
      <c r="B4226" s="0">
        <f>HYPERLINK("https://dl.dropboxusercontent.com/scl/fi/7a5cnwtazquo0h40cn0jb/womens-hoodie-and-sweatshirt-size-chartsrome.jpg?rlkey=z1eoa1pb95w518bio7whymz0g&amp;dl=0","Click to download SizeChart")</f>
      </c>
      <c r="C4226" s="0" t="inlineStr">
        <is>
          <t>Rome Women's Cowl Neck Long Sleeve</t>
        </is>
      </c>
      <c r="D4226" s="0" t="inlineStr">
        <is>
          <t>111264</t>
        </is>
      </c>
      <c r="E4226" s="0" t="inlineStr">
        <is>
          <t>BLANK ROME BLACK:111264C - L</t>
        </is>
      </c>
      <c r="G4226" s="0" t="inlineStr">
        <is>
          <t>WOMENS</t>
        </is>
      </c>
      <c r="H4226" s="0" t="inlineStr">
        <is>
          <t>L</t>
        </is>
      </c>
      <c r="I4226" s="0">
        <v>32.99</v>
      </c>
      <c r="J4226" s="0">
        <v>45</v>
      </c>
    </row>
    <row r="4227" spans="1:10" customHeight="0">
      <c r="A4227" s="0">
        <f>HYPERLINK("https://dl.dropboxusercontent.com/scl/fi/ae6lusoos3udzoldond4p/111264-af.jpg?rlkey=3ns9iv7uli8juckipd6naonw4&amp;dl=0","Click to download Image")</f>
      </c>
      <c r="B4227" s="0">
        <f>HYPERLINK("https://dl.dropboxusercontent.com/scl/fi/7a5cnwtazquo0h40cn0jb/womens-hoodie-and-sweatshirt-size-chartsrome.jpg?rlkey=z1eoa1pb95w518bio7whymz0g&amp;dl=0","Click to download SizeChart")</f>
      </c>
      <c r="C4227" s="0" t="inlineStr">
        <is>
          <t>Rome Women's Cowl Neck Long Sleeve</t>
        </is>
      </c>
      <c r="D4227" s="0" t="inlineStr">
        <is>
          <t>111264</t>
        </is>
      </c>
      <c r="E4227" s="0" t="inlineStr">
        <is>
          <t>BLANK ROME BLACK:111264D - XL</t>
        </is>
      </c>
      <c r="G4227" s="0" t="inlineStr">
        <is>
          <t>WOMENS</t>
        </is>
      </c>
      <c r="H4227" s="0" t="inlineStr">
        <is>
          <t>XL</t>
        </is>
      </c>
      <c r="I4227" s="0">
        <v>32.99</v>
      </c>
      <c r="J4227" s="0">
        <v>25</v>
      </c>
    </row>
    <row r="4228" spans="1:10" customHeight="0">
      <c r="A4228" s="0">
        <f>HYPERLINK("https://dl.dropboxusercontent.com/scl/fi/ae6lusoos3udzoldond4p/111264-af.jpg?rlkey=3ns9iv7uli8juckipd6naonw4&amp;dl=0","Click to download Image")</f>
      </c>
      <c r="B4228" s="0">
        <f>HYPERLINK("https://dl.dropboxusercontent.com/scl/fi/7a5cnwtazquo0h40cn0jb/womens-hoodie-and-sweatshirt-size-chartsrome.jpg?rlkey=z1eoa1pb95w518bio7whymz0g&amp;dl=0","Click to download SizeChart")</f>
      </c>
      <c r="C4228" s="0" t="inlineStr">
        <is>
          <t>Rome Women's Cowl Neck Long Sleeve</t>
        </is>
      </c>
      <c r="D4228" s="0" t="inlineStr">
        <is>
          <t>111264</t>
        </is>
      </c>
      <c r="E4228" s="0" t="inlineStr">
        <is>
          <t>BLANK ROME BLACK:111264E - 2XL</t>
        </is>
      </c>
      <c r="G4228" s="0" t="inlineStr">
        <is>
          <t>WOMENS</t>
        </is>
      </c>
      <c r="H4228" s="0" t="inlineStr">
        <is>
          <t>2XL</t>
        </is>
      </c>
      <c r="I4228" s="0">
        <v>32.99</v>
      </c>
      <c r="J4228" s="0">
        <v>11</v>
      </c>
    </row>
    <row r="4229" spans="1:10" customHeight="0">
      <c r="A4229" s="0">
        <f>HYPERLINK("https://dl.dropboxusercontent.com/scl/fi/ae6lusoos3udzoldond4p/111264-af.jpg?rlkey=3ns9iv7uli8juckipd6naonw4&amp;dl=0","Click to download Image")</f>
      </c>
      <c r="B4229" s="0">
        <f>HYPERLINK("https://dl.dropboxusercontent.com/scl/fi/7a5cnwtazquo0h40cn0jb/womens-hoodie-and-sweatshirt-size-chartsrome.jpg?rlkey=z1eoa1pb95w518bio7whymz0g&amp;dl=0","Click to download SizeChart")</f>
      </c>
      <c r="C4229" s="0" t="inlineStr">
        <is>
          <t>Rome Women's Cowl Neck Long Sleeve</t>
        </is>
      </c>
      <c r="D4229" s="0" t="inlineStr">
        <is>
          <t>111264</t>
        </is>
      </c>
      <c r="E4229" s="0" t="inlineStr">
        <is>
          <t>BLANK ROME BLACK:111264F - 3XL</t>
        </is>
      </c>
      <c r="G4229" s="0" t="inlineStr">
        <is>
          <t>WOMENS</t>
        </is>
      </c>
      <c r="H4229" s="0" t="inlineStr">
        <is>
          <t>3XL</t>
        </is>
      </c>
      <c r="I4229" s="0">
        <v>32.99</v>
      </c>
      <c r="J4229" s="0">
        <v>4</v>
      </c>
    </row>
    <row r="4230" spans="1:10" customHeight="0">
      <c r="A4230" s="0">
        <f>HYPERLINK("https://dl.dropboxusercontent.com/scl/fi/ybqgy9zj5dve5nzh3gh2k/112367-af.jpg?rlkey=kycnxyb0a5w349f6lp22xq01z&amp;dl=0","Click to download Image")</f>
      </c>
      <c r="B4230" s="0">
        <f>HYPERLINK("https://dl.dropboxusercontent.com/scl/fi/7a5cnwtazquo0h40cn0jb/womens-hoodie-and-sweatshirt-size-chartsrome.jpg?rlkey=z1eoa1pb95w518bio7whymz0g&amp;dl=0","Click to download SizeChart")</f>
      </c>
      <c r="C4230" s="0" t="inlineStr">
        <is>
          <t>Rome Women's Cowl Neck Long Sleeve</t>
        </is>
      </c>
      <c r="D4230" s="0" t="inlineStr">
        <is>
          <t>112367</t>
        </is>
      </c>
      <c r="E4230" s="0" t="inlineStr">
        <is>
          <t>BLANK ROME GREY:112367A - S</t>
        </is>
      </c>
      <c r="G4230" s="0" t="inlineStr">
        <is>
          <t>WOMENS</t>
        </is>
      </c>
      <c r="H4230" s="0" t="inlineStr">
        <is>
          <t>S</t>
        </is>
      </c>
      <c r="I4230" s="0">
        <v>32.99</v>
      </c>
      <c r="J4230" s="0">
        <v>19</v>
      </c>
    </row>
    <row r="4231" spans="1:10" customHeight="0">
      <c r="A4231" s="0">
        <f>HYPERLINK("https://dl.dropboxusercontent.com/scl/fi/ybqgy9zj5dve5nzh3gh2k/112367-af.jpg?rlkey=kycnxyb0a5w349f6lp22xq01z&amp;dl=0","Click to download Image")</f>
      </c>
      <c r="B4231" s="0">
        <f>HYPERLINK("https://dl.dropboxusercontent.com/scl/fi/7a5cnwtazquo0h40cn0jb/womens-hoodie-and-sweatshirt-size-chartsrome.jpg?rlkey=z1eoa1pb95w518bio7whymz0g&amp;dl=0","Click to download SizeChart")</f>
      </c>
      <c r="C4231" s="0" t="inlineStr">
        <is>
          <t>Rome Women's Cowl Neck Long Sleeve</t>
        </is>
      </c>
      <c r="D4231" s="0" t="inlineStr">
        <is>
          <t>112367</t>
        </is>
      </c>
      <c r="E4231" s="0" t="inlineStr">
        <is>
          <t>BLANK ROME GREY:112367B - M</t>
        </is>
      </c>
      <c r="G4231" s="0" t="inlineStr">
        <is>
          <t>WOMENS</t>
        </is>
      </c>
      <c r="H4231" s="0" t="inlineStr">
        <is>
          <t>M</t>
        </is>
      </c>
      <c r="I4231" s="0">
        <v>32.99</v>
      </c>
      <c r="J4231" s="0">
        <v>42</v>
      </c>
    </row>
    <row r="4232" spans="1:10" customHeight="0">
      <c r="A4232" s="0">
        <f>HYPERLINK("https://dl.dropboxusercontent.com/scl/fi/ybqgy9zj5dve5nzh3gh2k/112367-af.jpg?rlkey=kycnxyb0a5w349f6lp22xq01z&amp;dl=0","Click to download Image")</f>
      </c>
      <c r="B4232" s="0">
        <f>HYPERLINK("https://dl.dropboxusercontent.com/scl/fi/7a5cnwtazquo0h40cn0jb/womens-hoodie-and-sweatshirt-size-chartsrome.jpg?rlkey=z1eoa1pb95w518bio7whymz0g&amp;dl=0","Click to download SizeChart")</f>
      </c>
      <c r="C4232" s="0" t="inlineStr">
        <is>
          <t>Rome Women's Cowl Neck Long Sleeve</t>
        </is>
      </c>
      <c r="D4232" s="0" t="inlineStr">
        <is>
          <t>112367</t>
        </is>
      </c>
      <c r="E4232" s="0" t="inlineStr">
        <is>
          <t>BLANK ROME GREY:112367C - L</t>
        </is>
      </c>
      <c r="G4232" s="0" t="inlineStr">
        <is>
          <t>WOMENS</t>
        </is>
      </c>
      <c r="H4232" s="0" t="inlineStr">
        <is>
          <t>L</t>
        </is>
      </c>
      <c r="I4232" s="0">
        <v>32.99</v>
      </c>
      <c r="J4232" s="0">
        <v>44</v>
      </c>
    </row>
    <row r="4233" spans="1:10" customHeight="0">
      <c r="A4233" s="0">
        <f>HYPERLINK("https://dl.dropboxusercontent.com/scl/fi/ybqgy9zj5dve5nzh3gh2k/112367-af.jpg?rlkey=kycnxyb0a5w349f6lp22xq01z&amp;dl=0","Click to download Image")</f>
      </c>
      <c r="B4233" s="0">
        <f>HYPERLINK("https://dl.dropboxusercontent.com/scl/fi/7a5cnwtazquo0h40cn0jb/womens-hoodie-and-sweatshirt-size-chartsrome.jpg?rlkey=z1eoa1pb95w518bio7whymz0g&amp;dl=0","Click to download SizeChart")</f>
      </c>
      <c r="C4233" s="0" t="inlineStr">
        <is>
          <t>Rome Women's Cowl Neck Long Sleeve</t>
        </is>
      </c>
      <c r="D4233" s="0" t="inlineStr">
        <is>
          <t>112367</t>
        </is>
      </c>
      <c r="E4233" s="0" t="inlineStr">
        <is>
          <t>BLANK ROME GREY:112367D - XL</t>
        </is>
      </c>
      <c r="G4233" s="0" t="inlineStr">
        <is>
          <t>WOMENS</t>
        </is>
      </c>
      <c r="H4233" s="0" t="inlineStr">
        <is>
          <t>XL</t>
        </is>
      </c>
      <c r="I4233" s="0">
        <v>32.99</v>
      </c>
      <c r="J4233" s="0">
        <v>19</v>
      </c>
    </row>
    <row r="4234" spans="1:10" customHeight="0">
      <c r="A4234" s="0">
        <f>HYPERLINK("https://dl.dropboxusercontent.com/scl/fi/ybqgy9zj5dve5nzh3gh2k/112367-af.jpg?rlkey=kycnxyb0a5w349f6lp22xq01z&amp;dl=0","Click to download Image")</f>
      </c>
      <c r="B4234" s="0">
        <f>HYPERLINK("https://dl.dropboxusercontent.com/scl/fi/7a5cnwtazquo0h40cn0jb/womens-hoodie-and-sweatshirt-size-chartsrome.jpg?rlkey=z1eoa1pb95w518bio7whymz0g&amp;dl=0","Click to download SizeChart")</f>
      </c>
      <c r="C4234" s="0" t="inlineStr">
        <is>
          <t>Rome Women's Cowl Neck Long Sleeve</t>
        </is>
      </c>
      <c r="D4234" s="0" t="inlineStr">
        <is>
          <t>112367</t>
        </is>
      </c>
      <c r="E4234" s="0" t="inlineStr">
        <is>
          <t>BLANK ROME GREY:112367E - 2XL</t>
        </is>
      </c>
      <c r="G4234" s="0" t="inlineStr">
        <is>
          <t>WOMENS</t>
        </is>
      </c>
      <c r="H4234" s="0" t="inlineStr">
        <is>
          <t>2XL</t>
        </is>
      </c>
      <c r="I4234" s="0">
        <v>32.99</v>
      </c>
      <c r="J4234" s="0">
        <v>20</v>
      </c>
    </row>
    <row r="4235" spans="1:10" customHeight="0">
      <c r="A4235" s="0">
        <f>HYPERLINK("https://dl.dropboxusercontent.com/scl/fi/ybqgy9zj5dve5nzh3gh2k/112367-af.jpg?rlkey=kycnxyb0a5w349f6lp22xq01z&amp;dl=0","Click to download Image")</f>
      </c>
      <c r="B4235" s="0">
        <f>HYPERLINK("https://dl.dropboxusercontent.com/scl/fi/7a5cnwtazquo0h40cn0jb/womens-hoodie-and-sweatshirt-size-chartsrome.jpg?rlkey=z1eoa1pb95w518bio7whymz0g&amp;dl=0","Click to download SizeChart")</f>
      </c>
      <c r="C4235" s="0" t="inlineStr">
        <is>
          <t>Rome Women's Cowl Neck Long Sleeve</t>
        </is>
      </c>
      <c r="D4235" s="0" t="inlineStr">
        <is>
          <t>112367</t>
        </is>
      </c>
      <c r="E4235" s="0" t="inlineStr">
        <is>
          <t>BLANK ROME GREY:112367F - 3XL</t>
        </is>
      </c>
      <c r="G4235" s="0" t="inlineStr">
        <is>
          <t>WOMENS</t>
        </is>
      </c>
      <c r="H4235" s="0" t="inlineStr">
        <is>
          <t>3XL</t>
        </is>
      </c>
      <c r="I4235" s="0">
        <v>32.99</v>
      </c>
      <c r="J4235" s="0">
        <v>5</v>
      </c>
    </row>
    <row r="4236" spans="1:10" customHeight="0">
      <c r="A4236" s="0">
        <f>HYPERLINK("https://dl.dropboxusercontent.com/scl/fi/76llnw2xi8mbrpwh9ixz2/111262-af.jpg?rlkey=3wpbsxy7jrsabv4j2r2dibmvz&amp;dl=0","Click to download Image")</f>
      </c>
      <c r="B4236" s="0">
        <f>HYPERLINK("https://dl.dropboxusercontent.com/scl/fi/7a5cnwtazquo0h40cn0jb/womens-hoodie-and-sweatshirt-size-chartsrome.jpg?rlkey=z1eoa1pb95w518bio7whymz0g&amp;dl=0","Click to download SizeChart")</f>
      </c>
      <c r="C4236" s="0" t="inlineStr">
        <is>
          <t>Rome Women's Cowl Neck Long Sleeve</t>
        </is>
      </c>
      <c r="D4236" s="0" t="inlineStr">
        <is>
          <t>111262</t>
        </is>
      </c>
      <c r="E4236" s="0" t="inlineStr">
        <is>
          <t>BLANK ROME PURPLE:111262A - S</t>
        </is>
      </c>
      <c r="G4236" s="0" t="inlineStr">
        <is>
          <t>WOMENS</t>
        </is>
      </c>
      <c r="H4236" s="0" t="inlineStr">
        <is>
          <t>S</t>
        </is>
      </c>
      <c r="I4236" s="0">
        <v>32.99</v>
      </c>
      <c r="J4236" s="0">
        <v>3</v>
      </c>
    </row>
    <row r="4237" spans="1:10" customHeight="0">
      <c r="A4237" s="0">
        <f>HYPERLINK("https://dl.dropboxusercontent.com/scl/fi/76llnw2xi8mbrpwh9ixz2/111262-af.jpg?rlkey=3wpbsxy7jrsabv4j2r2dibmvz&amp;dl=0","Click to download Image")</f>
      </c>
      <c r="B4237" s="0">
        <f>HYPERLINK("https://dl.dropboxusercontent.com/scl/fi/7a5cnwtazquo0h40cn0jb/womens-hoodie-and-sweatshirt-size-chartsrome.jpg?rlkey=z1eoa1pb95w518bio7whymz0g&amp;dl=0","Click to download SizeChart")</f>
      </c>
      <c r="C4237" s="0" t="inlineStr">
        <is>
          <t>Rome Women's Cowl Neck Long Sleeve</t>
        </is>
      </c>
      <c r="D4237" s="0" t="inlineStr">
        <is>
          <t>111262</t>
        </is>
      </c>
      <c r="E4237" s="0" t="inlineStr">
        <is>
          <t>BLANK ROME PURPLE:111262B - M</t>
        </is>
      </c>
      <c r="G4237" s="0" t="inlineStr">
        <is>
          <t>WOMENS</t>
        </is>
      </c>
      <c r="H4237" s="0" t="inlineStr">
        <is>
          <t>M</t>
        </is>
      </c>
      <c r="I4237" s="0">
        <v>32.99</v>
      </c>
      <c r="J4237" s="0">
        <v>12</v>
      </c>
    </row>
    <row r="4238" spans="1:10" customHeight="0">
      <c r="A4238" s="0">
        <f>HYPERLINK("https://dl.dropboxusercontent.com/scl/fi/76llnw2xi8mbrpwh9ixz2/111262-af.jpg?rlkey=3wpbsxy7jrsabv4j2r2dibmvz&amp;dl=0","Click to download Image")</f>
      </c>
      <c r="B4238" s="0">
        <f>HYPERLINK("https://dl.dropboxusercontent.com/scl/fi/7a5cnwtazquo0h40cn0jb/womens-hoodie-and-sweatshirt-size-chartsrome.jpg?rlkey=z1eoa1pb95w518bio7whymz0g&amp;dl=0","Click to download SizeChart")</f>
      </c>
      <c r="C4238" s="0" t="inlineStr">
        <is>
          <t>Rome Women's Cowl Neck Long Sleeve</t>
        </is>
      </c>
      <c r="D4238" s="0" t="inlineStr">
        <is>
          <t>111262</t>
        </is>
      </c>
      <c r="E4238" s="0" t="inlineStr">
        <is>
          <t>BLANK ROME PURPLE:111262C - L</t>
        </is>
      </c>
      <c r="G4238" s="0" t="inlineStr">
        <is>
          <t>WOMENS</t>
        </is>
      </c>
      <c r="H4238" s="0" t="inlineStr">
        <is>
          <t>L</t>
        </is>
      </c>
      <c r="I4238" s="0">
        <v>32.99</v>
      </c>
      <c r="J4238" s="0">
        <v>9</v>
      </c>
    </row>
    <row r="4239" spans="1:10" customHeight="0">
      <c r="A4239" s="0">
        <f>HYPERLINK("https://dl.dropboxusercontent.com/scl/fi/76llnw2xi8mbrpwh9ixz2/111262-af.jpg?rlkey=3wpbsxy7jrsabv4j2r2dibmvz&amp;dl=0","Click to download Image")</f>
      </c>
      <c r="B4239" s="0">
        <f>HYPERLINK("https://dl.dropboxusercontent.com/scl/fi/7a5cnwtazquo0h40cn0jb/womens-hoodie-and-sweatshirt-size-chartsrome.jpg?rlkey=z1eoa1pb95w518bio7whymz0g&amp;dl=0","Click to download SizeChart")</f>
      </c>
      <c r="C4239" s="0" t="inlineStr">
        <is>
          <t>Rome Women's Cowl Neck Long Sleeve</t>
        </is>
      </c>
      <c r="D4239" s="0" t="inlineStr">
        <is>
          <t>111262</t>
        </is>
      </c>
      <c r="E4239" s="0" t="inlineStr">
        <is>
          <t>BLANK ROME PURPLE:111262D - XL</t>
        </is>
      </c>
      <c r="G4239" s="0" t="inlineStr">
        <is>
          <t>WOMENS</t>
        </is>
      </c>
      <c r="H4239" s="0" t="inlineStr">
        <is>
          <t>XL</t>
        </is>
      </c>
      <c r="I4239" s="0">
        <v>32.99</v>
      </c>
      <c r="J4239" s="0">
        <v>0</v>
      </c>
    </row>
    <row r="4240" spans="1:10" customHeight="0">
      <c r="A4240" s="0">
        <f>HYPERLINK("https://dl.dropboxusercontent.com/scl/fi/76llnw2xi8mbrpwh9ixz2/111262-af.jpg?rlkey=3wpbsxy7jrsabv4j2r2dibmvz&amp;dl=0","Click to download Image")</f>
      </c>
      <c r="B4240" s="0">
        <f>HYPERLINK("https://dl.dropboxusercontent.com/scl/fi/7a5cnwtazquo0h40cn0jb/womens-hoodie-and-sweatshirt-size-chartsrome.jpg?rlkey=z1eoa1pb95w518bio7whymz0g&amp;dl=0","Click to download SizeChart")</f>
      </c>
      <c r="C4240" s="0" t="inlineStr">
        <is>
          <t>Rome Women's Cowl Neck Long Sleeve</t>
        </is>
      </c>
      <c r="D4240" s="0" t="inlineStr">
        <is>
          <t>111262</t>
        </is>
      </c>
      <c r="E4240" s="0" t="inlineStr">
        <is>
          <t>BLANK ROME PURPLE:111262E - 2XL</t>
        </is>
      </c>
      <c r="G4240" s="0" t="inlineStr">
        <is>
          <t>WOMENS</t>
        </is>
      </c>
      <c r="H4240" s="0" t="inlineStr">
        <is>
          <t>2XL</t>
        </is>
      </c>
      <c r="I4240" s="0">
        <v>32.99</v>
      </c>
      <c r="J4240" s="0">
        <v>0</v>
      </c>
    </row>
    <row r="4241" spans="1:10" customHeight="0">
      <c r="A4241" s="0">
        <f>HYPERLINK("https://dl.dropboxusercontent.com/scl/fi/76llnw2xi8mbrpwh9ixz2/111262-af.jpg?rlkey=3wpbsxy7jrsabv4j2r2dibmvz&amp;dl=0","Click to download Image")</f>
      </c>
      <c r="B4241" s="0">
        <f>HYPERLINK("https://dl.dropboxusercontent.com/scl/fi/7a5cnwtazquo0h40cn0jb/womens-hoodie-and-sweatshirt-size-chartsrome.jpg?rlkey=z1eoa1pb95w518bio7whymz0g&amp;dl=0","Click to download SizeChart")</f>
      </c>
      <c r="C4241" s="0" t="inlineStr">
        <is>
          <t>Rome Women's Cowl Neck Long Sleeve</t>
        </is>
      </c>
      <c r="D4241" s="0" t="inlineStr">
        <is>
          <t>111262</t>
        </is>
      </c>
      <c r="E4241" s="0" t="inlineStr">
        <is>
          <t>BLANK ROME PURPLE:111262F - 3XL</t>
        </is>
      </c>
      <c r="G4241" s="0" t="inlineStr">
        <is>
          <t>WOMENS</t>
        </is>
      </c>
      <c r="H4241" s="0" t="inlineStr">
        <is>
          <t>3XL</t>
        </is>
      </c>
      <c r="I4241" s="0">
        <v>32.99</v>
      </c>
      <c r="J4241" s="0">
        <v>0</v>
      </c>
    </row>
    <row r="4242" spans="1:10" customHeight="0">
      <c r="A4242" s="0">
        <f>HYPERLINK("https://dl.dropboxusercontent.com/scl/fi/4wj3d00e4vo815uzsaxqm/114561f.jpg?rlkey=hr2evuf3yx9xtuif2xkk1p82y&amp;dl=0","Click to download Image")</f>
      </c>
      <c r="B4242" s="0">
        <f>HYPERLINK("https://dl.dropboxusercontent.com/scl/fi/o2pspzzufis39kohxjhfk/womens-hoodie-and-sweatshirt-size-chartsrory.jpg?rlkey=k7kapvosutqy3sl4y9cqmpbd3&amp;dl=0","Click to download SizeChart")</f>
      </c>
      <c r="C4242" s="0" t="inlineStr">
        <is>
          <t>Rory Women's Cowl Neck Hoodie</t>
        </is>
      </c>
      <c r="D4242" s="0" t="inlineStr">
        <is>
          <t>114561</t>
        </is>
      </c>
      <c r="E4242" s="0" t="inlineStr">
        <is>
          <t>BLANK RORY W BLACK:114561A - S</t>
        </is>
      </c>
      <c r="G4242" s="0" t="inlineStr">
        <is>
          <t>WOMENS</t>
        </is>
      </c>
      <c r="H4242" s="0" t="inlineStr">
        <is>
          <t>S</t>
        </is>
      </c>
      <c r="I4242" s="0">
        <v>29.99</v>
      </c>
      <c r="J4242" s="0">
        <v>16</v>
      </c>
    </row>
    <row r="4243" spans="1:10" customHeight="0">
      <c r="A4243" s="0">
        <f>HYPERLINK("https://dl.dropboxusercontent.com/scl/fi/4wj3d00e4vo815uzsaxqm/114561f.jpg?rlkey=hr2evuf3yx9xtuif2xkk1p82y&amp;dl=0","Click to download Image")</f>
      </c>
      <c r="B4243" s="0">
        <f>HYPERLINK("https://dl.dropboxusercontent.com/scl/fi/o2pspzzufis39kohxjhfk/womens-hoodie-and-sweatshirt-size-chartsrory.jpg?rlkey=k7kapvosutqy3sl4y9cqmpbd3&amp;dl=0","Click to download SizeChart")</f>
      </c>
      <c r="C4243" s="0" t="inlineStr">
        <is>
          <t>Rory Women's Cowl Neck Hoodie</t>
        </is>
      </c>
      <c r="D4243" s="0" t="inlineStr">
        <is>
          <t>114561</t>
        </is>
      </c>
      <c r="E4243" s="0" t="inlineStr">
        <is>
          <t>BLANK RORY W BLACK:114561B - M</t>
        </is>
      </c>
      <c r="G4243" s="0" t="inlineStr">
        <is>
          <t>WOMENS</t>
        </is>
      </c>
      <c r="H4243" s="0" t="inlineStr">
        <is>
          <t>M</t>
        </is>
      </c>
      <c r="I4243" s="0">
        <v>29.99</v>
      </c>
      <c r="J4243" s="0">
        <v>31</v>
      </c>
    </row>
    <row r="4244" spans="1:10" customHeight="0">
      <c r="A4244" s="0">
        <f>HYPERLINK("https://dl.dropboxusercontent.com/scl/fi/4wj3d00e4vo815uzsaxqm/114561f.jpg?rlkey=hr2evuf3yx9xtuif2xkk1p82y&amp;dl=0","Click to download Image")</f>
      </c>
      <c r="B4244" s="0">
        <f>HYPERLINK("https://dl.dropboxusercontent.com/scl/fi/o2pspzzufis39kohxjhfk/womens-hoodie-and-sweatshirt-size-chartsrory.jpg?rlkey=k7kapvosutqy3sl4y9cqmpbd3&amp;dl=0","Click to download SizeChart")</f>
      </c>
      <c r="C4244" s="0" t="inlineStr">
        <is>
          <t>Rory Women's Cowl Neck Hoodie</t>
        </is>
      </c>
      <c r="D4244" s="0" t="inlineStr">
        <is>
          <t>114561</t>
        </is>
      </c>
      <c r="E4244" s="0" t="inlineStr">
        <is>
          <t>BLANK RORY W BLACK:114561C - L</t>
        </is>
      </c>
      <c r="G4244" s="0" t="inlineStr">
        <is>
          <t>WOMENS</t>
        </is>
      </c>
      <c r="H4244" s="0" t="inlineStr">
        <is>
          <t>L</t>
        </is>
      </c>
      <c r="I4244" s="0">
        <v>29.99</v>
      </c>
      <c r="J4244" s="0">
        <v>31</v>
      </c>
    </row>
    <row r="4245" spans="1:10" customHeight="0">
      <c r="A4245" s="0">
        <f>HYPERLINK("https://dl.dropboxusercontent.com/scl/fi/4wj3d00e4vo815uzsaxqm/114561f.jpg?rlkey=hr2evuf3yx9xtuif2xkk1p82y&amp;dl=0","Click to download Image")</f>
      </c>
      <c r="B4245" s="0">
        <f>HYPERLINK("https://dl.dropboxusercontent.com/scl/fi/o2pspzzufis39kohxjhfk/womens-hoodie-and-sweatshirt-size-chartsrory.jpg?rlkey=k7kapvosutqy3sl4y9cqmpbd3&amp;dl=0","Click to download SizeChart")</f>
      </c>
      <c r="C4245" s="0" t="inlineStr">
        <is>
          <t>Rory Women's Cowl Neck Hoodie</t>
        </is>
      </c>
      <c r="D4245" s="0" t="inlineStr">
        <is>
          <t>114561</t>
        </is>
      </c>
      <c r="E4245" s="0" t="inlineStr">
        <is>
          <t>BLANK RORY W BLACK:114561D - XL</t>
        </is>
      </c>
      <c r="G4245" s="0" t="inlineStr">
        <is>
          <t>WOMENS</t>
        </is>
      </c>
      <c r="H4245" s="0" t="inlineStr">
        <is>
          <t>XL</t>
        </is>
      </c>
      <c r="I4245" s="0">
        <v>29.99</v>
      </c>
      <c r="J4245" s="0">
        <v>14</v>
      </c>
    </row>
    <row r="4246" spans="1:10" customHeight="0">
      <c r="A4246" s="0">
        <f>HYPERLINK("https://dl.dropboxusercontent.com/scl/fi/4wj3d00e4vo815uzsaxqm/114561f.jpg?rlkey=hr2evuf3yx9xtuif2xkk1p82y&amp;dl=0","Click to download Image")</f>
      </c>
      <c r="B4246" s="0">
        <f>HYPERLINK("https://dl.dropboxusercontent.com/scl/fi/o2pspzzufis39kohxjhfk/womens-hoodie-and-sweatshirt-size-chartsrory.jpg?rlkey=k7kapvosutqy3sl4y9cqmpbd3&amp;dl=0","Click to download SizeChart")</f>
      </c>
      <c r="C4246" s="0" t="inlineStr">
        <is>
          <t>Rory Women's Cowl Neck Hoodie</t>
        </is>
      </c>
      <c r="D4246" s="0" t="inlineStr">
        <is>
          <t>114561</t>
        </is>
      </c>
      <c r="E4246" s="0" t="inlineStr">
        <is>
          <t>BLANK RORY W BLACK:114561E - 2XL</t>
        </is>
      </c>
      <c r="G4246" s="0" t="inlineStr">
        <is>
          <t>WOMENS</t>
        </is>
      </c>
      <c r="H4246" s="0" t="inlineStr">
        <is>
          <t>2XL</t>
        </is>
      </c>
      <c r="I4246" s="0">
        <v>29.99</v>
      </c>
      <c r="J4246" s="0">
        <v>9</v>
      </c>
    </row>
    <row r="4247" spans="1:10" customHeight="0">
      <c r="A4247" s="0">
        <f>HYPERLINK("https://dl.dropboxusercontent.com/scl/fi/4wj3d00e4vo815uzsaxqm/114561f.jpg?rlkey=hr2evuf3yx9xtuif2xkk1p82y&amp;dl=0","Click to download Image")</f>
      </c>
      <c r="B4247" s="0">
        <f>HYPERLINK("https://dl.dropboxusercontent.com/scl/fi/o2pspzzufis39kohxjhfk/womens-hoodie-and-sweatshirt-size-chartsrory.jpg?rlkey=k7kapvosutqy3sl4y9cqmpbd3&amp;dl=0","Click to download SizeChart")</f>
      </c>
      <c r="C4247" s="0" t="inlineStr">
        <is>
          <t>Rory Women's Cowl Neck Hoodie</t>
        </is>
      </c>
      <c r="D4247" s="0" t="inlineStr">
        <is>
          <t>114561</t>
        </is>
      </c>
      <c r="E4247" s="0" t="inlineStr">
        <is>
          <t>BLANK RORY W BLACK:114561F - 3XL</t>
        </is>
      </c>
      <c r="G4247" s="0" t="inlineStr">
        <is>
          <t>WOMENS</t>
        </is>
      </c>
      <c r="H4247" s="0" t="inlineStr">
        <is>
          <t>3XL</t>
        </is>
      </c>
      <c r="I4247" s="0">
        <v>29.99</v>
      </c>
      <c r="J4247" s="0">
        <v>1</v>
      </c>
    </row>
    <row r="4248" spans="1:10" customHeight="0">
      <c r="A4248" s="0">
        <f>HYPERLINK("https://dl.dropboxusercontent.com/scl/fi/2czfh1xmpab16y7yamqvs/114562-f.jpg?rlkey=czh7d9fipjwc1ppbrzd94epef&amp;dl=0","Click to download Image")</f>
      </c>
      <c r="B4248" s="0">
        <f>HYPERLINK("https://dl.dropboxusercontent.com/scl/fi/o2pspzzufis39kohxjhfk/womens-hoodie-and-sweatshirt-size-chartsrory.jpg?rlkey=k7kapvosutqy3sl4y9cqmpbd3&amp;dl=0","Click to download SizeChart")</f>
      </c>
      <c r="C4248" s="0" t="inlineStr">
        <is>
          <t>Rory Women's Cowl Neck Hoodie</t>
        </is>
      </c>
      <c r="D4248" s="0" t="inlineStr">
        <is>
          <t>114562</t>
        </is>
      </c>
      <c r="E4248" s="0" t="inlineStr">
        <is>
          <t>BLANK RORY W CARDINAL:114562A - S</t>
        </is>
      </c>
      <c r="G4248" s="0" t="inlineStr">
        <is>
          <t>WOMENS</t>
        </is>
      </c>
      <c r="H4248" s="0" t="inlineStr">
        <is>
          <t>S</t>
        </is>
      </c>
      <c r="I4248" s="0">
        <v>29.99</v>
      </c>
      <c r="J4248" s="0">
        <v>2</v>
      </c>
    </row>
    <row r="4249" spans="1:10" customHeight="0">
      <c r="A4249" s="0">
        <f>HYPERLINK("https://dl.dropboxusercontent.com/scl/fi/2czfh1xmpab16y7yamqvs/114562-f.jpg?rlkey=czh7d9fipjwc1ppbrzd94epef&amp;dl=0","Click to download Image")</f>
      </c>
      <c r="B4249" s="0">
        <f>HYPERLINK("https://dl.dropboxusercontent.com/scl/fi/o2pspzzufis39kohxjhfk/womens-hoodie-and-sweatshirt-size-chartsrory.jpg?rlkey=k7kapvosutqy3sl4y9cqmpbd3&amp;dl=0","Click to download SizeChart")</f>
      </c>
      <c r="C4249" s="0" t="inlineStr">
        <is>
          <t>Rory Women's Cowl Neck Hoodie</t>
        </is>
      </c>
      <c r="D4249" s="0" t="inlineStr">
        <is>
          <t>114562</t>
        </is>
      </c>
      <c r="E4249" s="0" t="inlineStr">
        <is>
          <t>BLANK RORY W CARDINAL:114562B - M</t>
        </is>
      </c>
      <c r="G4249" s="0" t="inlineStr">
        <is>
          <t>WOMENS</t>
        </is>
      </c>
      <c r="H4249" s="0" t="inlineStr">
        <is>
          <t>M</t>
        </is>
      </c>
      <c r="I4249" s="0">
        <v>29.99</v>
      </c>
      <c r="J4249" s="0">
        <v>3</v>
      </c>
    </row>
    <row r="4250" spans="1:10" customHeight="0">
      <c r="A4250" s="0">
        <f>HYPERLINK("https://dl.dropboxusercontent.com/scl/fi/2czfh1xmpab16y7yamqvs/114562-f.jpg?rlkey=czh7d9fipjwc1ppbrzd94epef&amp;dl=0","Click to download Image")</f>
      </c>
      <c r="B4250" s="0">
        <f>HYPERLINK("https://dl.dropboxusercontent.com/scl/fi/o2pspzzufis39kohxjhfk/womens-hoodie-and-sweatshirt-size-chartsrory.jpg?rlkey=k7kapvosutqy3sl4y9cqmpbd3&amp;dl=0","Click to download SizeChart")</f>
      </c>
      <c r="C4250" s="0" t="inlineStr">
        <is>
          <t>Rory Women's Cowl Neck Hoodie</t>
        </is>
      </c>
      <c r="D4250" s="0" t="inlineStr">
        <is>
          <t>114562</t>
        </is>
      </c>
      <c r="E4250" s="0" t="inlineStr">
        <is>
          <t>BLANK RORY W CARDINAL:114562C - L</t>
        </is>
      </c>
      <c r="G4250" s="0" t="inlineStr">
        <is>
          <t>WOMENS</t>
        </is>
      </c>
      <c r="H4250" s="0" t="inlineStr">
        <is>
          <t>L</t>
        </is>
      </c>
      <c r="I4250" s="0">
        <v>29.99</v>
      </c>
      <c r="J4250" s="0">
        <v>3</v>
      </c>
    </row>
    <row r="4251" spans="1:10" customHeight="0">
      <c r="A4251" s="0">
        <f>HYPERLINK("https://dl.dropboxusercontent.com/scl/fi/2czfh1xmpab16y7yamqvs/114562-f.jpg?rlkey=czh7d9fipjwc1ppbrzd94epef&amp;dl=0","Click to download Image")</f>
      </c>
      <c r="B4251" s="0">
        <f>HYPERLINK("https://dl.dropboxusercontent.com/scl/fi/o2pspzzufis39kohxjhfk/womens-hoodie-and-sweatshirt-size-chartsrory.jpg?rlkey=k7kapvosutqy3sl4y9cqmpbd3&amp;dl=0","Click to download SizeChart")</f>
      </c>
      <c r="C4251" s="0" t="inlineStr">
        <is>
          <t>Rory Women's Cowl Neck Hoodie</t>
        </is>
      </c>
      <c r="D4251" s="0" t="inlineStr">
        <is>
          <t>114562</t>
        </is>
      </c>
      <c r="E4251" s="0" t="inlineStr">
        <is>
          <t>BLANK RORY W CARDINAL:114562D - XL</t>
        </is>
      </c>
      <c r="G4251" s="0" t="inlineStr">
        <is>
          <t>WOMENS</t>
        </is>
      </c>
      <c r="H4251" s="0" t="inlineStr">
        <is>
          <t>XL</t>
        </is>
      </c>
      <c r="I4251" s="0">
        <v>29.99</v>
      </c>
      <c r="J4251" s="0">
        <v>0</v>
      </c>
    </row>
    <row r="4252" spans="1:10" customHeight="0">
      <c r="A4252" s="0">
        <f>HYPERLINK("https://dl.dropboxusercontent.com/scl/fi/2czfh1xmpab16y7yamqvs/114562-f.jpg?rlkey=czh7d9fipjwc1ppbrzd94epef&amp;dl=0","Click to download Image")</f>
      </c>
      <c r="B4252" s="0">
        <f>HYPERLINK("https://dl.dropboxusercontent.com/scl/fi/o2pspzzufis39kohxjhfk/womens-hoodie-and-sweatshirt-size-chartsrory.jpg?rlkey=k7kapvosutqy3sl4y9cqmpbd3&amp;dl=0","Click to download SizeChart")</f>
      </c>
      <c r="C4252" s="0" t="inlineStr">
        <is>
          <t>Rory Women's Cowl Neck Hoodie</t>
        </is>
      </c>
      <c r="D4252" s="0" t="inlineStr">
        <is>
          <t>114562</t>
        </is>
      </c>
      <c r="E4252" s="0" t="inlineStr">
        <is>
          <t>BLANK RORY W CARDINAL:114562E - 2XL</t>
        </is>
      </c>
      <c r="G4252" s="0" t="inlineStr">
        <is>
          <t>WOMENS</t>
        </is>
      </c>
      <c r="H4252" s="0" t="inlineStr">
        <is>
          <t>2XL</t>
        </is>
      </c>
      <c r="I4252" s="0">
        <v>29.99</v>
      </c>
      <c r="J4252" s="0">
        <v>0</v>
      </c>
    </row>
    <row r="4253" spans="1:10" customHeight="0">
      <c r="A4253" s="0">
        <f>HYPERLINK("https://dl.dropboxusercontent.com/scl/fi/2czfh1xmpab16y7yamqvs/114562-f.jpg?rlkey=czh7d9fipjwc1ppbrzd94epef&amp;dl=0","Click to download Image")</f>
      </c>
      <c r="B4253" s="0">
        <f>HYPERLINK("https://dl.dropboxusercontent.com/scl/fi/o2pspzzufis39kohxjhfk/womens-hoodie-and-sweatshirt-size-chartsrory.jpg?rlkey=k7kapvosutqy3sl4y9cqmpbd3&amp;dl=0","Click to download SizeChart")</f>
      </c>
      <c r="C4253" s="0" t="inlineStr">
        <is>
          <t>Rory Women's Cowl Neck Hoodie</t>
        </is>
      </c>
      <c r="D4253" s="0" t="inlineStr">
        <is>
          <t>114562</t>
        </is>
      </c>
      <c r="E4253" s="0" t="inlineStr">
        <is>
          <t>BLANK RORY W CARDINAL:114562F - 3XL</t>
        </is>
      </c>
      <c r="G4253" s="0" t="inlineStr">
        <is>
          <t>WOMENS</t>
        </is>
      </c>
      <c r="H4253" s="0" t="inlineStr">
        <is>
          <t>3XL</t>
        </is>
      </c>
      <c r="I4253" s="0">
        <v>29.99</v>
      </c>
      <c r="J4253" s="0">
        <v>0</v>
      </c>
    </row>
    <row r="4254" spans="1:10" customHeight="0">
      <c r="A4254" s="0">
        <f>HYPERLINK("https://dl.dropboxusercontent.com/scl/fi/ahoeemebxqpomx0nbscs8/121678-f.jpg?rlkey=ycc75iticngztntc7fzlorues&amp;dl=0","Click to download Image")</f>
      </c>
      <c r="B4254" s="0">
        <f>HYPERLINK("https://dl.dropboxusercontent.com/scl/fi/jixacps28bm0ejuxin9a0/womens-pullover-size-chartsrose.jpg?rlkey=w473facmo3ylbb8ipbde12iy1&amp;dl=0","Click to download SizeChart")</f>
      </c>
      <c r="C4254" s="0" t="inlineStr">
        <is>
          <t>Rose Women's Cowl Neck Pullover</t>
        </is>
      </c>
      <c r="D4254" s="0" t="inlineStr">
        <is>
          <t>121678</t>
        </is>
      </c>
      <c r="E4254" s="0" t="inlineStr">
        <is>
          <t>BLANK ROSE W GY:121678A-S</t>
        </is>
      </c>
      <c r="F4254" s="0" t="inlineStr">
        <is>
          <t>899121678041</t>
        </is>
      </c>
      <c r="G4254" s="0" t="inlineStr">
        <is>
          <t>WOMENS</t>
        </is>
      </c>
      <c r="H4254" s="0" t="inlineStr">
        <is>
          <t>S</t>
        </is>
      </c>
      <c r="I4254" s="0">
        <v>29.99</v>
      </c>
      <c r="J4254" s="0">
        <v>28</v>
      </c>
    </row>
    <row r="4255" spans="1:10" customHeight="0">
      <c r="A4255" s="0">
        <f>HYPERLINK("https://dl.dropboxusercontent.com/scl/fi/ahoeemebxqpomx0nbscs8/121678-f.jpg?rlkey=ycc75iticngztntc7fzlorues&amp;dl=0","Click to download Image")</f>
      </c>
      <c r="B4255" s="0">
        <f>HYPERLINK("https://dl.dropboxusercontent.com/scl/fi/jixacps28bm0ejuxin9a0/womens-pullover-size-chartsrose.jpg?rlkey=w473facmo3ylbb8ipbde12iy1&amp;dl=0","Click to download SizeChart")</f>
      </c>
      <c r="C4255" s="0" t="inlineStr">
        <is>
          <t>Rose Women's Cowl Neck Pullover</t>
        </is>
      </c>
      <c r="D4255" s="0" t="inlineStr">
        <is>
          <t>121678</t>
        </is>
      </c>
      <c r="E4255" s="0" t="inlineStr">
        <is>
          <t>BLANK ROSE W GY:121678B-M</t>
        </is>
      </c>
      <c r="F4255" s="0" t="inlineStr">
        <is>
          <t>000000121678</t>
        </is>
      </c>
      <c r="G4255" s="0" t="inlineStr">
        <is>
          <t>WOMENS</t>
        </is>
      </c>
      <c r="H4255" s="0" t="inlineStr">
        <is>
          <t>M</t>
        </is>
      </c>
      <c r="I4255" s="0">
        <v>29.99</v>
      </c>
      <c r="J4255" s="0">
        <v>65</v>
      </c>
    </row>
    <row r="4256" spans="1:10" customHeight="0">
      <c r="A4256" s="0">
        <f>HYPERLINK("https://dl.dropboxusercontent.com/scl/fi/ahoeemebxqpomx0nbscs8/121678-f.jpg?rlkey=ycc75iticngztntc7fzlorues&amp;dl=0","Click to download Image")</f>
      </c>
      <c r="B4256" s="0">
        <f>HYPERLINK("https://dl.dropboxusercontent.com/scl/fi/jixacps28bm0ejuxin9a0/womens-pullover-size-chartsrose.jpg?rlkey=w473facmo3ylbb8ipbde12iy1&amp;dl=0","Click to download SizeChart")</f>
      </c>
      <c r="C4256" s="0" t="inlineStr">
        <is>
          <t>Rose Women's Cowl Neck Pullover</t>
        </is>
      </c>
      <c r="D4256" s="0" t="inlineStr">
        <is>
          <t>121678</t>
        </is>
      </c>
      <c r="E4256" s="0" t="inlineStr">
        <is>
          <t>BLANK ROSE W GY:121678C-L</t>
        </is>
      </c>
      <c r="F4256" s="0" t="inlineStr">
        <is>
          <t>899121678065</t>
        </is>
      </c>
      <c r="G4256" s="0" t="inlineStr">
        <is>
          <t>WOMENS</t>
        </is>
      </c>
      <c r="H4256" s="0" t="inlineStr">
        <is>
          <t>L</t>
        </is>
      </c>
      <c r="I4256" s="0">
        <v>29.99</v>
      </c>
      <c r="J4256" s="0">
        <v>60</v>
      </c>
    </row>
    <row r="4257" spans="1:10" customHeight="0">
      <c r="A4257" s="0">
        <f>HYPERLINK("https://dl.dropboxusercontent.com/scl/fi/ahoeemebxqpomx0nbscs8/121678-f.jpg?rlkey=ycc75iticngztntc7fzlorues&amp;dl=0","Click to download Image")</f>
      </c>
      <c r="B4257" s="0">
        <f>HYPERLINK("https://dl.dropboxusercontent.com/scl/fi/jixacps28bm0ejuxin9a0/womens-pullover-size-chartsrose.jpg?rlkey=w473facmo3ylbb8ipbde12iy1&amp;dl=0","Click to download SizeChart")</f>
      </c>
      <c r="C4257" s="0" t="inlineStr">
        <is>
          <t>Rose Women's Cowl Neck Pullover</t>
        </is>
      </c>
      <c r="D4257" s="0" t="inlineStr">
        <is>
          <t>121678</t>
        </is>
      </c>
      <c r="E4257" s="0" t="inlineStr">
        <is>
          <t>BLANK ROSE W GY:121678D-XL</t>
        </is>
      </c>
      <c r="F4257" s="0" t="inlineStr">
        <is>
          <t>899121678072</t>
        </is>
      </c>
      <c r="G4257" s="0" t="inlineStr">
        <is>
          <t>WOMENS</t>
        </is>
      </c>
      <c r="H4257" s="0" t="inlineStr">
        <is>
          <t>XL</t>
        </is>
      </c>
      <c r="I4257" s="0">
        <v>29.99</v>
      </c>
      <c r="J4257" s="0">
        <v>21</v>
      </c>
    </row>
    <row r="4258" spans="1:10" customHeight="0">
      <c r="A4258" s="0">
        <f>HYPERLINK("https://dl.dropboxusercontent.com/scl/fi/ahoeemebxqpomx0nbscs8/121678-f.jpg?rlkey=ycc75iticngztntc7fzlorues&amp;dl=0","Click to download Image")</f>
      </c>
      <c r="B4258" s="0">
        <f>HYPERLINK("https://dl.dropboxusercontent.com/scl/fi/jixacps28bm0ejuxin9a0/womens-pullover-size-chartsrose.jpg?rlkey=w473facmo3ylbb8ipbde12iy1&amp;dl=0","Click to download SizeChart")</f>
      </c>
      <c r="C4258" s="0" t="inlineStr">
        <is>
          <t>Rose Women's Cowl Neck Pullover</t>
        </is>
      </c>
      <c r="D4258" s="0" t="inlineStr">
        <is>
          <t>121678</t>
        </is>
      </c>
      <c r="E4258" s="0" t="inlineStr">
        <is>
          <t>BLANK ROSE W GY:121678E-2XL</t>
        </is>
      </c>
      <c r="F4258" s="0" t="inlineStr">
        <is>
          <t>899121678089</t>
        </is>
      </c>
      <c r="G4258" s="0" t="inlineStr">
        <is>
          <t>WOMENS</t>
        </is>
      </c>
      <c r="H4258" s="0" t="inlineStr">
        <is>
          <t>2XL</t>
        </is>
      </c>
      <c r="I4258" s="0">
        <v>29.99</v>
      </c>
      <c r="J4258" s="0">
        <v>3</v>
      </c>
    </row>
    <row r="4259" spans="1:10" customHeight="0">
      <c r="A4259" s="0">
        <f>HYPERLINK("https://dl.dropboxusercontent.com/scl/fi/ahoeemebxqpomx0nbscs8/121678-f.jpg?rlkey=ycc75iticngztntc7fzlorues&amp;dl=0","Click to download Image")</f>
      </c>
      <c r="B4259" s="0">
        <f>HYPERLINK("https://dl.dropboxusercontent.com/scl/fi/jixacps28bm0ejuxin9a0/womens-pullover-size-chartsrose.jpg?rlkey=w473facmo3ylbb8ipbde12iy1&amp;dl=0","Click to download SizeChart")</f>
      </c>
      <c r="C4259" s="0" t="inlineStr">
        <is>
          <t>Rose Women's Cowl Neck Pullover</t>
        </is>
      </c>
      <c r="D4259" s="0" t="inlineStr">
        <is>
          <t>121678</t>
        </is>
      </c>
      <c r="E4259" s="0" t="inlineStr">
        <is>
          <t>BLANK ROSE W GY:121678F-3XL</t>
        </is>
      </c>
      <c r="F4259" s="0" t="inlineStr">
        <is>
          <t>899121678096</t>
        </is>
      </c>
      <c r="G4259" s="0" t="inlineStr">
        <is>
          <t>WOMENS</t>
        </is>
      </c>
      <c r="H4259" s="0" t="inlineStr">
        <is>
          <t>3XL</t>
        </is>
      </c>
      <c r="I4259" s="0">
        <v>29.99</v>
      </c>
      <c r="J4259" s="0">
        <v>1</v>
      </c>
    </row>
    <row r="4260" spans="1:10" customHeight="0">
      <c r="A4260" s="0">
        <f>HYPERLINK("https://dl.dropboxusercontent.com/scl/fi/ct50k49db3j9kvy1d5hdg/124354-f.jpg?rlkey=55qxw81qzuy1qcxttm41n301k&amp;dl=0","Click to download Image")</f>
      </c>
      <c r="B4260" s="0">
        <f>HYPERLINK("https://dl.dropboxusercontent.com/scl/fi/xfwaj4t7hn2r6r3aip5h4/womens-size-chartsstrider.jpg?rlkey=536z5luv26u13l2cdypoho7pa&amp;dl=0","Click to download SizeChart")</f>
      </c>
      <c r="C4260" s="0" t="inlineStr">
        <is>
          <t>Strider Women's French Terry Cardigan</t>
        </is>
      </c>
      <c r="D4260" s="0" t="inlineStr">
        <is>
          <t>124354</t>
        </is>
      </c>
      <c r="E4260" s="0" t="inlineStr">
        <is>
          <t>BLANK STRIDE W GY:124354A-S</t>
        </is>
      </c>
      <c r="F4260" s="0" t="inlineStr">
        <is>
          <t>899124354041</t>
        </is>
      </c>
      <c r="G4260" s="0" t="inlineStr">
        <is>
          <t>WOMENS</t>
        </is>
      </c>
      <c r="H4260" s="0" t="inlineStr">
        <is>
          <t>S</t>
        </is>
      </c>
      <c r="I4260" s="0">
        <v>36.99</v>
      </c>
      <c r="J4260" s="0">
        <v>10</v>
      </c>
    </row>
    <row r="4261" spans="1:10" customHeight="0">
      <c r="A4261" s="0">
        <f>HYPERLINK("https://dl.dropboxusercontent.com/scl/fi/ct50k49db3j9kvy1d5hdg/124354-f.jpg?rlkey=55qxw81qzuy1qcxttm41n301k&amp;dl=0","Click to download Image")</f>
      </c>
      <c r="B4261" s="0">
        <f>HYPERLINK("https://dl.dropboxusercontent.com/scl/fi/xfwaj4t7hn2r6r3aip5h4/womens-size-chartsstrider.jpg?rlkey=536z5luv26u13l2cdypoho7pa&amp;dl=0","Click to download SizeChart")</f>
      </c>
      <c r="C4261" s="0" t="inlineStr">
        <is>
          <t>Strider Women's French Terry Cardigan</t>
        </is>
      </c>
      <c r="D4261" s="0" t="inlineStr">
        <is>
          <t>124354</t>
        </is>
      </c>
      <c r="E4261" s="0" t="inlineStr">
        <is>
          <t>BLANK STRIDE W GY:124354B-M</t>
        </is>
      </c>
      <c r="F4261" s="0" t="inlineStr">
        <is>
          <t>899124354058</t>
        </is>
      </c>
      <c r="G4261" s="0" t="inlineStr">
        <is>
          <t>WOMENS</t>
        </is>
      </c>
      <c r="H4261" s="0" t="inlineStr">
        <is>
          <t>M</t>
        </is>
      </c>
      <c r="I4261" s="0">
        <v>36.99</v>
      </c>
      <c r="J4261" s="0">
        <v>27</v>
      </c>
    </row>
    <row r="4262" spans="1:10" customHeight="0">
      <c r="A4262" s="0">
        <f>HYPERLINK("https://dl.dropboxusercontent.com/scl/fi/ct50k49db3j9kvy1d5hdg/124354-f.jpg?rlkey=55qxw81qzuy1qcxttm41n301k&amp;dl=0","Click to download Image")</f>
      </c>
      <c r="B4262" s="0">
        <f>HYPERLINK("https://dl.dropboxusercontent.com/scl/fi/xfwaj4t7hn2r6r3aip5h4/womens-size-chartsstrider.jpg?rlkey=536z5luv26u13l2cdypoho7pa&amp;dl=0","Click to download SizeChart")</f>
      </c>
      <c r="C4262" s="0" t="inlineStr">
        <is>
          <t>Strider Women's French Terry Cardigan</t>
        </is>
      </c>
      <c r="D4262" s="0" t="inlineStr">
        <is>
          <t>124354</t>
        </is>
      </c>
      <c r="E4262" s="0" t="inlineStr">
        <is>
          <t>BLANK STRIDE W GY:124354C-L</t>
        </is>
      </c>
      <c r="F4262" s="0" t="inlineStr">
        <is>
          <t>899124354065</t>
        </is>
      </c>
      <c r="G4262" s="0" t="inlineStr">
        <is>
          <t>WOMENS</t>
        </is>
      </c>
      <c r="H4262" s="0" t="inlineStr">
        <is>
          <t>L</t>
        </is>
      </c>
      <c r="I4262" s="0">
        <v>36.99</v>
      </c>
      <c r="J4262" s="0">
        <v>26</v>
      </c>
    </row>
    <row r="4263" spans="1:10" customHeight="0">
      <c r="A4263" s="0">
        <f>HYPERLINK("https://dl.dropboxusercontent.com/scl/fi/ct50k49db3j9kvy1d5hdg/124354-f.jpg?rlkey=55qxw81qzuy1qcxttm41n301k&amp;dl=0","Click to download Image")</f>
      </c>
      <c r="B4263" s="0">
        <f>HYPERLINK("https://dl.dropboxusercontent.com/scl/fi/xfwaj4t7hn2r6r3aip5h4/womens-size-chartsstrider.jpg?rlkey=536z5luv26u13l2cdypoho7pa&amp;dl=0","Click to download SizeChart")</f>
      </c>
      <c r="C4263" s="0" t="inlineStr">
        <is>
          <t>Strider Women's French Terry Cardigan</t>
        </is>
      </c>
      <c r="D4263" s="0" t="inlineStr">
        <is>
          <t>124354</t>
        </is>
      </c>
      <c r="E4263" s="0" t="inlineStr">
        <is>
          <t>BLANK STRIDE W GY:124354D-XL</t>
        </is>
      </c>
      <c r="F4263" s="0" t="inlineStr">
        <is>
          <t>899124354072</t>
        </is>
      </c>
      <c r="G4263" s="0" t="inlineStr">
        <is>
          <t>WOMENS</t>
        </is>
      </c>
      <c r="H4263" s="0" t="inlineStr">
        <is>
          <t>XL</t>
        </is>
      </c>
      <c r="I4263" s="0">
        <v>36.99</v>
      </c>
      <c r="J4263" s="0">
        <v>10</v>
      </c>
    </row>
    <row r="4264" spans="1:10" customHeight="0">
      <c r="A4264" s="0">
        <f>HYPERLINK("https://dl.dropboxusercontent.com/scl/fi/ct50k49db3j9kvy1d5hdg/124354-f.jpg?rlkey=55qxw81qzuy1qcxttm41n301k&amp;dl=0","Click to download Image")</f>
      </c>
      <c r="B4264" s="0">
        <f>HYPERLINK("https://dl.dropboxusercontent.com/scl/fi/xfwaj4t7hn2r6r3aip5h4/womens-size-chartsstrider.jpg?rlkey=536z5luv26u13l2cdypoho7pa&amp;dl=0","Click to download SizeChart")</f>
      </c>
      <c r="C4264" s="0" t="inlineStr">
        <is>
          <t>Strider Women's French Terry Cardigan</t>
        </is>
      </c>
      <c r="D4264" s="0" t="inlineStr">
        <is>
          <t>124354</t>
        </is>
      </c>
      <c r="E4264" s="0" t="inlineStr">
        <is>
          <t>BLANK STRIDE W GY:124354E-2XL</t>
        </is>
      </c>
      <c r="F4264" s="0" t="inlineStr">
        <is>
          <t>899124354089</t>
        </is>
      </c>
      <c r="G4264" s="0" t="inlineStr">
        <is>
          <t>WOMENS</t>
        </is>
      </c>
      <c r="H4264" s="0" t="inlineStr">
        <is>
          <t>2XL</t>
        </is>
      </c>
      <c r="I4264" s="0">
        <v>36.99</v>
      </c>
      <c r="J4264" s="0">
        <v>6</v>
      </c>
    </row>
    <row r="4265" spans="1:10" customHeight="0">
      <c r="A4265" s="0">
        <f>HYPERLINK("https://dl.dropboxusercontent.com/scl/fi/ct50k49db3j9kvy1d5hdg/124354-f.jpg?rlkey=55qxw81qzuy1qcxttm41n301k&amp;dl=0","Click to download Image")</f>
      </c>
      <c r="B4265" s="0">
        <f>HYPERLINK("https://dl.dropboxusercontent.com/scl/fi/xfwaj4t7hn2r6r3aip5h4/womens-size-chartsstrider.jpg?rlkey=536z5luv26u13l2cdypoho7pa&amp;dl=0","Click to download SizeChart")</f>
      </c>
      <c r="C4265" s="0" t="inlineStr">
        <is>
          <t>Strider Women's French Terry Cardigan</t>
        </is>
      </c>
      <c r="D4265" s="0" t="inlineStr">
        <is>
          <t>124354</t>
        </is>
      </c>
      <c r="E4265" s="0" t="inlineStr">
        <is>
          <t>BLANK STRIDE W GY:124354F-3XL</t>
        </is>
      </c>
      <c r="F4265" s="0" t="inlineStr">
        <is>
          <t>899124354096</t>
        </is>
      </c>
      <c r="G4265" s="0" t="inlineStr">
        <is>
          <t>WOMENS</t>
        </is>
      </c>
      <c r="H4265" s="0" t="inlineStr">
        <is>
          <t>3XL</t>
        </is>
      </c>
      <c r="I4265" s="0">
        <v>36.99</v>
      </c>
      <c r="J4265" s="0">
        <v>5</v>
      </c>
    </row>
    <row r="4266" spans="1:10" customHeight="0">
      <c r="A4266" s="0">
        <f>HYPERLINK("https://dl.dropboxusercontent.com/scl/fi/0ke2be1mx4dfpb9vsjbj3/124015f.jpg?rlkey=6mi9zd0gck85xnn35d76ugaqr&amp;dl=0","Click to download Image")</f>
      </c>
      <c r="B4266" s="0">
        <f>HYPERLINK("https://dl.dropboxusercontent.com/scl/fi/vsft309j25dtgzpeat545/womens-hoodie-and-sweatshirt-size-chartsromina.jpg?rlkey=fj2ersnrvoodxktniolbvauoq&amp;dl=0","Click to download SizeChart")</f>
      </c>
      <c r="C4266" s="0" t="inlineStr">
        <is>
          <t>Romina Women's French Terry Asymmetrical Hoodie</t>
        </is>
      </c>
      <c r="D4266" s="0" t="inlineStr">
        <is>
          <t>124015</t>
        </is>
      </c>
      <c r="E4266" s="0" t="inlineStr">
        <is>
          <t>BLANK ROMINA W BK:124015A-S</t>
        </is>
      </c>
      <c r="F4266" s="0" t="inlineStr">
        <is>
          <t>899124015041</t>
        </is>
      </c>
      <c r="G4266" s="0" t="inlineStr">
        <is>
          <t>WOMENS</t>
        </is>
      </c>
      <c r="H4266" s="0" t="inlineStr">
        <is>
          <t>S</t>
        </is>
      </c>
      <c r="I4266" s="0">
        <v>32.99</v>
      </c>
      <c r="J4266" s="0">
        <v>8</v>
      </c>
    </row>
    <row r="4267" spans="1:10" customHeight="0">
      <c r="A4267" s="0">
        <f>HYPERLINK("https://dl.dropboxusercontent.com/scl/fi/0ke2be1mx4dfpb9vsjbj3/124015f.jpg?rlkey=6mi9zd0gck85xnn35d76ugaqr&amp;dl=0","Click to download Image")</f>
      </c>
      <c r="B4267" s="0">
        <f>HYPERLINK("https://dl.dropboxusercontent.com/scl/fi/vsft309j25dtgzpeat545/womens-hoodie-and-sweatshirt-size-chartsromina.jpg?rlkey=fj2ersnrvoodxktniolbvauoq&amp;dl=0","Click to download SizeChart")</f>
      </c>
      <c r="C4267" s="0" t="inlineStr">
        <is>
          <t>Romina Women's French Terry Asymmetrical Hoodie</t>
        </is>
      </c>
      <c r="D4267" s="0" t="inlineStr">
        <is>
          <t>124015</t>
        </is>
      </c>
      <c r="E4267" s="0" t="inlineStr">
        <is>
          <t>BLANK ROMINA W BK:124015B-M</t>
        </is>
      </c>
      <c r="F4267" s="0" t="inlineStr">
        <is>
          <t>899124015058</t>
        </is>
      </c>
      <c r="G4267" s="0" t="inlineStr">
        <is>
          <t>WOMENS</t>
        </is>
      </c>
      <c r="H4267" s="0" t="inlineStr">
        <is>
          <t>M</t>
        </is>
      </c>
      <c r="I4267" s="0">
        <v>32.99</v>
      </c>
      <c r="J4267" s="0">
        <v>20</v>
      </c>
    </row>
    <row r="4268" spans="1:10" customHeight="0">
      <c r="A4268" s="0">
        <f>HYPERLINK("https://dl.dropboxusercontent.com/scl/fi/0ke2be1mx4dfpb9vsjbj3/124015f.jpg?rlkey=6mi9zd0gck85xnn35d76ugaqr&amp;dl=0","Click to download Image")</f>
      </c>
      <c r="B4268" s="0">
        <f>HYPERLINK("https://dl.dropboxusercontent.com/scl/fi/vsft309j25dtgzpeat545/womens-hoodie-and-sweatshirt-size-chartsromina.jpg?rlkey=fj2ersnrvoodxktniolbvauoq&amp;dl=0","Click to download SizeChart")</f>
      </c>
      <c r="C4268" s="0" t="inlineStr">
        <is>
          <t>Romina Women's French Terry Asymmetrical Hoodie</t>
        </is>
      </c>
      <c r="D4268" s="0" t="inlineStr">
        <is>
          <t>124015</t>
        </is>
      </c>
      <c r="E4268" s="0" t="inlineStr">
        <is>
          <t>BLANK ROMINA W BK:124015C-L</t>
        </is>
      </c>
      <c r="F4268" s="0" t="inlineStr">
        <is>
          <t>899124015065</t>
        </is>
      </c>
      <c r="G4268" s="0" t="inlineStr">
        <is>
          <t>WOMENS</t>
        </is>
      </c>
      <c r="H4268" s="0" t="inlineStr">
        <is>
          <t>L</t>
        </is>
      </c>
      <c r="I4268" s="0">
        <v>32.99</v>
      </c>
      <c r="J4268" s="0">
        <v>19</v>
      </c>
    </row>
    <row r="4269" spans="1:10" customHeight="0">
      <c r="A4269" s="0">
        <f>HYPERLINK("https://dl.dropboxusercontent.com/scl/fi/0ke2be1mx4dfpb9vsjbj3/124015f.jpg?rlkey=6mi9zd0gck85xnn35d76ugaqr&amp;dl=0","Click to download Image")</f>
      </c>
      <c r="B4269" s="0">
        <f>HYPERLINK("https://dl.dropboxusercontent.com/scl/fi/vsft309j25dtgzpeat545/womens-hoodie-and-sweatshirt-size-chartsromina.jpg?rlkey=fj2ersnrvoodxktniolbvauoq&amp;dl=0","Click to download SizeChart")</f>
      </c>
      <c r="C4269" s="0" t="inlineStr">
        <is>
          <t>Romina Women's French Terry Asymmetrical Hoodie</t>
        </is>
      </c>
      <c r="D4269" s="0" t="inlineStr">
        <is>
          <t>124015</t>
        </is>
      </c>
      <c r="E4269" s="0" t="inlineStr">
        <is>
          <t>BLANK ROMINA W BK:124015D-XL</t>
        </is>
      </c>
      <c r="F4269" s="0" t="inlineStr">
        <is>
          <t>899124015072</t>
        </is>
      </c>
      <c r="G4269" s="0" t="inlineStr">
        <is>
          <t>WOMENS</t>
        </is>
      </c>
      <c r="H4269" s="0" t="inlineStr">
        <is>
          <t>XL</t>
        </is>
      </c>
      <c r="I4269" s="0">
        <v>32.99</v>
      </c>
      <c r="J4269" s="0">
        <v>3</v>
      </c>
    </row>
    <row r="4270" spans="1:10" customHeight="0">
      <c r="A4270" s="0">
        <f>HYPERLINK("https://dl.dropboxusercontent.com/scl/fi/0ke2be1mx4dfpb9vsjbj3/124015f.jpg?rlkey=6mi9zd0gck85xnn35d76ugaqr&amp;dl=0","Click to download Image")</f>
      </c>
      <c r="B4270" s="0">
        <f>HYPERLINK("https://dl.dropboxusercontent.com/scl/fi/vsft309j25dtgzpeat545/womens-hoodie-and-sweatshirt-size-chartsromina.jpg?rlkey=fj2ersnrvoodxktniolbvauoq&amp;dl=0","Click to download SizeChart")</f>
      </c>
      <c r="C4270" s="0" t="inlineStr">
        <is>
          <t>Romina Women's French Terry Asymmetrical Hoodie</t>
        </is>
      </c>
      <c r="D4270" s="0" t="inlineStr">
        <is>
          <t>124015</t>
        </is>
      </c>
      <c r="E4270" s="0" t="inlineStr">
        <is>
          <t>BLANK ROMINA W BK:124015E-2XL</t>
        </is>
      </c>
      <c r="F4270" s="0" t="inlineStr">
        <is>
          <t>899124015089</t>
        </is>
      </c>
      <c r="G4270" s="0" t="inlineStr">
        <is>
          <t>WOMENS</t>
        </is>
      </c>
      <c r="H4270" s="0" t="inlineStr">
        <is>
          <t>2XL</t>
        </is>
      </c>
      <c r="I4270" s="0">
        <v>32.99</v>
      </c>
      <c r="J4270" s="0">
        <v>1</v>
      </c>
    </row>
    <row r="4271" spans="1:10" customHeight="0">
      <c r="A4271" s="0">
        <f>HYPERLINK("https://dl.dropboxusercontent.com/scl/fi/0ke2be1mx4dfpb9vsjbj3/124015f.jpg?rlkey=6mi9zd0gck85xnn35d76ugaqr&amp;dl=0","Click to download Image")</f>
      </c>
      <c r="B4271" s="0">
        <f>HYPERLINK("https://dl.dropboxusercontent.com/scl/fi/vsft309j25dtgzpeat545/womens-hoodie-and-sweatshirt-size-chartsromina.jpg?rlkey=fj2ersnrvoodxktniolbvauoq&amp;dl=0","Click to download SizeChart")</f>
      </c>
      <c r="C4271" s="0" t="inlineStr">
        <is>
          <t>Romina Women's French Terry Asymmetrical Hoodie</t>
        </is>
      </c>
      <c r="D4271" s="0" t="inlineStr">
        <is>
          <t>124015</t>
        </is>
      </c>
      <c r="E4271" s="0" t="inlineStr">
        <is>
          <t>BLANK ROMINA W BK:124015F-3XL</t>
        </is>
      </c>
      <c r="F4271" s="0" t="inlineStr">
        <is>
          <t>899124015096</t>
        </is>
      </c>
      <c r="G4271" s="0" t="inlineStr">
        <is>
          <t>WOMENS</t>
        </is>
      </c>
      <c r="H4271" s="0" t="inlineStr">
        <is>
          <t>3XL</t>
        </is>
      </c>
      <c r="I4271" s="0">
        <v>32.99</v>
      </c>
      <c r="J4271" s="0">
        <v>1</v>
      </c>
    </row>
    <row r="4272" spans="1:10" customHeight="0">
      <c r="A4272" s="0">
        <f>HYPERLINK("https://dl.dropboxusercontent.com/scl/fi/8ulq48i9iyq6ghaunodfj/124016f.jpg?rlkey=n9umlezg4s3qy2kr8t2oj44s4&amp;dl=0","Click to download Image")</f>
      </c>
      <c r="B4272" s="0">
        <f>HYPERLINK("https://dl.dropboxusercontent.com/scl/fi/vsft309j25dtgzpeat545/womens-hoodie-and-sweatshirt-size-chartsromina.jpg?rlkey=fj2ersnrvoodxktniolbvauoq&amp;dl=0","Click to download SizeChart")</f>
      </c>
      <c r="C4272" s="0" t="inlineStr">
        <is>
          <t>Romina Women's French Terry Asymmetrical Hoodie</t>
        </is>
      </c>
      <c r="D4272" s="0" t="inlineStr">
        <is>
          <t>124016</t>
        </is>
      </c>
      <c r="E4272" s="0" t="inlineStr">
        <is>
          <t>BLANK ROMINA W CL:124016A-S</t>
        </is>
      </c>
      <c r="F4272" s="0" t="inlineStr">
        <is>
          <t>899124016048</t>
        </is>
      </c>
      <c r="G4272" s="0" t="inlineStr">
        <is>
          <t>WOMENS</t>
        </is>
      </c>
      <c r="H4272" s="0" t="inlineStr">
        <is>
          <t>S</t>
        </is>
      </c>
      <c r="I4272" s="0">
        <v>32.99</v>
      </c>
      <c r="J4272" s="0">
        <v>17</v>
      </c>
    </row>
    <row r="4273" spans="1:10" customHeight="0">
      <c r="A4273" s="0">
        <f>HYPERLINK("https://dl.dropboxusercontent.com/scl/fi/8ulq48i9iyq6ghaunodfj/124016f.jpg?rlkey=n9umlezg4s3qy2kr8t2oj44s4&amp;dl=0","Click to download Image")</f>
      </c>
      <c r="B4273" s="0">
        <f>HYPERLINK("https://dl.dropboxusercontent.com/scl/fi/vsft309j25dtgzpeat545/womens-hoodie-and-sweatshirt-size-chartsromina.jpg?rlkey=fj2ersnrvoodxktniolbvauoq&amp;dl=0","Click to download SizeChart")</f>
      </c>
      <c r="C4273" s="0" t="inlineStr">
        <is>
          <t>Romina Women's French Terry Asymmetrical Hoodie</t>
        </is>
      </c>
      <c r="D4273" s="0" t="inlineStr">
        <is>
          <t>124016</t>
        </is>
      </c>
      <c r="E4273" s="0" t="inlineStr">
        <is>
          <t>BLANK ROMINA W CL:124016B-M</t>
        </is>
      </c>
      <c r="F4273" s="0" t="inlineStr">
        <is>
          <t>899124016055</t>
        </is>
      </c>
      <c r="G4273" s="0" t="inlineStr">
        <is>
          <t>WOMENS</t>
        </is>
      </c>
      <c r="H4273" s="0" t="inlineStr">
        <is>
          <t>M</t>
        </is>
      </c>
      <c r="I4273" s="0">
        <v>32.99</v>
      </c>
      <c r="J4273" s="0">
        <v>40</v>
      </c>
    </row>
    <row r="4274" spans="1:10" customHeight="0">
      <c r="A4274" s="0">
        <f>HYPERLINK("https://dl.dropboxusercontent.com/scl/fi/8ulq48i9iyq6ghaunodfj/124016f.jpg?rlkey=n9umlezg4s3qy2kr8t2oj44s4&amp;dl=0","Click to download Image")</f>
      </c>
      <c r="B4274" s="0">
        <f>HYPERLINK("https://dl.dropboxusercontent.com/scl/fi/vsft309j25dtgzpeat545/womens-hoodie-and-sweatshirt-size-chartsromina.jpg?rlkey=fj2ersnrvoodxktniolbvauoq&amp;dl=0","Click to download SizeChart")</f>
      </c>
      <c r="C4274" s="0" t="inlineStr">
        <is>
          <t>Romina Women's French Terry Asymmetrical Hoodie</t>
        </is>
      </c>
      <c r="D4274" s="0" t="inlineStr">
        <is>
          <t>124016</t>
        </is>
      </c>
      <c r="E4274" s="0" t="inlineStr">
        <is>
          <t>BLANK ROMINA W CL:124016C-L</t>
        </is>
      </c>
      <c r="F4274" s="0" t="inlineStr">
        <is>
          <t>899124016062</t>
        </is>
      </c>
      <c r="G4274" s="0" t="inlineStr">
        <is>
          <t>WOMENS</t>
        </is>
      </c>
      <c r="H4274" s="0" t="inlineStr">
        <is>
          <t>L</t>
        </is>
      </c>
      <c r="I4274" s="0">
        <v>32.99</v>
      </c>
      <c r="J4274" s="0">
        <v>38</v>
      </c>
    </row>
    <row r="4275" spans="1:10" customHeight="0">
      <c r="A4275" s="0">
        <f>HYPERLINK("https://dl.dropboxusercontent.com/scl/fi/8ulq48i9iyq6ghaunodfj/124016f.jpg?rlkey=n9umlezg4s3qy2kr8t2oj44s4&amp;dl=0","Click to download Image")</f>
      </c>
      <c r="B4275" s="0">
        <f>HYPERLINK("https://dl.dropboxusercontent.com/scl/fi/vsft309j25dtgzpeat545/womens-hoodie-and-sweatshirt-size-chartsromina.jpg?rlkey=fj2ersnrvoodxktniolbvauoq&amp;dl=0","Click to download SizeChart")</f>
      </c>
      <c r="C4275" s="0" t="inlineStr">
        <is>
          <t>Romina Women's French Terry Asymmetrical Hoodie</t>
        </is>
      </c>
      <c r="D4275" s="0" t="inlineStr">
        <is>
          <t>124016</t>
        </is>
      </c>
      <c r="E4275" s="0" t="inlineStr">
        <is>
          <t>BLANK ROMINA W CL:124016D-XL</t>
        </is>
      </c>
      <c r="F4275" s="0" t="inlineStr">
        <is>
          <t>899124016079</t>
        </is>
      </c>
      <c r="G4275" s="0" t="inlineStr">
        <is>
          <t>WOMENS</t>
        </is>
      </c>
      <c r="H4275" s="0" t="inlineStr">
        <is>
          <t>XL</t>
        </is>
      </c>
      <c r="I4275" s="0">
        <v>32.99</v>
      </c>
      <c r="J4275" s="0">
        <v>20</v>
      </c>
    </row>
    <row r="4276" spans="1:10" customHeight="0">
      <c r="A4276" s="0">
        <f>HYPERLINK("https://dl.dropboxusercontent.com/scl/fi/8ulq48i9iyq6ghaunodfj/124016f.jpg?rlkey=n9umlezg4s3qy2kr8t2oj44s4&amp;dl=0","Click to download Image")</f>
      </c>
      <c r="B4276" s="0">
        <f>HYPERLINK("https://dl.dropboxusercontent.com/scl/fi/vsft309j25dtgzpeat545/womens-hoodie-and-sweatshirt-size-chartsromina.jpg?rlkey=fj2ersnrvoodxktniolbvauoq&amp;dl=0","Click to download SizeChart")</f>
      </c>
      <c r="C4276" s="0" t="inlineStr">
        <is>
          <t>Romina Women's French Terry Asymmetrical Hoodie</t>
        </is>
      </c>
      <c r="D4276" s="0" t="inlineStr">
        <is>
          <t>124016</t>
        </is>
      </c>
      <c r="E4276" s="0" t="inlineStr">
        <is>
          <t>BLANK ROMINA W CL:124016E-2XL</t>
        </is>
      </c>
      <c r="F4276" s="0" t="inlineStr">
        <is>
          <t>899124016086</t>
        </is>
      </c>
      <c r="G4276" s="0" t="inlineStr">
        <is>
          <t>WOMENS</t>
        </is>
      </c>
      <c r="H4276" s="0" t="inlineStr">
        <is>
          <t>2XL</t>
        </is>
      </c>
      <c r="I4276" s="0">
        <v>32.99</v>
      </c>
      <c r="J4276" s="0">
        <v>10</v>
      </c>
    </row>
    <row r="4277" spans="1:10" customHeight="0">
      <c r="A4277" s="0">
        <f>HYPERLINK("https://dl.dropboxusercontent.com/scl/fi/8ulq48i9iyq6ghaunodfj/124016f.jpg?rlkey=n9umlezg4s3qy2kr8t2oj44s4&amp;dl=0","Click to download Image")</f>
      </c>
      <c r="B4277" s="0">
        <f>HYPERLINK("https://dl.dropboxusercontent.com/scl/fi/vsft309j25dtgzpeat545/womens-hoodie-and-sweatshirt-size-chartsromina.jpg?rlkey=fj2ersnrvoodxktniolbvauoq&amp;dl=0","Click to download SizeChart")</f>
      </c>
      <c r="C4277" s="0" t="inlineStr">
        <is>
          <t>Romina Women's French Terry Asymmetrical Hoodie</t>
        </is>
      </c>
      <c r="D4277" s="0" t="inlineStr">
        <is>
          <t>124016</t>
        </is>
      </c>
      <c r="E4277" s="0" t="inlineStr">
        <is>
          <t>BLANK ROMINA W CL:124016F-3XL</t>
        </is>
      </c>
      <c r="F4277" s="0" t="inlineStr">
        <is>
          <t>899124016093</t>
        </is>
      </c>
      <c r="G4277" s="0" t="inlineStr">
        <is>
          <t>WOMENS</t>
        </is>
      </c>
      <c r="H4277" s="0" t="inlineStr">
        <is>
          <t>3XL</t>
        </is>
      </c>
      <c r="I4277" s="0">
        <v>32.99</v>
      </c>
      <c r="J4277" s="0">
        <v>6</v>
      </c>
    </row>
    <row r="4278" spans="1:10" customHeight="0">
      <c r="A4278" s="0">
        <f>HYPERLINK("https://dl.dropboxusercontent.com/scl/fi/esos64h2tc21enqxsl2f7/124017f.jpg?rlkey=1wb5t1eouvkqkiy6p9g3wwnl0&amp;dl=0","Click to download Image")</f>
      </c>
      <c r="B4278" s="0">
        <f>HYPERLINK("https://dl.dropboxusercontent.com/scl/fi/vsft309j25dtgzpeat545/womens-hoodie-and-sweatshirt-size-chartsromina.jpg?rlkey=fj2ersnrvoodxktniolbvauoq&amp;dl=0","Click to download SizeChart")</f>
      </c>
      <c r="C4278" s="0" t="inlineStr">
        <is>
          <t>Romina Women's French Terry Asymmetrical Hoodie</t>
        </is>
      </c>
      <c r="D4278" s="0" t="inlineStr">
        <is>
          <t>124017</t>
        </is>
      </c>
      <c r="E4278" s="0" t="inlineStr">
        <is>
          <t>BLANK ROMINA W PE:124017A-S</t>
        </is>
      </c>
      <c r="F4278" s="0" t="inlineStr">
        <is>
          <t>899124017045</t>
        </is>
      </c>
      <c r="G4278" s="0" t="inlineStr">
        <is>
          <t>WOMENS</t>
        </is>
      </c>
      <c r="H4278" s="0" t="inlineStr">
        <is>
          <t>S</t>
        </is>
      </c>
      <c r="I4278" s="0">
        <v>32.99</v>
      </c>
      <c r="J4278" s="0">
        <v>5</v>
      </c>
    </row>
    <row r="4279" spans="1:10" customHeight="0">
      <c r="A4279" s="0">
        <f>HYPERLINK("https://dl.dropboxusercontent.com/scl/fi/esos64h2tc21enqxsl2f7/124017f.jpg?rlkey=1wb5t1eouvkqkiy6p9g3wwnl0&amp;dl=0","Click to download Image")</f>
      </c>
      <c r="B4279" s="0">
        <f>HYPERLINK("https://dl.dropboxusercontent.com/scl/fi/vsft309j25dtgzpeat545/womens-hoodie-and-sweatshirt-size-chartsromina.jpg?rlkey=fj2ersnrvoodxktniolbvauoq&amp;dl=0","Click to download SizeChart")</f>
      </c>
      <c r="C4279" s="0" t="inlineStr">
        <is>
          <t>Romina Women's French Terry Asymmetrical Hoodie</t>
        </is>
      </c>
      <c r="D4279" s="0" t="inlineStr">
        <is>
          <t>124017</t>
        </is>
      </c>
      <c r="E4279" s="0" t="inlineStr">
        <is>
          <t>BLANK ROMINA W PE:124017B-M</t>
        </is>
      </c>
      <c r="F4279" s="0" t="inlineStr">
        <is>
          <t>899124017052</t>
        </is>
      </c>
      <c r="G4279" s="0" t="inlineStr">
        <is>
          <t>WOMENS</t>
        </is>
      </c>
      <c r="H4279" s="0" t="inlineStr">
        <is>
          <t>M</t>
        </is>
      </c>
      <c r="I4279" s="0">
        <v>32.99</v>
      </c>
      <c r="J4279" s="0">
        <v>14</v>
      </c>
    </row>
    <row r="4280" spans="1:10" customHeight="0">
      <c r="A4280" s="0">
        <f>HYPERLINK("https://dl.dropboxusercontent.com/scl/fi/esos64h2tc21enqxsl2f7/124017f.jpg?rlkey=1wb5t1eouvkqkiy6p9g3wwnl0&amp;dl=0","Click to download Image")</f>
      </c>
      <c r="B4280" s="0">
        <f>HYPERLINK("https://dl.dropboxusercontent.com/scl/fi/vsft309j25dtgzpeat545/womens-hoodie-and-sweatshirt-size-chartsromina.jpg?rlkey=fj2ersnrvoodxktniolbvauoq&amp;dl=0","Click to download SizeChart")</f>
      </c>
      <c r="C4280" s="0" t="inlineStr">
        <is>
          <t>Romina Women's French Terry Asymmetrical Hoodie</t>
        </is>
      </c>
      <c r="D4280" s="0" t="inlineStr">
        <is>
          <t>124017</t>
        </is>
      </c>
      <c r="E4280" s="0" t="inlineStr">
        <is>
          <t>BLANK ROMINA W PE:124017C-L</t>
        </is>
      </c>
      <c r="F4280" s="0" t="inlineStr">
        <is>
          <t>899124017069</t>
        </is>
      </c>
      <c r="G4280" s="0" t="inlineStr">
        <is>
          <t>WOMENS</t>
        </is>
      </c>
      <c r="H4280" s="0" t="inlineStr">
        <is>
          <t>L</t>
        </is>
      </c>
      <c r="I4280" s="0">
        <v>32.99</v>
      </c>
      <c r="J4280" s="0">
        <v>18</v>
      </c>
    </row>
    <row r="4281" spans="1:10" customHeight="0">
      <c r="A4281" s="0">
        <f>HYPERLINK("https://dl.dropboxusercontent.com/scl/fi/esos64h2tc21enqxsl2f7/124017f.jpg?rlkey=1wb5t1eouvkqkiy6p9g3wwnl0&amp;dl=0","Click to download Image")</f>
      </c>
      <c r="B4281" s="0">
        <f>HYPERLINK("https://dl.dropboxusercontent.com/scl/fi/vsft309j25dtgzpeat545/womens-hoodie-and-sweatshirt-size-chartsromina.jpg?rlkey=fj2ersnrvoodxktniolbvauoq&amp;dl=0","Click to download SizeChart")</f>
      </c>
      <c r="C4281" s="0" t="inlineStr">
        <is>
          <t>Romina Women's French Terry Asymmetrical Hoodie</t>
        </is>
      </c>
      <c r="D4281" s="0" t="inlineStr">
        <is>
          <t>124017</t>
        </is>
      </c>
      <c r="E4281" s="0" t="inlineStr">
        <is>
          <t>BLANK ROMINA W PE:124017D-XL</t>
        </is>
      </c>
      <c r="F4281" s="0" t="inlineStr">
        <is>
          <t>899124017076</t>
        </is>
      </c>
      <c r="G4281" s="0" t="inlineStr">
        <is>
          <t>WOMENS</t>
        </is>
      </c>
      <c r="H4281" s="0" t="inlineStr">
        <is>
          <t>XL</t>
        </is>
      </c>
      <c r="I4281" s="0">
        <v>32.99</v>
      </c>
      <c r="J4281" s="0">
        <v>0</v>
      </c>
    </row>
    <row r="4282" spans="1:10" customHeight="0">
      <c r="A4282" s="0">
        <f>HYPERLINK("https://dl.dropboxusercontent.com/scl/fi/esos64h2tc21enqxsl2f7/124017f.jpg?rlkey=1wb5t1eouvkqkiy6p9g3wwnl0&amp;dl=0","Click to download Image")</f>
      </c>
      <c r="B4282" s="0">
        <f>HYPERLINK("https://dl.dropboxusercontent.com/scl/fi/vsft309j25dtgzpeat545/womens-hoodie-and-sweatshirt-size-chartsromina.jpg?rlkey=fj2ersnrvoodxktniolbvauoq&amp;dl=0","Click to download SizeChart")</f>
      </c>
      <c r="C4282" s="0" t="inlineStr">
        <is>
          <t>Romina Women's French Terry Asymmetrical Hoodie</t>
        </is>
      </c>
      <c r="D4282" s="0" t="inlineStr">
        <is>
          <t>124017</t>
        </is>
      </c>
      <c r="E4282" s="0" t="inlineStr">
        <is>
          <t>BLANK ROMINA W PE:124017E-2XL</t>
        </is>
      </c>
      <c r="F4282" s="0" t="inlineStr">
        <is>
          <t>899124017083</t>
        </is>
      </c>
      <c r="G4282" s="0" t="inlineStr">
        <is>
          <t>WOMENS</t>
        </is>
      </c>
      <c r="H4282" s="0" t="inlineStr">
        <is>
          <t>2XL</t>
        </is>
      </c>
      <c r="I4282" s="0">
        <v>32.99</v>
      </c>
      <c r="J4282" s="0">
        <v>0</v>
      </c>
    </row>
    <row r="4283" spans="1:10" customHeight="0">
      <c r="A4283" s="0">
        <f>HYPERLINK("https://dl.dropboxusercontent.com/scl/fi/esos64h2tc21enqxsl2f7/124017f.jpg?rlkey=1wb5t1eouvkqkiy6p9g3wwnl0&amp;dl=0","Click to download Image")</f>
      </c>
      <c r="B4283" s="0">
        <f>HYPERLINK("https://dl.dropboxusercontent.com/scl/fi/vsft309j25dtgzpeat545/womens-hoodie-and-sweatshirt-size-chartsromina.jpg?rlkey=fj2ersnrvoodxktniolbvauoq&amp;dl=0","Click to download SizeChart")</f>
      </c>
      <c r="C4283" s="0" t="inlineStr">
        <is>
          <t>Romina Women's French Terry Asymmetrical Hoodie</t>
        </is>
      </c>
      <c r="D4283" s="0" t="inlineStr">
        <is>
          <t>124017</t>
        </is>
      </c>
      <c r="E4283" s="0" t="inlineStr">
        <is>
          <t>BLANK ROMINA W PE:124017F-3XL</t>
        </is>
      </c>
      <c r="F4283" s="0" t="inlineStr">
        <is>
          <t>899124017090</t>
        </is>
      </c>
      <c r="G4283" s="0" t="inlineStr">
        <is>
          <t>WOMENS</t>
        </is>
      </c>
      <c r="H4283" s="0" t="inlineStr">
        <is>
          <t>3XL</t>
        </is>
      </c>
      <c r="I4283" s="0">
        <v>32.99</v>
      </c>
      <c r="J4283" s="0">
        <v>3</v>
      </c>
    </row>
    <row r="4284" spans="1:10" customHeight="0">
      <c r="A4284" s="0">
        <f>HYPERLINK("https://dl.dropboxusercontent.com/scl/fi/z81d4ebk0t3vkc7ydpqq4/123587-f.jpg?rlkey=5x6nmo6he6gx79zs6hyg5u77n&amp;dl=0","Click to download Image")</f>
      </c>
      <c r="B4284" s="0">
        <f>HYPERLINK("https://dl.dropboxusercontent.com/scl/fi/4fwluyqlympk2kp1xra3c/womens-hoodie-and-sweatshirt-size-chartsspears.jpg?rlkey=sr8uahzna6wuyxhe3ehz0w871&amp;dl=0","Click to download SizeChart")</f>
      </c>
      <c r="C4284" s="0" t="inlineStr">
        <is>
          <t>Spears Women's Lightweight Hoodie</t>
        </is>
      </c>
      <c r="D4284" s="0" t="inlineStr">
        <is>
          <t>123587</t>
        </is>
      </c>
      <c r="E4284" s="0" t="inlineStr">
        <is>
          <t>BLANK SPEARS W BK:123587A-S</t>
        </is>
      </c>
      <c r="F4284" s="0" t="inlineStr">
        <is>
          <t>899123587044</t>
        </is>
      </c>
      <c r="G4284" s="0" t="inlineStr">
        <is>
          <t>WOMENS</t>
        </is>
      </c>
      <c r="H4284" s="0" t="inlineStr">
        <is>
          <t>S</t>
        </is>
      </c>
      <c r="I4284" s="0">
        <v>29.99</v>
      </c>
      <c r="J4284" s="0">
        <v>18</v>
      </c>
    </row>
    <row r="4285" spans="1:10" customHeight="0">
      <c r="A4285" s="0">
        <f>HYPERLINK("https://dl.dropboxusercontent.com/scl/fi/z81d4ebk0t3vkc7ydpqq4/123587-f.jpg?rlkey=5x6nmo6he6gx79zs6hyg5u77n&amp;dl=0","Click to download Image")</f>
      </c>
      <c r="B4285" s="0">
        <f>HYPERLINK("https://dl.dropboxusercontent.com/scl/fi/4fwluyqlympk2kp1xra3c/womens-hoodie-and-sweatshirt-size-chartsspears.jpg?rlkey=sr8uahzna6wuyxhe3ehz0w871&amp;dl=0","Click to download SizeChart")</f>
      </c>
      <c r="C4285" s="0" t="inlineStr">
        <is>
          <t>Spears Women's Lightweight Hoodie</t>
        </is>
      </c>
      <c r="D4285" s="0" t="inlineStr">
        <is>
          <t>123587</t>
        </is>
      </c>
      <c r="E4285" s="0" t="inlineStr">
        <is>
          <t>BLANK SPEARS W BK:123587B-M</t>
        </is>
      </c>
      <c r="F4285" s="0" t="inlineStr">
        <is>
          <t>899123587051</t>
        </is>
      </c>
      <c r="G4285" s="0" t="inlineStr">
        <is>
          <t>WOMENS</t>
        </is>
      </c>
      <c r="H4285" s="0" t="inlineStr">
        <is>
          <t>M</t>
        </is>
      </c>
      <c r="I4285" s="0">
        <v>29.99</v>
      </c>
      <c r="J4285" s="0">
        <v>33</v>
      </c>
    </row>
    <row r="4286" spans="1:10" customHeight="0">
      <c r="A4286" s="0">
        <f>HYPERLINK("https://dl.dropboxusercontent.com/scl/fi/z81d4ebk0t3vkc7ydpqq4/123587-f.jpg?rlkey=5x6nmo6he6gx79zs6hyg5u77n&amp;dl=0","Click to download Image")</f>
      </c>
      <c r="B4286" s="0">
        <f>HYPERLINK("https://dl.dropboxusercontent.com/scl/fi/4fwluyqlympk2kp1xra3c/womens-hoodie-and-sweatshirt-size-chartsspears.jpg?rlkey=sr8uahzna6wuyxhe3ehz0w871&amp;dl=0","Click to download SizeChart")</f>
      </c>
      <c r="C4286" s="0" t="inlineStr">
        <is>
          <t>Spears Women's Lightweight Hoodie</t>
        </is>
      </c>
      <c r="D4286" s="0" t="inlineStr">
        <is>
          <t>123587</t>
        </is>
      </c>
      <c r="E4286" s="0" t="inlineStr">
        <is>
          <t>BLANK SPEARS W BK:123587C-L</t>
        </is>
      </c>
      <c r="F4286" s="0" t="inlineStr">
        <is>
          <t>899123587068</t>
        </is>
      </c>
      <c r="G4286" s="0" t="inlineStr">
        <is>
          <t>WOMENS</t>
        </is>
      </c>
      <c r="H4286" s="0" t="inlineStr">
        <is>
          <t>L</t>
        </is>
      </c>
      <c r="I4286" s="0">
        <v>29.99</v>
      </c>
      <c r="J4286" s="0">
        <v>30</v>
      </c>
    </row>
    <row r="4287" spans="1:10" customHeight="0">
      <c r="A4287" s="0">
        <f>HYPERLINK("https://dl.dropboxusercontent.com/scl/fi/z81d4ebk0t3vkc7ydpqq4/123587-f.jpg?rlkey=5x6nmo6he6gx79zs6hyg5u77n&amp;dl=0","Click to download Image")</f>
      </c>
      <c r="B4287" s="0">
        <f>HYPERLINK("https://dl.dropboxusercontent.com/scl/fi/4fwluyqlympk2kp1xra3c/womens-hoodie-and-sweatshirt-size-chartsspears.jpg?rlkey=sr8uahzna6wuyxhe3ehz0w871&amp;dl=0","Click to download SizeChart")</f>
      </c>
      <c r="C4287" s="0" t="inlineStr">
        <is>
          <t>Spears Women's Lightweight Hoodie</t>
        </is>
      </c>
      <c r="D4287" s="0" t="inlineStr">
        <is>
          <t>123587</t>
        </is>
      </c>
      <c r="E4287" s="0" t="inlineStr">
        <is>
          <t>BLANK SPEARS W BK:123587D-XL</t>
        </is>
      </c>
      <c r="F4287" s="0" t="inlineStr">
        <is>
          <t>899123587075</t>
        </is>
      </c>
      <c r="G4287" s="0" t="inlineStr">
        <is>
          <t>WOMENS</t>
        </is>
      </c>
      <c r="H4287" s="0" t="inlineStr">
        <is>
          <t>XL</t>
        </is>
      </c>
      <c r="I4287" s="0">
        <v>29.99</v>
      </c>
      <c r="J4287" s="0">
        <v>10</v>
      </c>
    </row>
    <row r="4288" spans="1:10" customHeight="0">
      <c r="A4288" s="0">
        <f>HYPERLINK("https://dl.dropboxusercontent.com/scl/fi/z81d4ebk0t3vkc7ydpqq4/123587-f.jpg?rlkey=5x6nmo6he6gx79zs6hyg5u77n&amp;dl=0","Click to download Image")</f>
      </c>
      <c r="B4288" s="0">
        <f>HYPERLINK("https://dl.dropboxusercontent.com/scl/fi/4fwluyqlympk2kp1xra3c/womens-hoodie-and-sweatshirt-size-chartsspears.jpg?rlkey=sr8uahzna6wuyxhe3ehz0w871&amp;dl=0","Click to download SizeChart")</f>
      </c>
      <c r="C4288" s="0" t="inlineStr">
        <is>
          <t>Spears Women's Lightweight Hoodie</t>
        </is>
      </c>
      <c r="D4288" s="0" t="inlineStr">
        <is>
          <t>123587</t>
        </is>
      </c>
      <c r="E4288" s="0" t="inlineStr">
        <is>
          <t>BLANK SPEARS W BK:123587E-2XL</t>
        </is>
      </c>
      <c r="F4288" s="0" t="inlineStr">
        <is>
          <t>899123587082</t>
        </is>
      </c>
      <c r="G4288" s="0" t="inlineStr">
        <is>
          <t>WOMENS</t>
        </is>
      </c>
      <c r="H4288" s="0" t="inlineStr">
        <is>
          <t>2XL</t>
        </is>
      </c>
      <c r="I4288" s="0">
        <v>29.99</v>
      </c>
      <c r="J4288" s="0">
        <v>0</v>
      </c>
    </row>
    <row r="4289" spans="1:10" customHeight="0">
      <c r="A4289" s="0">
        <f>HYPERLINK("https://dl.dropboxusercontent.com/scl/fi/z81d4ebk0t3vkc7ydpqq4/123587-f.jpg?rlkey=5x6nmo6he6gx79zs6hyg5u77n&amp;dl=0","Click to download Image")</f>
      </c>
      <c r="B4289" s="0">
        <f>HYPERLINK("https://dl.dropboxusercontent.com/scl/fi/4fwluyqlympk2kp1xra3c/womens-hoodie-and-sweatshirt-size-chartsspears.jpg?rlkey=sr8uahzna6wuyxhe3ehz0w871&amp;dl=0","Click to download SizeChart")</f>
      </c>
      <c r="C4289" s="0" t="inlineStr">
        <is>
          <t>Spears Women's Lightweight Hoodie</t>
        </is>
      </c>
      <c r="D4289" s="0" t="inlineStr">
        <is>
          <t>123587</t>
        </is>
      </c>
      <c r="E4289" s="0" t="inlineStr">
        <is>
          <t>BLANK SPEARS W BK:123587F-3XL</t>
        </is>
      </c>
      <c r="F4289" s="0" t="inlineStr">
        <is>
          <t>899123587099</t>
        </is>
      </c>
      <c r="G4289" s="0" t="inlineStr">
        <is>
          <t>WOMENS</t>
        </is>
      </c>
      <c r="H4289" s="0" t="inlineStr">
        <is>
          <t>3XL</t>
        </is>
      </c>
      <c r="I4289" s="0">
        <v>29.99</v>
      </c>
      <c r="J4289" s="0">
        <v>2</v>
      </c>
    </row>
    <row r="4290" spans="1:10" customHeight="0">
      <c r="A4290" s="0">
        <f>HYPERLINK("https://dl.dropboxusercontent.com/scl/fi/j7sq4aqdqvwwufa7fvv4x/123588-f.jpg?rlkey=j0u9y3gh0cwi4utmxiwc4ie2u&amp;dl=0","Click to download Image")</f>
      </c>
      <c r="B4290" s="0">
        <f>HYPERLINK("https://dl.dropboxusercontent.com/scl/fi/4fwluyqlympk2kp1xra3c/womens-hoodie-and-sweatshirt-size-chartsspears.jpg?rlkey=sr8uahzna6wuyxhe3ehz0w871&amp;dl=0","Click to download SizeChart")</f>
      </c>
      <c r="C4290" s="0" t="inlineStr">
        <is>
          <t>Spears Women's Lightweight Hoodie</t>
        </is>
      </c>
      <c r="D4290" s="0" t="inlineStr">
        <is>
          <t>123588</t>
        </is>
      </c>
      <c r="E4290" s="0" t="inlineStr">
        <is>
          <t>BLANK SPEARS W GY:123588A-S</t>
        </is>
      </c>
      <c r="F4290" s="0" t="inlineStr">
        <is>
          <t>899123588041</t>
        </is>
      </c>
      <c r="G4290" s="0" t="inlineStr">
        <is>
          <t>WOMENS</t>
        </is>
      </c>
      <c r="H4290" s="0" t="inlineStr">
        <is>
          <t>S</t>
        </is>
      </c>
      <c r="I4290" s="0">
        <v>29.99</v>
      </c>
      <c r="J4290" s="0">
        <v>17</v>
      </c>
    </row>
    <row r="4291" spans="1:10" customHeight="0">
      <c r="A4291" s="0">
        <f>HYPERLINK("https://dl.dropboxusercontent.com/scl/fi/j7sq4aqdqvwwufa7fvv4x/123588-f.jpg?rlkey=j0u9y3gh0cwi4utmxiwc4ie2u&amp;dl=0","Click to download Image")</f>
      </c>
      <c r="B4291" s="0">
        <f>HYPERLINK("https://dl.dropboxusercontent.com/scl/fi/4fwluyqlympk2kp1xra3c/womens-hoodie-and-sweatshirt-size-chartsspears.jpg?rlkey=sr8uahzna6wuyxhe3ehz0w871&amp;dl=0","Click to download SizeChart")</f>
      </c>
      <c r="C4291" s="0" t="inlineStr">
        <is>
          <t>Spears Women's Lightweight Hoodie</t>
        </is>
      </c>
      <c r="D4291" s="0" t="inlineStr">
        <is>
          <t>123588</t>
        </is>
      </c>
      <c r="E4291" s="0" t="inlineStr">
        <is>
          <t>BLANK SPEARS W GY:123588B-M</t>
        </is>
      </c>
      <c r="F4291" s="0" t="inlineStr">
        <is>
          <t>899123588058</t>
        </is>
      </c>
      <c r="G4291" s="0" t="inlineStr">
        <is>
          <t>WOMENS</t>
        </is>
      </c>
      <c r="H4291" s="0" t="inlineStr">
        <is>
          <t>M</t>
        </is>
      </c>
      <c r="I4291" s="0">
        <v>29.99</v>
      </c>
      <c r="J4291" s="0">
        <v>17</v>
      </c>
    </row>
    <row r="4292" spans="1:10" customHeight="0">
      <c r="A4292" s="0">
        <f>HYPERLINK("https://dl.dropboxusercontent.com/scl/fi/j7sq4aqdqvwwufa7fvv4x/123588-f.jpg?rlkey=j0u9y3gh0cwi4utmxiwc4ie2u&amp;dl=0","Click to download Image")</f>
      </c>
      <c r="B4292" s="0">
        <f>HYPERLINK("https://dl.dropboxusercontent.com/scl/fi/4fwluyqlympk2kp1xra3c/womens-hoodie-and-sweatshirt-size-chartsspears.jpg?rlkey=sr8uahzna6wuyxhe3ehz0w871&amp;dl=0","Click to download SizeChart")</f>
      </c>
      <c r="C4292" s="0" t="inlineStr">
        <is>
          <t>Spears Women's Lightweight Hoodie</t>
        </is>
      </c>
      <c r="D4292" s="0" t="inlineStr">
        <is>
          <t>123588</t>
        </is>
      </c>
      <c r="E4292" s="0" t="inlineStr">
        <is>
          <t>BLANK SPEARS W GY:123588C-L</t>
        </is>
      </c>
      <c r="F4292" s="0" t="inlineStr">
        <is>
          <t>899123588065</t>
        </is>
      </c>
      <c r="G4292" s="0" t="inlineStr">
        <is>
          <t>WOMENS</t>
        </is>
      </c>
      <c r="H4292" s="0" t="inlineStr">
        <is>
          <t>L</t>
        </is>
      </c>
      <c r="I4292" s="0">
        <v>29.99</v>
      </c>
      <c r="J4292" s="0">
        <v>26</v>
      </c>
    </row>
    <row r="4293" spans="1:10" customHeight="0">
      <c r="A4293" s="0">
        <f>HYPERLINK("https://dl.dropboxusercontent.com/scl/fi/j7sq4aqdqvwwufa7fvv4x/123588-f.jpg?rlkey=j0u9y3gh0cwi4utmxiwc4ie2u&amp;dl=0","Click to download Image")</f>
      </c>
      <c r="B4293" s="0">
        <f>HYPERLINK("https://dl.dropboxusercontent.com/scl/fi/4fwluyqlympk2kp1xra3c/womens-hoodie-and-sweatshirt-size-chartsspears.jpg?rlkey=sr8uahzna6wuyxhe3ehz0w871&amp;dl=0","Click to download SizeChart")</f>
      </c>
      <c r="C4293" s="0" t="inlineStr">
        <is>
          <t>Spears Women's Lightweight Hoodie</t>
        </is>
      </c>
      <c r="D4293" s="0" t="inlineStr">
        <is>
          <t>123588</t>
        </is>
      </c>
      <c r="E4293" s="0" t="inlineStr">
        <is>
          <t>BLANK SPEARS W GY:123588D-XL</t>
        </is>
      </c>
      <c r="F4293" s="0" t="inlineStr">
        <is>
          <t>899123588072</t>
        </is>
      </c>
      <c r="G4293" s="0" t="inlineStr">
        <is>
          <t>WOMENS</t>
        </is>
      </c>
      <c r="H4293" s="0" t="inlineStr">
        <is>
          <t>XL</t>
        </is>
      </c>
      <c r="I4293" s="0">
        <v>29.99</v>
      </c>
      <c r="J4293" s="0">
        <v>4</v>
      </c>
    </row>
    <row r="4294" spans="1:10" customHeight="0">
      <c r="A4294" s="0">
        <f>HYPERLINK("https://dl.dropboxusercontent.com/scl/fi/j7sq4aqdqvwwufa7fvv4x/123588-f.jpg?rlkey=j0u9y3gh0cwi4utmxiwc4ie2u&amp;dl=0","Click to download Image")</f>
      </c>
      <c r="B4294" s="0">
        <f>HYPERLINK("https://dl.dropboxusercontent.com/scl/fi/4fwluyqlympk2kp1xra3c/womens-hoodie-and-sweatshirt-size-chartsspears.jpg?rlkey=sr8uahzna6wuyxhe3ehz0w871&amp;dl=0","Click to download SizeChart")</f>
      </c>
      <c r="C4294" s="0" t="inlineStr">
        <is>
          <t>Spears Women's Lightweight Hoodie</t>
        </is>
      </c>
      <c r="D4294" s="0" t="inlineStr">
        <is>
          <t>123588</t>
        </is>
      </c>
      <c r="E4294" s="0" t="inlineStr">
        <is>
          <t>BLANK SPEARS W GY:123588E-2XL</t>
        </is>
      </c>
      <c r="F4294" s="0" t="inlineStr">
        <is>
          <t>899123588089</t>
        </is>
      </c>
      <c r="G4294" s="0" t="inlineStr">
        <is>
          <t>WOMENS</t>
        </is>
      </c>
      <c r="H4294" s="0" t="inlineStr">
        <is>
          <t>2XL</t>
        </is>
      </c>
      <c r="I4294" s="0">
        <v>29.99</v>
      </c>
      <c r="J4294" s="0">
        <v>5</v>
      </c>
    </row>
    <row r="4295" spans="1:10" customHeight="0">
      <c r="A4295" s="0">
        <f>HYPERLINK("https://dl.dropboxusercontent.com/scl/fi/j7sq4aqdqvwwufa7fvv4x/123588-f.jpg?rlkey=j0u9y3gh0cwi4utmxiwc4ie2u&amp;dl=0","Click to download Image")</f>
      </c>
      <c r="B4295" s="0">
        <f>HYPERLINK("https://dl.dropboxusercontent.com/scl/fi/4fwluyqlympk2kp1xra3c/womens-hoodie-and-sweatshirt-size-chartsspears.jpg?rlkey=sr8uahzna6wuyxhe3ehz0w871&amp;dl=0","Click to download SizeChart")</f>
      </c>
      <c r="C4295" s="0" t="inlineStr">
        <is>
          <t>Spears Women's Lightweight Hoodie</t>
        </is>
      </c>
      <c r="D4295" s="0" t="inlineStr">
        <is>
          <t>123588</t>
        </is>
      </c>
      <c r="E4295" s="0" t="inlineStr">
        <is>
          <t>BLANK SPEARS W GY:123588F-3XL</t>
        </is>
      </c>
      <c r="F4295" s="0" t="inlineStr">
        <is>
          <t>899123588096</t>
        </is>
      </c>
      <c r="G4295" s="0" t="inlineStr">
        <is>
          <t>WOMENS</t>
        </is>
      </c>
      <c r="H4295" s="0" t="inlineStr">
        <is>
          <t>3XL</t>
        </is>
      </c>
      <c r="I4295" s="0">
        <v>29.99</v>
      </c>
      <c r="J4295" s="0">
        <v>1</v>
      </c>
    </row>
    <row r="4296" spans="1:10" customHeight="0">
      <c r="A4296" s="0">
        <f>HYPERLINK("https://dl.dropboxusercontent.com/scl/fi/j5rwq2lsbl4zphgviv2ae/124353-f.jpg?rlkey=nci7a4egif8jhsbp76qgsvde1&amp;dl=0","Click to download Image")</f>
      </c>
      <c r="B4296" s="0">
        <f>HYPERLINK("https://dl.dropboxusercontent.com/scl/fi/4fwluyqlympk2kp1xra3c/womens-hoodie-and-sweatshirt-size-chartsspears.jpg?rlkey=sr8uahzna6wuyxhe3ehz0w871&amp;dl=0","Click to download SizeChart")</f>
      </c>
      <c r="C4296" s="0" t="inlineStr">
        <is>
          <t>Spears Women's Lightweight Hoodie</t>
        </is>
      </c>
      <c r="D4296" s="0" t="inlineStr">
        <is>
          <t>124353</t>
        </is>
      </c>
      <c r="E4296" s="0" t="inlineStr">
        <is>
          <t>BLANK SPEARS W RD:124353A-S</t>
        </is>
      </c>
      <c r="F4296" s="0" t="inlineStr">
        <is>
          <t>899124353044</t>
        </is>
      </c>
      <c r="G4296" s="0" t="inlineStr">
        <is>
          <t>WOMENS</t>
        </is>
      </c>
      <c r="H4296" s="0" t="inlineStr">
        <is>
          <t>S</t>
        </is>
      </c>
      <c r="I4296" s="0">
        <v>29.99</v>
      </c>
      <c r="J4296" s="0">
        <v>15</v>
      </c>
    </row>
    <row r="4297" spans="1:10" customHeight="0">
      <c r="A4297" s="0">
        <f>HYPERLINK("https://dl.dropboxusercontent.com/scl/fi/j5rwq2lsbl4zphgviv2ae/124353-f.jpg?rlkey=nci7a4egif8jhsbp76qgsvde1&amp;dl=0","Click to download Image")</f>
      </c>
      <c r="B4297" s="0">
        <f>HYPERLINK("https://dl.dropboxusercontent.com/scl/fi/4fwluyqlympk2kp1xra3c/womens-hoodie-and-sweatshirt-size-chartsspears.jpg?rlkey=sr8uahzna6wuyxhe3ehz0w871&amp;dl=0","Click to download SizeChart")</f>
      </c>
      <c r="C4297" s="0" t="inlineStr">
        <is>
          <t>Spears Women's Lightweight Hoodie</t>
        </is>
      </c>
      <c r="D4297" s="0" t="inlineStr">
        <is>
          <t>124353</t>
        </is>
      </c>
      <c r="E4297" s="0" t="inlineStr">
        <is>
          <t>BLANK SPEARS W RD:124353B-M</t>
        </is>
      </c>
      <c r="F4297" s="0" t="inlineStr">
        <is>
          <t>899124353051</t>
        </is>
      </c>
      <c r="G4297" s="0" t="inlineStr">
        <is>
          <t>WOMENS</t>
        </is>
      </c>
      <c r="H4297" s="0" t="inlineStr">
        <is>
          <t>M</t>
        </is>
      </c>
      <c r="I4297" s="0">
        <v>29.99</v>
      </c>
      <c r="J4297" s="0">
        <v>35</v>
      </c>
    </row>
    <row r="4298" spans="1:10" customHeight="0">
      <c r="A4298" s="0">
        <f>HYPERLINK("https://dl.dropboxusercontent.com/scl/fi/j5rwq2lsbl4zphgviv2ae/124353-f.jpg?rlkey=nci7a4egif8jhsbp76qgsvde1&amp;dl=0","Click to download Image")</f>
      </c>
      <c r="B4298" s="0">
        <f>HYPERLINK("https://dl.dropboxusercontent.com/scl/fi/4fwluyqlympk2kp1xra3c/womens-hoodie-and-sweatshirt-size-chartsspears.jpg?rlkey=sr8uahzna6wuyxhe3ehz0w871&amp;dl=0","Click to download SizeChart")</f>
      </c>
      <c r="C4298" s="0" t="inlineStr">
        <is>
          <t>Spears Women's Lightweight Hoodie</t>
        </is>
      </c>
      <c r="D4298" s="0" t="inlineStr">
        <is>
          <t>124353</t>
        </is>
      </c>
      <c r="E4298" s="0" t="inlineStr">
        <is>
          <t>BLANK SPEARS W RD:124353C-L</t>
        </is>
      </c>
      <c r="F4298" s="0" t="inlineStr">
        <is>
          <t>899124353068</t>
        </is>
      </c>
      <c r="G4298" s="0" t="inlineStr">
        <is>
          <t>WOMENS</t>
        </is>
      </c>
      <c r="H4298" s="0" t="inlineStr">
        <is>
          <t>L</t>
        </is>
      </c>
      <c r="I4298" s="0">
        <v>29.99</v>
      </c>
      <c r="J4298" s="0">
        <v>34</v>
      </c>
    </row>
    <row r="4299" spans="1:10" customHeight="0">
      <c r="A4299" s="0">
        <f>HYPERLINK("https://dl.dropboxusercontent.com/scl/fi/j5rwq2lsbl4zphgviv2ae/124353-f.jpg?rlkey=nci7a4egif8jhsbp76qgsvde1&amp;dl=0","Click to download Image")</f>
      </c>
      <c r="B4299" s="0">
        <f>HYPERLINK("https://dl.dropboxusercontent.com/scl/fi/4fwluyqlympk2kp1xra3c/womens-hoodie-and-sweatshirt-size-chartsspears.jpg?rlkey=sr8uahzna6wuyxhe3ehz0w871&amp;dl=0","Click to download SizeChart")</f>
      </c>
      <c r="C4299" s="0" t="inlineStr">
        <is>
          <t>Spears Women's Lightweight Hoodie</t>
        </is>
      </c>
      <c r="D4299" s="0" t="inlineStr">
        <is>
          <t>124353</t>
        </is>
      </c>
      <c r="E4299" s="0" t="inlineStr">
        <is>
          <t>BLANK SPEARS W RD:124353D-XL</t>
        </is>
      </c>
      <c r="F4299" s="0" t="inlineStr">
        <is>
          <t>899124353075</t>
        </is>
      </c>
      <c r="G4299" s="0" t="inlineStr">
        <is>
          <t>WOMENS</t>
        </is>
      </c>
      <c r="H4299" s="0" t="inlineStr">
        <is>
          <t>XL</t>
        </is>
      </c>
      <c r="I4299" s="0">
        <v>29.99</v>
      </c>
      <c r="J4299" s="0">
        <v>16</v>
      </c>
    </row>
    <row r="4300" spans="1:10" customHeight="0">
      <c r="A4300" s="0">
        <f>HYPERLINK("https://dl.dropboxusercontent.com/scl/fi/j5rwq2lsbl4zphgviv2ae/124353-f.jpg?rlkey=nci7a4egif8jhsbp76qgsvde1&amp;dl=0","Click to download Image")</f>
      </c>
      <c r="B4300" s="0">
        <f>HYPERLINK("https://dl.dropboxusercontent.com/scl/fi/4fwluyqlympk2kp1xra3c/womens-hoodie-and-sweatshirt-size-chartsspears.jpg?rlkey=sr8uahzna6wuyxhe3ehz0w871&amp;dl=0","Click to download SizeChart")</f>
      </c>
      <c r="C4300" s="0" t="inlineStr">
        <is>
          <t>Spears Women's Lightweight Hoodie</t>
        </is>
      </c>
      <c r="D4300" s="0" t="inlineStr">
        <is>
          <t>124353</t>
        </is>
      </c>
      <c r="E4300" s="0" t="inlineStr">
        <is>
          <t>BLANK SPEARS W RD:124353E-2XL</t>
        </is>
      </c>
      <c r="F4300" s="0" t="inlineStr">
        <is>
          <t>899124353082</t>
        </is>
      </c>
      <c r="G4300" s="0" t="inlineStr">
        <is>
          <t>WOMENS</t>
        </is>
      </c>
      <c r="H4300" s="0" t="inlineStr">
        <is>
          <t>2XL</t>
        </is>
      </c>
      <c r="I4300" s="0">
        <v>29.99</v>
      </c>
      <c r="J4300" s="0">
        <v>8</v>
      </c>
    </row>
    <row r="4301" spans="1:10" customHeight="0">
      <c r="A4301" s="0">
        <f>HYPERLINK("https://dl.dropboxusercontent.com/scl/fi/j5rwq2lsbl4zphgviv2ae/124353-f.jpg?rlkey=nci7a4egif8jhsbp76qgsvde1&amp;dl=0","Click to download Image")</f>
      </c>
      <c r="B4301" s="0">
        <f>HYPERLINK("https://dl.dropboxusercontent.com/scl/fi/4fwluyqlympk2kp1xra3c/womens-hoodie-and-sweatshirt-size-chartsspears.jpg?rlkey=sr8uahzna6wuyxhe3ehz0w871&amp;dl=0","Click to download SizeChart")</f>
      </c>
      <c r="C4301" s="0" t="inlineStr">
        <is>
          <t>Spears Women's Lightweight Hoodie</t>
        </is>
      </c>
      <c r="D4301" s="0" t="inlineStr">
        <is>
          <t>124353</t>
        </is>
      </c>
      <c r="E4301" s="0" t="inlineStr">
        <is>
          <t>BLANK SPEARS W RD:124353F-3XL</t>
        </is>
      </c>
      <c r="F4301" s="0" t="inlineStr">
        <is>
          <t>899124353099</t>
        </is>
      </c>
      <c r="G4301" s="0" t="inlineStr">
        <is>
          <t>WOMENS</t>
        </is>
      </c>
      <c r="H4301" s="0" t="inlineStr">
        <is>
          <t>3XL</t>
        </is>
      </c>
      <c r="I4301" s="0">
        <v>29.99</v>
      </c>
      <c r="J4301" s="0">
        <v>6</v>
      </c>
    </row>
    <row r="4302" spans="1:10" customHeight="0">
      <c r="A4302" s="0">
        <f>HYPERLINK("https://dl.dropboxusercontent.com/scl/fi/34oiaaupadbbgujw301s2/114921-f.jpg?rlkey=l6m1o4moku6hfsh4h7ij9a576&amp;dl=0","Click to download Image")</f>
      </c>
      <c r="B4302" s="0">
        <f>HYPERLINK("https://dl.dropboxusercontent.com/scl/fi/vw89pmxxzzzqff4ny7tj2/womens-hoodie-and-sweatshirt-size-chartstierney.jpg?rlkey=iyzpxd3oavs3agr9z5jgvm1xl&amp;dl=0","Click to download SizeChart")</f>
      </c>
      <c r="C4302" s="0" t="inlineStr">
        <is>
          <t>Tierney Women's Cotton Hoodie</t>
        </is>
      </c>
      <c r="D4302" s="0" t="inlineStr">
        <is>
          <t>114921</t>
        </is>
      </c>
      <c r="E4302" s="0" t="inlineStr">
        <is>
          <t>BLANK TIERNEY W BLACK:114921A - S</t>
        </is>
      </c>
      <c r="G4302" s="0" t="inlineStr">
        <is>
          <t>WOMENS</t>
        </is>
      </c>
      <c r="H4302" s="0" t="inlineStr">
        <is>
          <t>S</t>
        </is>
      </c>
      <c r="I4302" s="0">
        <v>36.99</v>
      </c>
      <c r="J4302" s="0">
        <v>37</v>
      </c>
    </row>
    <row r="4303" spans="1:10" customHeight="0">
      <c r="A4303" s="0">
        <f>HYPERLINK("https://dl.dropboxusercontent.com/scl/fi/34oiaaupadbbgujw301s2/114921-f.jpg?rlkey=l6m1o4moku6hfsh4h7ij9a576&amp;dl=0","Click to download Image")</f>
      </c>
      <c r="B4303" s="0">
        <f>HYPERLINK("https://dl.dropboxusercontent.com/scl/fi/vw89pmxxzzzqff4ny7tj2/womens-hoodie-and-sweatshirt-size-chartstierney.jpg?rlkey=iyzpxd3oavs3agr9z5jgvm1xl&amp;dl=0","Click to download SizeChart")</f>
      </c>
      <c r="C4303" s="0" t="inlineStr">
        <is>
          <t>Tierney Women's Cotton Hoodie</t>
        </is>
      </c>
      <c r="D4303" s="0" t="inlineStr">
        <is>
          <t>114921</t>
        </is>
      </c>
      <c r="E4303" s="0" t="inlineStr">
        <is>
          <t>BLANK TIERNEY W BLACK:114921B - M</t>
        </is>
      </c>
      <c r="G4303" s="0" t="inlineStr">
        <is>
          <t>WOMENS</t>
        </is>
      </c>
      <c r="H4303" s="0" t="inlineStr">
        <is>
          <t>M</t>
        </is>
      </c>
      <c r="I4303" s="0">
        <v>36.99</v>
      </c>
      <c r="J4303" s="0">
        <v>65</v>
      </c>
    </row>
    <row r="4304" spans="1:10" customHeight="0">
      <c r="A4304" s="0">
        <f>HYPERLINK("https://dl.dropboxusercontent.com/scl/fi/34oiaaupadbbgujw301s2/114921-f.jpg?rlkey=l6m1o4moku6hfsh4h7ij9a576&amp;dl=0","Click to download Image")</f>
      </c>
      <c r="B4304" s="0">
        <f>HYPERLINK("https://dl.dropboxusercontent.com/scl/fi/vw89pmxxzzzqff4ny7tj2/womens-hoodie-and-sweatshirt-size-chartstierney.jpg?rlkey=iyzpxd3oavs3agr9z5jgvm1xl&amp;dl=0","Click to download SizeChart")</f>
      </c>
      <c r="C4304" s="0" t="inlineStr">
        <is>
          <t>Tierney Women's Cotton Hoodie</t>
        </is>
      </c>
      <c r="D4304" s="0" t="inlineStr">
        <is>
          <t>114921</t>
        </is>
      </c>
      <c r="E4304" s="0" t="inlineStr">
        <is>
          <t>BLANK TIERNEY W BLACK:114921C - L</t>
        </is>
      </c>
      <c r="G4304" s="0" t="inlineStr">
        <is>
          <t>WOMENS</t>
        </is>
      </c>
      <c r="H4304" s="0" t="inlineStr">
        <is>
          <t>L</t>
        </is>
      </c>
      <c r="I4304" s="0">
        <v>36.99</v>
      </c>
      <c r="J4304" s="0">
        <v>59</v>
      </c>
    </row>
    <row r="4305" spans="1:10" customHeight="0">
      <c r="A4305" s="0">
        <f>HYPERLINK("https://dl.dropboxusercontent.com/scl/fi/34oiaaupadbbgujw301s2/114921-f.jpg?rlkey=l6m1o4moku6hfsh4h7ij9a576&amp;dl=0","Click to download Image")</f>
      </c>
      <c r="B4305" s="0">
        <f>HYPERLINK("https://dl.dropboxusercontent.com/scl/fi/vw89pmxxzzzqff4ny7tj2/womens-hoodie-and-sweatshirt-size-chartstierney.jpg?rlkey=iyzpxd3oavs3agr9z5jgvm1xl&amp;dl=0","Click to download SizeChart")</f>
      </c>
      <c r="C4305" s="0" t="inlineStr">
        <is>
          <t>Tierney Women's Cotton Hoodie</t>
        </is>
      </c>
      <c r="D4305" s="0" t="inlineStr">
        <is>
          <t>114921</t>
        </is>
      </c>
      <c r="E4305" s="0" t="inlineStr">
        <is>
          <t>BLANK TIERNEY W BLACK:114921D - XL</t>
        </is>
      </c>
      <c r="G4305" s="0" t="inlineStr">
        <is>
          <t>WOMENS</t>
        </is>
      </c>
      <c r="H4305" s="0" t="inlineStr">
        <is>
          <t>XL</t>
        </is>
      </c>
      <c r="I4305" s="0">
        <v>36.99</v>
      </c>
      <c r="J4305" s="0">
        <v>21</v>
      </c>
    </row>
    <row r="4306" spans="1:10" customHeight="0">
      <c r="A4306" s="0">
        <f>HYPERLINK("https://dl.dropboxusercontent.com/scl/fi/34oiaaupadbbgujw301s2/114921-f.jpg?rlkey=l6m1o4moku6hfsh4h7ij9a576&amp;dl=0","Click to download Image")</f>
      </c>
      <c r="B4306" s="0">
        <f>HYPERLINK("https://dl.dropboxusercontent.com/scl/fi/vw89pmxxzzzqff4ny7tj2/womens-hoodie-and-sweatshirt-size-chartstierney.jpg?rlkey=iyzpxd3oavs3agr9z5jgvm1xl&amp;dl=0","Click to download SizeChart")</f>
      </c>
      <c r="C4306" s="0" t="inlineStr">
        <is>
          <t>Tierney Women's Cotton Hoodie</t>
        </is>
      </c>
      <c r="D4306" s="0" t="inlineStr">
        <is>
          <t>114921</t>
        </is>
      </c>
      <c r="E4306" s="0" t="inlineStr">
        <is>
          <t>BLANK TIERNEY W BLACK:114921E - 2XL</t>
        </is>
      </c>
      <c r="G4306" s="0" t="inlineStr">
        <is>
          <t>WOMENS</t>
        </is>
      </c>
      <c r="H4306" s="0" t="inlineStr">
        <is>
          <t>2XL</t>
        </is>
      </c>
      <c r="I4306" s="0">
        <v>36.99</v>
      </c>
      <c r="J4306" s="0">
        <v>0</v>
      </c>
    </row>
    <row r="4307" spans="1:10" customHeight="0">
      <c r="A4307" s="0">
        <f>HYPERLINK("https://dl.dropboxusercontent.com/scl/fi/34oiaaupadbbgujw301s2/114921-f.jpg?rlkey=l6m1o4moku6hfsh4h7ij9a576&amp;dl=0","Click to download Image")</f>
      </c>
      <c r="B4307" s="0">
        <f>HYPERLINK("https://dl.dropboxusercontent.com/scl/fi/vw89pmxxzzzqff4ny7tj2/womens-hoodie-and-sweatshirt-size-chartstierney.jpg?rlkey=iyzpxd3oavs3agr9z5jgvm1xl&amp;dl=0","Click to download SizeChart")</f>
      </c>
      <c r="C4307" s="0" t="inlineStr">
        <is>
          <t>Tierney Women's Cotton Hoodie</t>
        </is>
      </c>
      <c r="D4307" s="0" t="inlineStr">
        <is>
          <t>114921</t>
        </is>
      </c>
      <c r="E4307" s="0" t="inlineStr">
        <is>
          <t>BLANK TIERNEY W BLACK:114921F - 3XL</t>
        </is>
      </c>
      <c r="G4307" s="0" t="inlineStr">
        <is>
          <t>WOMENS</t>
        </is>
      </c>
      <c r="H4307" s="0" t="inlineStr">
        <is>
          <t>3XL</t>
        </is>
      </c>
      <c r="I4307" s="0">
        <v>36.99</v>
      </c>
      <c r="J4307" s="0">
        <v>0</v>
      </c>
    </row>
    <row r="4308" spans="1:10" customHeight="0">
      <c r="A4308" s="0">
        <f>HYPERLINK("https://dl.dropboxusercontent.com/scl/fi/w5zbthtlqacayb0zooquv/114919-f.jpg?rlkey=95ik3fjmhpkk2vfsp7ro3u9nk&amp;dl=0","Click to download Image")</f>
      </c>
      <c r="B4308" s="0">
        <f>HYPERLINK("https://dl.dropboxusercontent.com/scl/fi/vw89pmxxzzzqff4ny7tj2/womens-hoodie-and-sweatshirt-size-chartstierney.jpg?rlkey=iyzpxd3oavs3agr9z5jgvm1xl&amp;dl=0","Click to download SizeChart")</f>
      </c>
      <c r="C4308" s="0" t="inlineStr">
        <is>
          <t>Tierney Women's Cotton Hoodie</t>
        </is>
      </c>
      <c r="D4308" s="0" t="inlineStr">
        <is>
          <t>114919</t>
        </is>
      </c>
      <c r="E4308" s="0" t="inlineStr">
        <is>
          <t>BLANK TIERNEY W GREY:114919A - S</t>
        </is>
      </c>
      <c r="G4308" s="0" t="inlineStr">
        <is>
          <t>WOMENS</t>
        </is>
      </c>
      <c r="H4308" s="0" t="inlineStr">
        <is>
          <t>S</t>
        </is>
      </c>
      <c r="I4308" s="0">
        <v>36.99</v>
      </c>
      <c r="J4308" s="0">
        <v>25</v>
      </c>
    </row>
    <row r="4309" spans="1:10" customHeight="0">
      <c r="A4309" s="0">
        <f>HYPERLINK("https://dl.dropboxusercontent.com/scl/fi/w5zbthtlqacayb0zooquv/114919-f.jpg?rlkey=95ik3fjmhpkk2vfsp7ro3u9nk&amp;dl=0","Click to download Image")</f>
      </c>
      <c r="B4309" s="0">
        <f>HYPERLINK("https://dl.dropboxusercontent.com/scl/fi/vw89pmxxzzzqff4ny7tj2/womens-hoodie-and-sweatshirt-size-chartstierney.jpg?rlkey=iyzpxd3oavs3agr9z5jgvm1xl&amp;dl=0","Click to download SizeChart")</f>
      </c>
      <c r="C4309" s="0" t="inlineStr">
        <is>
          <t>Tierney Women's Cotton Hoodie</t>
        </is>
      </c>
      <c r="D4309" s="0" t="inlineStr">
        <is>
          <t>114919</t>
        </is>
      </c>
      <c r="E4309" s="0" t="inlineStr">
        <is>
          <t>BLANK TIERNEY W GREY:114919B - M</t>
        </is>
      </c>
      <c r="G4309" s="0" t="inlineStr">
        <is>
          <t>WOMENS</t>
        </is>
      </c>
      <c r="H4309" s="0" t="inlineStr">
        <is>
          <t>M</t>
        </is>
      </c>
      <c r="I4309" s="0">
        <v>36.99</v>
      </c>
      <c r="J4309" s="0">
        <v>54</v>
      </c>
    </row>
    <row r="4310" spans="1:10" customHeight="0">
      <c r="A4310" s="0">
        <f>HYPERLINK("https://dl.dropboxusercontent.com/scl/fi/w5zbthtlqacayb0zooquv/114919-f.jpg?rlkey=95ik3fjmhpkk2vfsp7ro3u9nk&amp;dl=0","Click to download Image")</f>
      </c>
      <c r="B4310" s="0">
        <f>HYPERLINK("https://dl.dropboxusercontent.com/scl/fi/vw89pmxxzzzqff4ny7tj2/womens-hoodie-and-sweatshirt-size-chartstierney.jpg?rlkey=iyzpxd3oavs3agr9z5jgvm1xl&amp;dl=0","Click to download SizeChart")</f>
      </c>
      <c r="C4310" s="0" t="inlineStr">
        <is>
          <t>Tierney Women's Cotton Hoodie</t>
        </is>
      </c>
      <c r="D4310" s="0" t="inlineStr">
        <is>
          <t>114919</t>
        </is>
      </c>
      <c r="E4310" s="0" t="inlineStr">
        <is>
          <t>BLANK TIERNEY W GREY:114919C - L</t>
        </is>
      </c>
      <c r="G4310" s="0" t="inlineStr">
        <is>
          <t>WOMENS</t>
        </is>
      </c>
      <c r="H4310" s="0" t="inlineStr">
        <is>
          <t>L</t>
        </is>
      </c>
      <c r="I4310" s="0">
        <v>36.99</v>
      </c>
      <c r="J4310" s="0">
        <v>49</v>
      </c>
    </row>
    <row r="4311" spans="1:10" customHeight="0">
      <c r="A4311" s="0">
        <f>HYPERLINK("https://dl.dropboxusercontent.com/scl/fi/w5zbthtlqacayb0zooquv/114919-f.jpg?rlkey=95ik3fjmhpkk2vfsp7ro3u9nk&amp;dl=0","Click to download Image")</f>
      </c>
      <c r="B4311" s="0">
        <f>HYPERLINK("https://dl.dropboxusercontent.com/scl/fi/vw89pmxxzzzqff4ny7tj2/womens-hoodie-and-sweatshirt-size-chartstierney.jpg?rlkey=iyzpxd3oavs3agr9z5jgvm1xl&amp;dl=0","Click to download SizeChart")</f>
      </c>
      <c r="C4311" s="0" t="inlineStr">
        <is>
          <t>Tierney Women's Cotton Hoodie</t>
        </is>
      </c>
      <c r="D4311" s="0" t="inlineStr">
        <is>
          <t>114919</t>
        </is>
      </c>
      <c r="E4311" s="0" t="inlineStr">
        <is>
          <t>BLANK TIERNEY W GREY:114919D - XL</t>
        </is>
      </c>
      <c r="G4311" s="0" t="inlineStr">
        <is>
          <t>WOMENS</t>
        </is>
      </c>
      <c r="H4311" s="0" t="inlineStr">
        <is>
          <t>XL</t>
        </is>
      </c>
      <c r="I4311" s="0">
        <v>36.99</v>
      </c>
      <c r="J4311" s="0">
        <v>20</v>
      </c>
    </row>
    <row r="4312" spans="1:10" customHeight="0">
      <c r="A4312" s="0">
        <f>HYPERLINK("https://dl.dropboxusercontent.com/scl/fi/w5zbthtlqacayb0zooquv/114919-f.jpg?rlkey=95ik3fjmhpkk2vfsp7ro3u9nk&amp;dl=0","Click to download Image")</f>
      </c>
      <c r="B4312" s="0">
        <f>HYPERLINK("https://dl.dropboxusercontent.com/scl/fi/vw89pmxxzzzqff4ny7tj2/womens-hoodie-and-sweatshirt-size-chartstierney.jpg?rlkey=iyzpxd3oavs3agr9z5jgvm1xl&amp;dl=0","Click to download SizeChart")</f>
      </c>
      <c r="C4312" s="0" t="inlineStr">
        <is>
          <t>Tierney Women's Cotton Hoodie</t>
        </is>
      </c>
      <c r="D4312" s="0" t="inlineStr">
        <is>
          <t>114919</t>
        </is>
      </c>
      <c r="E4312" s="0" t="inlineStr">
        <is>
          <t>BLANK TIERNEY W GREY:114919E - 2XL</t>
        </is>
      </c>
      <c r="G4312" s="0" t="inlineStr">
        <is>
          <t>WOMENS</t>
        </is>
      </c>
      <c r="H4312" s="0" t="inlineStr">
        <is>
          <t>2XL</t>
        </is>
      </c>
      <c r="I4312" s="0">
        <v>36.99</v>
      </c>
      <c r="J4312" s="0">
        <v>11</v>
      </c>
    </row>
    <row r="4313" spans="1:10" customHeight="0">
      <c r="A4313" s="0">
        <f>HYPERLINK("https://dl.dropboxusercontent.com/scl/fi/w5zbthtlqacayb0zooquv/114919-f.jpg?rlkey=95ik3fjmhpkk2vfsp7ro3u9nk&amp;dl=0","Click to download Image")</f>
      </c>
      <c r="B4313" s="0">
        <f>HYPERLINK("https://dl.dropboxusercontent.com/scl/fi/vw89pmxxzzzqff4ny7tj2/womens-hoodie-and-sweatshirt-size-chartstierney.jpg?rlkey=iyzpxd3oavs3agr9z5jgvm1xl&amp;dl=0","Click to download SizeChart")</f>
      </c>
      <c r="C4313" s="0" t="inlineStr">
        <is>
          <t>Tierney Women's Cotton Hoodie</t>
        </is>
      </c>
      <c r="D4313" s="0" t="inlineStr">
        <is>
          <t>114919</t>
        </is>
      </c>
      <c r="E4313" s="0" t="inlineStr">
        <is>
          <t>BLANK TIERNEY W GREY:114919F - 3XL</t>
        </is>
      </c>
      <c r="G4313" s="0" t="inlineStr">
        <is>
          <t>WOMENS</t>
        </is>
      </c>
      <c r="H4313" s="0" t="inlineStr">
        <is>
          <t>3XL</t>
        </is>
      </c>
      <c r="I4313" s="0">
        <v>36.99</v>
      </c>
      <c r="J4313" s="0">
        <v>1</v>
      </c>
    </row>
    <row r="4314" spans="1:10" customHeight="0">
      <c r="A4314" s="0">
        <f>HYPERLINK("https://dl.dropboxusercontent.com/scl/fi/xg99dgq2zjxqvcrgrn095/114920-f.jpg?rlkey=wns0jav8ngm3thovxqeolq7bj&amp;dl=0","Click to download Image")</f>
      </c>
      <c r="B4314" s="0">
        <f>HYPERLINK("https://dl.dropboxusercontent.com/scl/fi/vw89pmxxzzzqff4ny7tj2/womens-hoodie-and-sweatshirt-size-chartstierney.jpg?rlkey=iyzpxd3oavs3agr9z5jgvm1xl&amp;dl=0","Click to download SizeChart")</f>
      </c>
      <c r="C4314" s="0" t="inlineStr">
        <is>
          <t>Tierney Women's Cotton Hoodie</t>
        </is>
      </c>
      <c r="D4314" s="0" t="inlineStr">
        <is>
          <t>114920</t>
        </is>
      </c>
      <c r="E4314" s="0" t="inlineStr">
        <is>
          <t>BLANK TIERNEY W PURPLE:114920A - S</t>
        </is>
      </c>
      <c r="G4314" s="0" t="inlineStr">
        <is>
          <t>WOMENS</t>
        </is>
      </c>
      <c r="H4314" s="0" t="inlineStr">
        <is>
          <t>S</t>
        </is>
      </c>
      <c r="I4314" s="0">
        <v>36.99</v>
      </c>
      <c r="J4314" s="0">
        <v>7</v>
      </c>
    </row>
    <row r="4315" spans="1:10" customHeight="0">
      <c r="A4315" s="0">
        <f>HYPERLINK("https://dl.dropboxusercontent.com/scl/fi/xg99dgq2zjxqvcrgrn095/114920-f.jpg?rlkey=wns0jav8ngm3thovxqeolq7bj&amp;dl=0","Click to download Image")</f>
      </c>
      <c r="B4315" s="0">
        <f>HYPERLINK("https://dl.dropboxusercontent.com/scl/fi/vw89pmxxzzzqff4ny7tj2/womens-hoodie-and-sweatshirt-size-chartstierney.jpg?rlkey=iyzpxd3oavs3agr9z5jgvm1xl&amp;dl=0","Click to download SizeChart")</f>
      </c>
      <c r="C4315" s="0" t="inlineStr">
        <is>
          <t>Tierney Women's Cotton Hoodie</t>
        </is>
      </c>
      <c r="D4315" s="0" t="inlineStr">
        <is>
          <t>114920</t>
        </is>
      </c>
      <c r="E4315" s="0" t="inlineStr">
        <is>
          <t>BLANK TIERNEY W PURPLE:114920B - M</t>
        </is>
      </c>
      <c r="G4315" s="0" t="inlineStr">
        <is>
          <t>WOMENS</t>
        </is>
      </c>
      <c r="H4315" s="0" t="inlineStr">
        <is>
          <t>M</t>
        </is>
      </c>
      <c r="I4315" s="0">
        <v>36.99</v>
      </c>
      <c r="J4315" s="0">
        <v>15</v>
      </c>
    </row>
    <row r="4316" spans="1:10" customHeight="0">
      <c r="A4316" s="0">
        <f>HYPERLINK("https://dl.dropboxusercontent.com/scl/fi/xg99dgq2zjxqvcrgrn095/114920-f.jpg?rlkey=wns0jav8ngm3thovxqeolq7bj&amp;dl=0","Click to download Image")</f>
      </c>
      <c r="B4316" s="0">
        <f>HYPERLINK("https://dl.dropboxusercontent.com/scl/fi/vw89pmxxzzzqff4ny7tj2/womens-hoodie-and-sweatshirt-size-chartstierney.jpg?rlkey=iyzpxd3oavs3agr9z5jgvm1xl&amp;dl=0","Click to download SizeChart")</f>
      </c>
      <c r="C4316" s="0" t="inlineStr">
        <is>
          <t>Tierney Women's Cotton Hoodie</t>
        </is>
      </c>
      <c r="D4316" s="0" t="inlineStr">
        <is>
          <t>114920</t>
        </is>
      </c>
      <c r="E4316" s="0" t="inlineStr">
        <is>
          <t>BLANK TIERNEY W PURPLE:114920C - L</t>
        </is>
      </c>
      <c r="G4316" s="0" t="inlineStr">
        <is>
          <t>WOMENS</t>
        </is>
      </c>
      <c r="H4316" s="0" t="inlineStr">
        <is>
          <t>L</t>
        </is>
      </c>
      <c r="I4316" s="0">
        <v>36.99</v>
      </c>
      <c r="J4316" s="0">
        <v>16</v>
      </c>
    </row>
    <row r="4317" spans="1:10" customHeight="0">
      <c r="A4317" s="0">
        <f>HYPERLINK("https://dl.dropboxusercontent.com/scl/fi/xg99dgq2zjxqvcrgrn095/114920-f.jpg?rlkey=wns0jav8ngm3thovxqeolq7bj&amp;dl=0","Click to download Image")</f>
      </c>
      <c r="B4317" s="0">
        <f>HYPERLINK("https://dl.dropboxusercontent.com/scl/fi/vw89pmxxzzzqff4ny7tj2/womens-hoodie-and-sweatshirt-size-chartstierney.jpg?rlkey=iyzpxd3oavs3agr9z5jgvm1xl&amp;dl=0","Click to download SizeChart")</f>
      </c>
      <c r="C4317" s="0" t="inlineStr">
        <is>
          <t>Tierney Women's Cotton Hoodie</t>
        </is>
      </c>
      <c r="D4317" s="0" t="inlineStr">
        <is>
          <t>114920</t>
        </is>
      </c>
      <c r="E4317" s="0" t="inlineStr">
        <is>
          <t>BLANK TIERNEY W PURPLE:114920D - XL</t>
        </is>
      </c>
      <c r="G4317" s="0" t="inlineStr">
        <is>
          <t>WOMENS</t>
        </is>
      </c>
      <c r="H4317" s="0" t="inlineStr">
        <is>
          <t>XL</t>
        </is>
      </c>
      <c r="I4317" s="0">
        <v>36.99</v>
      </c>
      <c r="J4317" s="0">
        <v>5</v>
      </c>
    </row>
    <row r="4318" spans="1:10" customHeight="0">
      <c r="A4318" s="0">
        <f>HYPERLINK("https://dl.dropboxusercontent.com/scl/fi/xg99dgq2zjxqvcrgrn095/114920-f.jpg?rlkey=wns0jav8ngm3thovxqeolq7bj&amp;dl=0","Click to download Image")</f>
      </c>
      <c r="B4318" s="0">
        <f>HYPERLINK("https://dl.dropboxusercontent.com/scl/fi/vw89pmxxzzzqff4ny7tj2/womens-hoodie-and-sweatshirt-size-chartstierney.jpg?rlkey=iyzpxd3oavs3agr9z5jgvm1xl&amp;dl=0","Click to download SizeChart")</f>
      </c>
      <c r="C4318" s="0" t="inlineStr">
        <is>
          <t>Tierney Women's Cotton Hoodie</t>
        </is>
      </c>
      <c r="D4318" s="0" t="inlineStr">
        <is>
          <t>114920</t>
        </is>
      </c>
      <c r="E4318" s="0" t="inlineStr">
        <is>
          <t>BLANK TIERNEY W PURPLE:114920E - 2XL</t>
        </is>
      </c>
      <c r="G4318" s="0" t="inlineStr">
        <is>
          <t>WOMENS</t>
        </is>
      </c>
      <c r="H4318" s="0" t="inlineStr">
        <is>
          <t>2XL</t>
        </is>
      </c>
      <c r="I4318" s="0">
        <v>36.99</v>
      </c>
      <c r="J4318" s="0">
        <v>1</v>
      </c>
    </row>
    <row r="4319" spans="1:10" customHeight="0">
      <c r="A4319" s="0">
        <f>HYPERLINK("https://dl.dropboxusercontent.com/scl/fi/xg99dgq2zjxqvcrgrn095/114920-f.jpg?rlkey=wns0jav8ngm3thovxqeolq7bj&amp;dl=0","Click to download Image")</f>
      </c>
      <c r="B4319" s="0">
        <f>HYPERLINK("https://dl.dropboxusercontent.com/scl/fi/vw89pmxxzzzqff4ny7tj2/womens-hoodie-and-sweatshirt-size-chartstierney.jpg?rlkey=iyzpxd3oavs3agr9z5jgvm1xl&amp;dl=0","Click to download SizeChart")</f>
      </c>
      <c r="C4319" s="0" t="inlineStr">
        <is>
          <t>Tierney Women's Cotton Hoodie</t>
        </is>
      </c>
      <c r="D4319" s="0" t="inlineStr">
        <is>
          <t>114920</t>
        </is>
      </c>
      <c r="E4319" s="0" t="inlineStr">
        <is>
          <t>BLANK TIERNEY W PURPLE:114920F - 3XL</t>
        </is>
      </c>
      <c r="G4319" s="0" t="inlineStr">
        <is>
          <t>WOMENS</t>
        </is>
      </c>
      <c r="H4319" s="0" t="inlineStr">
        <is>
          <t>3XL</t>
        </is>
      </c>
      <c r="I4319" s="0">
        <v>36.99</v>
      </c>
      <c r="J4319" s="0">
        <v>1</v>
      </c>
    </row>
    <row r="4320" spans="1:10" customHeight="0">
      <c r="A4320" s="0">
        <f>HYPERLINK("https://dl.dropboxusercontent.com/scl/fi/a1u6q0o34yjmvvyelqt6k/victoria.jpg?rlkey=7i5ozeguijxux72f1rnibyrlq&amp;dl=0","Click to download Image")</f>
      </c>
      <c r="B4320" s="0">
        <f>HYPERLINK("https://dl.dropboxusercontent.com/scl/fi/56ri8j5sp3dhregy76exw/womens-hoodie-and-sweatshirt-size-chartsvictoria.jpg?rlkey=jujy5qbe0etbjurfzi1k3fj4t&amp;dl=0","Click to download SizeChart")</f>
      </c>
      <c r="C4320" s="0" t="inlineStr">
        <is>
          <t>Victoria Women's Zippered Cowl Neck Pullover</t>
        </is>
      </c>
      <c r="D4320" s="0" t="inlineStr">
        <is>
          <t>108980</t>
        </is>
      </c>
      <c r="E4320" s="0" t="inlineStr">
        <is>
          <t>BLANK VICTORIA BLACK:108980A – S</t>
        </is>
      </c>
      <c r="G4320" s="0" t="inlineStr">
        <is>
          <t>WOMENS</t>
        </is>
      </c>
      <c r="H4320" s="0" t="inlineStr">
        <is>
          <t>S</t>
        </is>
      </c>
      <c r="I4320" s="0">
        <v>36.99</v>
      </c>
      <c r="J4320" s="0">
        <v>27</v>
      </c>
    </row>
    <row r="4321" spans="1:10" customHeight="0">
      <c r="A4321" s="0">
        <f>HYPERLINK("https://dl.dropboxusercontent.com/scl/fi/a1u6q0o34yjmvvyelqt6k/victoria.jpg?rlkey=7i5ozeguijxux72f1rnibyrlq&amp;dl=0","Click to download Image")</f>
      </c>
      <c r="B4321" s="0">
        <f>HYPERLINK("https://dl.dropboxusercontent.com/scl/fi/56ri8j5sp3dhregy76exw/womens-hoodie-and-sweatshirt-size-chartsvictoria.jpg?rlkey=jujy5qbe0etbjurfzi1k3fj4t&amp;dl=0","Click to download SizeChart")</f>
      </c>
      <c r="C4321" s="0" t="inlineStr">
        <is>
          <t>Victoria Women's Zippered Cowl Neck Pullover</t>
        </is>
      </c>
      <c r="D4321" s="0" t="inlineStr">
        <is>
          <t>108980</t>
        </is>
      </c>
      <c r="E4321" s="0" t="inlineStr">
        <is>
          <t>BLANK VICTORIA BLACK:108980B – M</t>
        </is>
      </c>
      <c r="G4321" s="0" t="inlineStr">
        <is>
          <t>WOMENS</t>
        </is>
      </c>
      <c r="H4321" s="0" t="inlineStr">
        <is>
          <t>M</t>
        </is>
      </c>
      <c r="I4321" s="0">
        <v>36.99</v>
      </c>
      <c r="J4321" s="0">
        <v>60</v>
      </c>
    </row>
    <row r="4322" spans="1:10" customHeight="0">
      <c r="A4322" s="0">
        <f>HYPERLINK("https://dl.dropboxusercontent.com/scl/fi/a1u6q0o34yjmvvyelqt6k/victoria.jpg?rlkey=7i5ozeguijxux72f1rnibyrlq&amp;dl=0","Click to download Image")</f>
      </c>
      <c r="B4322" s="0">
        <f>HYPERLINK("https://dl.dropboxusercontent.com/scl/fi/56ri8j5sp3dhregy76exw/womens-hoodie-and-sweatshirt-size-chartsvictoria.jpg?rlkey=jujy5qbe0etbjurfzi1k3fj4t&amp;dl=0","Click to download SizeChart")</f>
      </c>
      <c r="C4322" s="0" t="inlineStr">
        <is>
          <t>Victoria Women's Zippered Cowl Neck Pullover</t>
        </is>
      </c>
      <c r="D4322" s="0" t="inlineStr">
        <is>
          <t>108980</t>
        </is>
      </c>
      <c r="E4322" s="0" t="inlineStr">
        <is>
          <t>BLANK VICTORIA BLACK:108980C – L</t>
        </is>
      </c>
      <c r="G4322" s="0" t="inlineStr">
        <is>
          <t>WOMENS</t>
        </is>
      </c>
      <c r="H4322" s="0" t="inlineStr">
        <is>
          <t>L</t>
        </is>
      </c>
      <c r="I4322" s="0">
        <v>36.99</v>
      </c>
      <c r="J4322" s="0">
        <v>58</v>
      </c>
    </row>
    <row r="4323" spans="1:10" customHeight="0">
      <c r="A4323" s="0">
        <f>HYPERLINK("https://dl.dropboxusercontent.com/scl/fi/a1u6q0o34yjmvvyelqt6k/victoria.jpg?rlkey=7i5ozeguijxux72f1rnibyrlq&amp;dl=0","Click to download Image")</f>
      </c>
      <c r="B4323" s="0">
        <f>HYPERLINK("https://dl.dropboxusercontent.com/scl/fi/56ri8j5sp3dhregy76exw/womens-hoodie-and-sweatshirt-size-chartsvictoria.jpg?rlkey=jujy5qbe0etbjurfzi1k3fj4t&amp;dl=0","Click to download SizeChart")</f>
      </c>
      <c r="C4323" s="0" t="inlineStr">
        <is>
          <t>Victoria Women's Zippered Cowl Neck Pullover</t>
        </is>
      </c>
      <c r="D4323" s="0" t="inlineStr">
        <is>
          <t>108980</t>
        </is>
      </c>
      <c r="E4323" s="0" t="inlineStr">
        <is>
          <t>BLANK VICTORIA BLACK:108980D – XL</t>
        </is>
      </c>
      <c r="G4323" s="0" t="inlineStr">
        <is>
          <t>WOMENS</t>
        </is>
      </c>
      <c r="H4323" s="0" t="inlineStr">
        <is>
          <t>XL</t>
        </is>
      </c>
      <c r="I4323" s="0">
        <v>36.99</v>
      </c>
      <c r="J4323" s="0">
        <v>13</v>
      </c>
    </row>
    <row r="4324" spans="1:10" customHeight="0">
      <c r="A4324" s="0">
        <f>HYPERLINK("https://dl.dropboxusercontent.com/scl/fi/a1u6q0o34yjmvvyelqt6k/victoria.jpg?rlkey=7i5ozeguijxux72f1rnibyrlq&amp;dl=0","Click to download Image")</f>
      </c>
      <c r="B4324" s="0">
        <f>HYPERLINK("https://dl.dropboxusercontent.com/scl/fi/56ri8j5sp3dhregy76exw/womens-hoodie-and-sweatshirt-size-chartsvictoria.jpg?rlkey=jujy5qbe0etbjurfzi1k3fj4t&amp;dl=0","Click to download SizeChart")</f>
      </c>
      <c r="C4324" s="0" t="inlineStr">
        <is>
          <t>Victoria Women's Zippered Cowl Neck Pullover</t>
        </is>
      </c>
      <c r="D4324" s="0" t="inlineStr">
        <is>
          <t>108980</t>
        </is>
      </c>
      <c r="E4324" s="0" t="inlineStr">
        <is>
          <t>BLANK VICTORIA BLACK:108980E - 2XL</t>
        </is>
      </c>
      <c r="G4324" s="0" t="inlineStr">
        <is>
          <t>WOMENS</t>
        </is>
      </c>
      <c r="H4324" s="0" t="inlineStr">
        <is>
          <t>2XL</t>
        </is>
      </c>
      <c r="I4324" s="0">
        <v>36.99</v>
      </c>
      <c r="J4324" s="0">
        <v>4</v>
      </c>
    </row>
    <row r="4325" spans="1:10" customHeight="0">
      <c r="A4325" s="0">
        <f>HYPERLINK("https://dl.dropboxusercontent.com/scl/fi/a1u6q0o34yjmvvyelqt6k/victoria.jpg?rlkey=7i5ozeguijxux72f1rnibyrlq&amp;dl=0","Click to download Image")</f>
      </c>
      <c r="B4325" s="0">
        <f>HYPERLINK("https://dl.dropboxusercontent.com/scl/fi/56ri8j5sp3dhregy76exw/womens-hoodie-and-sweatshirt-size-chartsvictoria.jpg?rlkey=jujy5qbe0etbjurfzi1k3fj4t&amp;dl=0","Click to download SizeChart")</f>
      </c>
      <c r="C4325" s="0" t="inlineStr">
        <is>
          <t>Victoria Women's Zippered Cowl Neck Pullover</t>
        </is>
      </c>
      <c r="D4325" s="0" t="inlineStr">
        <is>
          <t>108980</t>
        </is>
      </c>
      <c r="E4325" s="0" t="inlineStr">
        <is>
          <t>BLANK VICTORIA BLACK:108980F - 3XL</t>
        </is>
      </c>
      <c r="G4325" s="0" t="inlineStr">
        <is>
          <t>WOMENS</t>
        </is>
      </c>
      <c r="H4325" s="0" t="inlineStr">
        <is>
          <t>3XL</t>
        </is>
      </c>
      <c r="I4325" s="0">
        <v>36.99</v>
      </c>
      <c r="J4325" s="0">
        <v>6</v>
      </c>
    </row>
    <row r="4326" spans="1:10" customHeight="0">
      <c r="A4326" s="0">
        <f>HYPERLINK("https://dl.dropboxusercontent.com/scl/fi/p0tefnyqox817goy7pr9v/victoria.jpg?rlkey=90injx9gm4c0co1kwtx8uihsz&amp;dl=0","Click to download Image")</f>
      </c>
      <c r="B4326" s="0">
        <f>HYPERLINK("https://dl.dropboxusercontent.com/scl/fi/56ri8j5sp3dhregy76exw/womens-hoodie-and-sweatshirt-size-chartsvictoria.jpg?rlkey=jujy5qbe0etbjurfzi1k3fj4t&amp;dl=0","Click to download SizeChart")</f>
      </c>
      <c r="C4326" s="0" t="inlineStr">
        <is>
          <t>Victoria Women's Zippered Cowl Neck Pullover</t>
        </is>
      </c>
      <c r="D4326" s="0" t="inlineStr">
        <is>
          <t>108979</t>
        </is>
      </c>
      <c r="E4326" s="0" t="inlineStr">
        <is>
          <t>BLANK VICTORIA GREY:108979A – S</t>
        </is>
      </c>
      <c r="G4326" s="0" t="inlineStr">
        <is>
          <t>WOMENS</t>
        </is>
      </c>
      <c r="H4326" s="0" t="inlineStr">
        <is>
          <t>S</t>
        </is>
      </c>
      <c r="I4326" s="0">
        <v>36.99</v>
      </c>
      <c r="J4326" s="0">
        <v>43</v>
      </c>
    </row>
    <row r="4327" spans="1:10" customHeight="0">
      <c r="A4327" s="0">
        <f>HYPERLINK("https://dl.dropboxusercontent.com/scl/fi/p0tefnyqox817goy7pr9v/victoria.jpg?rlkey=90injx9gm4c0co1kwtx8uihsz&amp;dl=0","Click to download Image")</f>
      </c>
      <c r="B4327" s="0">
        <f>HYPERLINK("https://dl.dropboxusercontent.com/scl/fi/56ri8j5sp3dhregy76exw/womens-hoodie-and-sweatshirt-size-chartsvictoria.jpg?rlkey=jujy5qbe0etbjurfzi1k3fj4t&amp;dl=0","Click to download SizeChart")</f>
      </c>
      <c r="C4327" s="0" t="inlineStr">
        <is>
          <t>Victoria Women's Zippered Cowl Neck Pullover</t>
        </is>
      </c>
      <c r="D4327" s="0" t="inlineStr">
        <is>
          <t>108979</t>
        </is>
      </c>
      <c r="E4327" s="0" t="inlineStr">
        <is>
          <t>BLANK VICTORIA GREY:108979B – M</t>
        </is>
      </c>
      <c r="G4327" s="0" t="inlineStr">
        <is>
          <t>WOMENS</t>
        </is>
      </c>
      <c r="H4327" s="0" t="inlineStr">
        <is>
          <t>M</t>
        </is>
      </c>
      <c r="I4327" s="0">
        <v>36.99</v>
      </c>
      <c r="J4327" s="0">
        <v>84</v>
      </c>
    </row>
    <row r="4328" spans="1:10" customHeight="0">
      <c r="A4328" s="0">
        <f>HYPERLINK("https://dl.dropboxusercontent.com/scl/fi/p0tefnyqox817goy7pr9v/victoria.jpg?rlkey=90injx9gm4c0co1kwtx8uihsz&amp;dl=0","Click to download Image")</f>
      </c>
      <c r="B4328" s="0">
        <f>HYPERLINK("https://dl.dropboxusercontent.com/scl/fi/56ri8j5sp3dhregy76exw/womens-hoodie-and-sweatshirt-size-chartsvictoria.jpg?rlkey=jujy5qbe0etbjurfzi1k3fj4t&amp;dl=0","Click to download SizeChart")</f>
      </c>
      <c r="C4328" s="0" t="inlineStr">
        <is>
          <t>Victoria Women's Zippered Cowl Neck Pullover</t>
        </is>
      </c>
      <c r="D4328" s="0" t="inlineStr">
        <is>
          <t>108979</t>
        </is>
      </c>
      <c r="E4328" s="0" t="inlineStr">
        <is>
          <t>BLANK VICTORIA GREY:108979C – L</t>
        </is>
      </c>
      <c r="G4328" s="0" t="inlineStr">
        <is>
          <t>WOMENS</t>
        </is>
      </c>
      <c r="H4328" s="0" t="inlineStr">
        <is>
          <t>L</t>
        </is>
      </c>
      <c r="I4328" s="0">
        <v>36.99</v>
      </c>
      <c r="J4328" s="0">
        <v>86</v>
      </c>
    </row>
    <row r="4329" spans="1:10" customHeight="0">
      <c r="A4329" s="0">
        <f>HYPERLINK("https://dl.dropboxusercontent.com/scl/fi/p0tefnyqox817goy7pr9v/victoria.jpg?rlkey=90injx9gm4c0co1kwtx8uihsz&amp;dl=0","Click to download Image")</f>
      </c>
      <c r="B4329" s="0">
        <f>HYPERLINK("https://dl.dropboxusercontent.com/scl/fi/56ri8j5sp3dhregy76exw/womens-hoodie-and-sweatshirt-size-chartsvictoria.jpg?rlkey=jujy5qbe0etbjurfzi1k3fj4t&amp;dl=0","Click to download SizeChart")</f>
      </c>
      <c r="C4329" s="0" t="inlineStr">
        <is>
          <t>Victoria Women's Zippered Cowl Neck Pullover</t>
        </is>
      </c>
      <c r="D4329" s="0" t="inlineStr">
        <is>
          <t>108979</t>
        </is>
      </c>
      <c r="E4329" s="0" t="inlineStr">
        <is>
          <t>BLANK VICTORIA GREY:108979D – XL</t>
        </is>
      </c>
      <c r="G4329" s="0" t="inlineStr">
        <is>
          <t>WOMENS</t>
        </is>
      </c>
      <c r="H4329" s="0" t="inlineStr">
        <is>
          <t>XL</t>
        </is>
      </c>
      <c r="I4329" s="0">
        <v>36.99</v>
      </c>
      <c r="J4329" s="0">
        <v>44</v>
      </c>
    </row>
    <row r="4330" spans="1:10" customHeight="0">
      <c r="A4330" s="0">
        <f>HYPERLINK("https://dl.dropboxusercontent.com/scl/fi/p0tefnyqox817goy7pr9v/victoria.jpg?rlkey=90injx9gm4c0co1kwtx8uihsz&amp;dl=0","Click to download Image")</f>
      </c>
      <c r="B4330" s="0">
        <f>HYPERLINK("https://dl.dropboxusercontent.com/scl/fi/56ri8j5sp3dhregy76exw/womens-hoodie-and-sweatshirt-size-chartsvictoria.jpg?rlkey=jujy5qbe0etbjurfzi1k3fj4t&amp;dl=0","Click to download SizeChart")</f>
      </c>
      <c r="C4330" s="0" t="inlineStr">
        <is>
          <t>Victoria Women's Zippered Cowl Neck Pullover</t>
        </is>
      </c>
      <c r="D4330" s="0" t="inlineStr">
        <is>
          <t>108979</t>
        </is>
      </c>
      <c r="E4330" s="0" t="inlineStr">
        <is>
          <t>BLANK VICTORIA GREY:108979E - 2XL</t>
        </is>
      </c>
      <c r="G4330" s="0" t="inlineStr">
        <is>
          <t>WOMENS</t>
        </is>
      </c>
      <c r="H4330" s="0" t="inlineStr">
        <is>
          <t>2XL</t>
        </is>
      </c>
      <c r="I4330" s="0">
        <v>36.99</v>
      </c>
      <c r="J4330" s="0">
        <v>12</v>
      </c>
    </row>
    <row r="4331" spans="1:10" customHeight="0">
      <c r="A4331" s="0">
        <f>HYPERLINK("https://dl.dropboxusercontent.com/scl/fi/p0tefnyqox817goy7pr9v/victoria.jpg?rlkey=90injx9gm4c0co1kwtx8uihsz&amp;dl=0","Click to download Image")</f>
      </c>
      <c r="B4331" s="0">
        <f>HYPERLINK("https://dl.dropboxusercontent.com/scl/fi/56ri8j5sp3dhregy76exw/womens-hoodie-and-sweatshirt-size-chartsvictoria.jpg?rlkey=jujy5qbe0etbjurfzi1k3fj4t&amp;dl=0","Click to download SizeChart")</f>
      </c>
      <c r="C4331" s="0" t="inlineStr">
        <is>
          <t>Victoria Women's Zippered Cowl Neck Pullover</t>
        </is>
      </c>
      <c r="D4331" s="0" t="inlineStr">
        <is>
          <t>108979</t>
        </is>
      </c>
      <c r="E4331" s="0" t="inlineStr">
        <is>
          <t>BLANK VICTORIA GREY:108979F - 3XL</t>
        </is>
      </c>
      <c r="G4331" s="0" t="inlineStr">
        <is>
          <t>WOMENS</t>
        </is>
      </c>
      <c r="H4331" s="0" t="inlineStr">
        <is>
          <t>3XL</t>
        </is>
      </c>
      <c r="I4331" s="0">
        <v>36.99</v>
      </c>
      <c r="J4331" s="0">
        <v>12</v>
      </c>
    </row>
    <row r="4332" spans="1:10" customHeight="0">
      <c r="A4332" s="0">
        <f>HYPERLINK("https://dl.dropboxusercontent.com/scl/fi/lwd6orbawg7r5tlk5516b/108981-f.jpg?rlkey=4hddu4rl1ges9lrqsrzjjrrfw&amp;dl=0","Click to download Image")</f>
      </c>
      <c r="B4332" s="0">
        <f>HYPERLINK("https://dl.dropboxusercontent.com/scl/fi/56ri8j5sp3dhregy76exw/womens-hoodie-and-sweatshirt-size-chartsvictoria.jpg?rlkey=jujy5qbe0etbjurfzi1k3fj4t&amp;dl=0","Click to download SizeChart")</f>
      </c>
      <c r="C4332" s="0" t="inlineStr">
        <is>
          <t>Victoria Women's Zippered Cowl Neck Pullover</t>
        </is>
      </c>
      <c r="D4332" s="0" t="inlineStr">
        <is>
          <t>108981</t>
        </is>
      </c>
      <c r="E4332" s="0" t="inlineStr">
        <is>
          <t>BLANK VICTORIA CARDINAL:108981A – S</t>
        </is>
      </c>
      <c r="G4332" s="0" t="inlineStr">
        <is>
          <t>WOMENS</t>
        </is>
      </c>
      <c r="H4332" s="0" t="inlineStr">
        <is>
          <t>S</t>
        </is>
      </c>
      <c r="I4332" s="0">
        <v>36.99</v>
      </c>
      <c r="J4332" s="0">
        <v>40</v>
      </c>
    </row>
    <row r="4333" spans="1:10" customHeight="0">
      <c r="A4333" s="0">
        <f>HYPERLINK("https://dl.dropboxusercontent.com/scl/fi/lwd6orbawg7r5tlk5516b/108981-f.jpg?rlkey=4hddu4rl1ges9lrqsrzjjrrfw&amp;dl=0","Click to download Image")</f>
      </c>
      <c r="B4333" s="0">
        <f>HYPERLINK("https://dl.dropboxusercontent.com/scl/fi/56ri8j5sp3dhregy76exw/womens-hoodie-and-sweatshirt-size-chartsvictoria.jpg?rlkey=jujy5qbe0etbjurfzi1k3fj4t&amp;dl=0","Click to download SizeChart")</f>
      </c>
      <c r="C4333" s="0" t="inlineStr">
        <is>
          <t>Victoria Women's Zippered Cowl Neck Pullover</t>
        </is>
      </c>
      <c r="D4333" s="0" t="inlineStr">
        <is>
          <t>108981</t>
        </is>
      </c>
      <c r="E4333" s="0" t="inlineStr">
        <is>
          <t>BLANK VICTORIA CARDINAL:108981B – M</t>
        </is>
      </c>
      <c r="G4333" s="0" t="inlineStr">
        <is>
          <t>WOMENS</t>
        </is>
      </c>
      <c r="H4333" s="0" t="inlineStr">
        <is>
          <t>M</t>
        </is>
      </c>
      <c r="I4333" s="0">
        <v>36.99</v>
      </c>
      <c r="J4333" s="0">
        <v>82</v>
      </c>
    </row>
    <row r="4334" spans="1:10" customHeight="0">
      <c r="A4334" s="0">
        <f>HYPERLINK("https://dl.dropboxusercontent.com/scl/fi/lwd6orbawg7r5tlk5516b/108981-f.jpg?rlkey=4hddu4rl1ges9lrqsrzjjrrfw&amp;dl=0","Click to download Image")</f>
      </c>
      <c r="B4334" s="0">
        <f>HYPERLINK("https://dl.dropboxusercontent.com/scl/fi/56ri8j5sp3dhregy76exw/womens-hoodie-and-sweatshirt-size-chartsvictoria.jpg?rlkey=jujy5qbe0etbjurfzi1k3fj4t&amp;dl=0","Click to download SizeChart")</f>
      </c>
      <c r="C4334" s="0" t="inlineStr">
        <is>
          <t>Victoria Women's Zippered Cowl Neck Pullover</t>
        </is>
      </c>
      <c r="D4334" s="0" t="inlineStr">
        <is>
          <t>108981</t>
        </is>
      </c>
      <c r="E4334" s="0" t="inlineStr">
        <is>
          <t>BLANK VICTORIA CARDINAL:108981C – L</t>
        </is>
      </c>
      <c r="G4334" s="0" t="inlineStr">
        <is>
          <t>WOMENS</t>
        </is>
      </c>
      <c r="H4334" s="0" t="inlineStr">
        <is>
          <t>L</t>
        </is>
      </c>
      <c r="I4334" s="0">
        <v>36.99</v>
      </c>
      <c r="J4334" s="0">
        <v>74</v>
      </c>
    </row>
    <row r="4335" spans="1:10" customHeight="0">
      <c r="A4335" s="0">
        <f>HYPERLINK("https://dl.dropboxusercontent.com/scl/fi/lwd6orbawg7r5tlk5516b/108981-f.jpg?rlkey=4hddu4rl1ges9lrqsrzjjrrfw&amp;dl=0","Click to download Image")</f>
      </c>
      <c r="B4335" s="0">
        <f>HYPERLINK("https://dl.dropboxusercontent.com/scl/fi/56ri8j5sp3dhregy76exw/womens-hoodie-and-sweatshirt-size-chartsvictoria.jpg?rlkey=jujy5qbe0etbjurfzi1k3fj4t&amp;dl=0","Click to download SizeChart")</f>
      </c>
      <c r="C4335" s="0" t="inlineStr">
        <is>
          <t>Victoria Women's Zippered Cowl Neck Pullover</t>
        </is>
      </c>
      <c r="D4335" s="0" t="inlineStr">
        <is>
          <t>108981</t>
        </is>
      </c>
      <c r="E4335" s="0" t="inlineStr">
        <is>
          <t>BLANK VICTORIA CARDINAL:108981D – XL</t>
        </is>
      </c>
      <c r="G4335" s="0" t="inlineStr">
        <is>
          <t>WOMENS</t>
        </is>
      </c>
      <c r="H4335" s="0" t="inlineStr">
        <is>
          <t>XL</t>
        </is>
      </c>
      <c r="I4335" s="0">
        <v>36.99</v>
      </c>
      <c r="J4335" s="0">
        <v>30</v>
      </c>
    </row>
    <row r="4336" spans="1:10" customHeight="0">
      <c r="A4336" s="0">
        <f>HYPERLINK("https://dl.dropboxusercontent.com/scl/fi/lwd6orbawg7r5tlk5516b/108981-f.jpg?rlkey=4hddu4rl1ges9lrqsrzjjrrfw&amp;dl=0","Click to download Image")</f>
      </c>
      <c r="B4336" s="0">
        <f>HYPERLINK("https://dl.dropboxusercontent.com/scl/fi/56ri8j5sp3dhregy76exw/womens-hoodie-and-sweatshirt-size-chartsvictoria.jpg?rlkey=jujy5qbe0etbjurfzi1k3fj4t&amp;dl=0","Click to download SizeChart")</f>
      </c>
      <c r="C4336" s="0" t="inlineStr">
        <is>
          <t>Victoria Women's Zippered Cowl Neck Pullover</t>
        </is>
      </c>
      <c r="D4336" s="0" t="inlineStr">
        <is>
          <t>108981</t>
        </is>
      </c>
      <c r="E4336" s="0" t="inlineStr">
        <is>
          <t>BLANK VICTORIA CARDINAL:108981E - 2XL</t>
        </is>
      </c>
      <c r="G4336" s="0" t="inlineStr">
        <is>
          <t>WOMENS</t>
        </is>
      </c>
      <c r="H4336" s="0" t="inlineStr">
        <is>
          <t>2XL</t>
        </is>
      </c>
      <c r="I4336" s="0">
        <v>36.99</v>
      </c>
      <c r="J4336" s="0">
        <v>5</v>
      </c>
    </row>
    <row r="4337" spans="1:10" customHeight="0">
      <c r="A4337" s="0">
        <f>HYPERLINK("https://dl.dropboxusercontent.com/scl/fi/lwd6orbawg7r5tlk5516b/108981-f.jpg?rlkey=4hddu4rl1ges9lrqsrzjjrrfw&amp;dl=0","Click to download Image")</f>
      </c>
      <c r="B4337" s="0">
        <f>HYPERLINK("https://dl.dropboxusercontent.com/scl/fi/56ri8j5sp3dhregy76exw/womens-hoodie-and-sweatshirt-size-chartsvictoria.jpg?rlkey=jujy5qbe0etbjurfzi1k3fj4t&amp;dl=0","Click to download SizeChart")</f>
      </c>
      <c r="C4337" s="0" t="inlineStr">
        <is>
          <t>Victoria Women's Zippered Cowl Neck Pullover</t>
        </is>
      </c>
      <c r="D4337" s="0" t="inlineStr">
        <is>
          <t>108981</t>
        </is>
      </c>
      <c r="E4337" s="0" t="inlineStr">
        <is>
          <t>BLANK VICTORIA CARDINAL:108981F - 3XL</t>
        </is>
      </c>
      <c r="G4337" s="0" t="inlineStr">
        <is>
          <t>WOMENS</t>
        </is>
      </c>
      <c r="H4337" s="0" t="inlineStr">
        <is>
          <t>3XL</t>
        </is>
      </c>
      <c r="I4337" s="0">
        <v>36.99</v>
      </c>
      <c r="J4337" s="0">
        <v>9</v>
      </c>
    </row>
    <row r="4338" spans="1:10" customHeight="0">
      <c r="A4338" s="0">
        <f>HYPERLINK("https://dl.dropboxusercontent.com/scl/fi/o35gde3gvroy9o9sor2kp/blankaf.jpg?rlkey=963ccb1ub0jsc2ko8d4d45b6z&amp;dl=0","Click to download Image")</f>
      </c>
      <c r="B4338" s="0">
        <f>HYPERLINK("https://dl.dropboxusercontent.com/scl/fi/cc9g3eqq9l63gqwrfb3g8/womens-t-shirt-size-chartsaelia.jpg?rlkey=oka04c6mjrkx8f5u1i7fcihew&amp;dl=0","Click to download SizeChart")</f>
      </c>
      <c r="C4338" s="0" t="inlineStr">
        <is>
          <t>Aelia Women's Tall Neck Long Sleeve</t>
        </is>
      </c>
      <c r="D4338" s="0" t="inlineStr">
        <is>
          <t>109684</t>
        </is>
      </c>
      <c r="E4338" s="0" t="inlineStr">
        <is>
          <t>BLANK AELIA:109684A - S</t>
        </is>
      </c>
      <c r="G4338" s="0" t="inlineStr">
        <is>
          <t>WOMENS</t>
        </is>
      </c>
      <c r="H4338" s="0" t="inlineStr">
        <is>
          <t>S</t>
        </is>
      </c>
      <c r="I4338" s="0">
        <v>21.99</v>
      </c>
      <c r="J4338" s="0">
        <v>36</v>
      </c>
    </row>
    <row r="4339" spans="1:10" customHeight="0">
      <c r="A4339" s="0">
        <f>HYPERLINK("https://dl.dropboxusercontent.com/scl/fi/o35gde3gvroy9o9sor2kp/blankaf.jpg?rlkey=963ccb1ub0jsc2ko8d4d45b6z&amp;dl=0","Click to download Image")</f>
      </c>
      <c r="B4339" s="0">
        <f>HYPERLINK("https://dl.dropboxusercontent.com/scl/fi/cc9g3eqq9l63gqwrfb3g8/womens-t-shirt-size-chartsaelia.jpg?rlkey=oka04c6mjrkx8f5u1i7fcihew&amp;dl=0","Click to download SizeChart")</f>
      </c>
      <c r="C4339" s="0" t="inlineStr">
        <is>
          <t>Aelia Women's Tall Neck Long Sleeve</t>
        </is>
      </c>
      <c r="D4339" s="0" t="inlineStr">
        <is>
          <t>109684</t>
        </is>
      </c>
      <c r="E4339" s="0" t="inlineStr">
        <is>
          <t>BLANK AELIA:109684B - M</t>
        </is>
      </c>
      <c r="G4339" s="0" t="inlineStr">
        <is>
          <t>WOMENS</t>
        </is>
      </c>
      <c r="H4339" s="0" t="inlineStr">
        <is>
          <t>M</t>
        </is>
      </c>
      <c r="I4339" s="0">
        <v>21.99</v>
      </c>
      <c r="J4339" s="0">
        <v>12</v>
      </c>
    </row>
    <row r="4340" spans="1:10" customHeight="0">
      <c r="A4340" s="0">
        <f>HYPERLINK("https://dl.dropboxusercontent.com/scl/fi/o35gde3gvroy9o9sor2kp/blankaf.jpg?rlkey=963ccb1ub0jsc2ko8d4d45b6z&amp;dl=0","Click to download Image")</f>
      </c>
      <c r="B4340" s="0">
        <f>HYPERLINK("https://dl.dropboxusercontent.com/scl/fi/cc9g3eqq9l63gqwrfb3g8/womens-t-shirt-size-chartsaelia.jpg?rlkey=oka04c6mjrkx8f5u1i7fcihew&amp;dl=0","Click to download SizeChart")</f>
      </c>
      <c r="C4340" s="0" t="inlineStr">
        <is>
          <t>Aelia Women's Tall Neck Long Sleeve</t>
        </is>
      </c>
      <c r="D4340" s="0" t="inlineStr">
        <is>
          <t>109684</t>
        </is>
      </c>
      <c r="E4340" s="0" t="inlineStr">
        <is>
          <t>BLANK AELIA:109684C - L</t>
        </is>
      </c>
      <c r="G4340" s="0" t="inlineStr">
        <is>
          <t>WOMENS</t>
        </is>
      </c>
      <c r="H4340" s="0" t="inlineStr">
        <is>
          <t>L</t>
        </is>
      </c>
      <c r="I4340" s="0">
        <v>21.99</v>
      </c>
      <c r="J4340" s="0">
        <v>22</v>
      </c>
    </row>
    <row r="4341" spans="1:10" customHeight="0">
      <c r="A4341" s="0">
        <f>HYPERLINK("https://dl.dropboxusercontent.com/scl/fi/o35gde3gvroy9o9sor2kp/blankaf.jpg?rlkey=963ccb1ub0jsc2ko8d4d45b6z&amp;dl=0","Click to download Image")</f>
      </c>
      <c r="B4341" s="0">
        <f>HYPERLINK("https://dl.dropboxusercontent.com/scl/fi/cc9g3eqq9l63gqwrfb3g8/womens-t-shirt-size-chartsaelia.jpg?rlkey=oka04c6mjrkx8f5u1i7fcihew&amp;dl=0","Click to download SizeChart")</f>
      </c>
      <c r="C4341" s="0" t="inlineStr">
        <is>
          <t>Aelia Women's Tall Neck Long Sleeve</t>
        </is>
      </c>
      <c r="D4341" s="0" t="inlineStr">
        <is>
          <t>109684</t>
        </is>
      </c>
      <c r="E4341" s="0" t="inlineStr">
        <is>
          <t>BLANK AELIA:109684D - XL</t>
        </is>
      </c>
      <c r="G4341" s="0" t="inlineStr">
        <is>
          <t>WOMENS</t>
        </is>
      </c>
      <c r="H4341" s="0" t="inlineStr">
        <is>
          <t>XL</t>
        </is>
      </c>
      <c r="I4341" s="0">
        <v>21.99</v>
      </c>
      <c r="J4341" s="0">
        <v>65</v>
      </c>
    </row>
    <row r="4342" spans="1:10" customHeight="0">
      <c r="A4342" s="0">
        <f>HYPERLINK("https://dl.dropboxusercontent.com/scl/fi/o35gde3gvroy9o9sor2kp/blankaf.jpg?rlkey=963ccb1ub0jsc2ko8d4d45b6z&amp;dl=0","Click to download Image")</f>
      </c>
      <c r="B4342" s="0">
        <f>HYPERLINK("https://dl.dropboxusercontent.com/scl/fi/cc9g3eqq9l63gqwrfb3g8/womens-t-shirt-size-chartsaelia.jpg?rlkey=oka04c6mjrkx8f5u1i7fcihew&amp;dl=0","Click to download SizeChart")</f>
      </c>
      <c r="C4342" s="0" t="inlineStr">
        <is>
          <t>Aelia Women's Tall Neck Long Sleeve</t>
        </is>
      </c>
      <c r="D4342" s="0" t="inlineStr">
        <is>
          <t>109684</t>
        </is>
      </c>
      <c r="E4342" s="0" t="inlineStr">
        <is>
          <t>BLANK AELIA:109684E - 2XL</t>
        </is>
      </c>
      <c r="G4342" s="0" t="inlineStr">
        <is>
          <t>WOMENS</t>
        </is>
      </c>
      <c r="H4342" s="0" t="inlineStr">
        <is>
          <t>2XL</t>
        </is>
      </c>
      <c r="I4342" s="0">
        <v>21.99</v>
      </c>
      <c r="J4342" s="0">
        <v>68</v>
      </c>
    </row>
    <row r="4343" spans="1:10" customHeight="0">
      <c r="A4343" s="0">
        <f>HYPERLINK("https://dl.dropboxusercontent.com/scl/fi/o35gde3gvroy9o9sor2kp/blankaf.jpg?rlkey=963ccb1ub0jsc2ko8d4d45b6z&amp;dl=0","Click to download Image")</f>
      </c>
      <c r="B4343" s="0">
        <f>HYPERLINK("https://dl.dropboxusercontent.com/scl/fi/cc9g3eqq9l63gqwrfb3g8/womens-t-shirt-size-chartsaelia.jpg?rlkey=oka04c6mjrkx8f5u1i7fcihew&amp;dl=0","Click to download SizeChart")</f>
      </c>
      <c r="C4343" s="0" t="inlineStr">
        <is>
          <t>Aelia Women's Tall Neck Long Sleeve</t>
        </is>
      </c>
      <c r="D4343" s="0" t="inlineStr">
        <is>
          <t>109684</t>
        </is>
      </c>
      <c r="E4343" s="0" t="inlineStr">
        <is>
          <t>BLANK AELIA:109684F - 3XL</t>
        </is>
      </c>
      <c r="G4343" s="0" t="inlineStr">
        <is>
          <t>WOMENS</t>
        </is>
      </c>
      <c r="H4343" s="0" t="inlineStr">
        <is>
          <t>3XL</t>
        </is>
      </c>
      <c r="I4343" s="0">
        <v>21.99</v>
      </c>
      <c r="J4343" s="0">
        <v>8</v>
      </c>
    </row>
    <row r="4344" spans="1:10" customHeight="0">
      <c r="A4344" s="0">
        <f>HYPERLINK("https://dl.dropboxusercontent.com/scl/fi/27y0dmrhulcb5pk29y3hf/114582-af.jpg?rlkey=zag1kdew21y61mguo9tckbnrm&amp;dl=0","Click to download Image")</f>
      </c>
      <c r="B4344" s="0">
        <f>HYPERLINK("https://dl.dropboxusercontent.com/scl/fi/g9l46ape11m88jzk42s9z/womens-size-chartsallegra.jpg?rlkey=31z58pxyyb1ba46d1mqdc54g6&amp;dl=0","Click to download SizeChart")</f>
      </c>
      <c r="C4344" s="0" t="inlineStr">
        <is>
          <t>Allegra Women's Sherpa Wrap</t>
        </is>
      </c>
      <c r="D4344" s="0" t="inlineStr">
        <is>
          <t>114582</t>
        </is>
      </c>
      <c r="E4344" s="0" t="inlineStr">
        <is>
          <t>BLANK ALLEGRA W FROSTED BLACK:114582A - S</t>
        </is>
      </c>
      <c r="G4344" s="0" t="inlineStr">
        <is>
          <t>WOMENS</t>
        </is>
      </c>
      <c r="H4344" s="0" t="inlineStr">
        <is>
          <t>S</t>
        </is>
      </c>
      <c r="I4344" s="0">
        <v>39.99</v>
      </c>
      <c r="J4344" s="0">
        <v>9</v>
      </c>
    </row>
    <row r="4345" spans="1:10" customHeight="0">
      <c r="A4345" s="0">
        <f>HYPERLINK("https://dl.dropboxusercontent.com/scl/fi/27y0dmrhulcb5pk29y3hf/114582-af.jpg?rlkey=zag1kdew21y61mguo9tckbnrm&amp;dl=0","Click to download Image")</f>
      </c>
      <c r="B4345" s="0">
        <f>HYPERLINK("https://dl.dropboxusercontent.com/scl/fi/g9l46ape11m88jzk42s9z/womens-size-chartsallegra.jpg?rlkey=31z58pxyyb1ba46d1mqdc54g6&amp;dl=0","Click to download SizeChart")</f>
      </c>
      <c r="C4345" s="0" t="inlineStr">
        <is>
          <t>Allegra Women's Sherpa Wrap</t>
        </is>
      </c>
      <c r="D4345" s="0" t="inlineStr">
        <is>
          <t>114582</t>
        </is>
      </c>
      <c r="E4345" s="0" t="inlineStr">
        <is>
          <t>BLANK ALLEGRA W FROSTED BLACK:114582B - M</t>
        </is>
      </c>
      <c r="G4345" s="0" t="inlineStr">
        <is>
          <t>WOMENS</t>
        </is>
      </c>
      <c r="H4345" s="0" t="inlineStr">
        <is>
          <t>M</t>
        </is>
      </c>
      <c r="I4345" s="0">
        <v>39.99</v>
      </c>
      <c r="J4345" s="0">
        <v>55</v>
      </c>
    </row>
    <row r="4346" spans="1:10" customHeight="0">
      <c r="A4346" s="0">
        <f>HYPERLINK("https://dl.dropboxusercontent.com/scl/fi/27y0dmrhulcb5pk29y3hf/114582-af.jpg?rlkey=zag1kdew21y61mguo9tckbnrm&amp;dl=0","Click to download Image")</f>
      </c>
      <c r="B4346" s="0">
        <f>HYPERLINK("https://dl.dropboxusercontent.com/scl/fi/g9l46ape11m88jzk42s9z/womens-size-chartsallegra.jpg?rlkey=31z58pxyyb1ba46d1mqdc54g6&amp;dl=0","Click to download SizeChart")</f>
      </c>
      <c r="C4346" s="0" t="inlineStr">
        <is>
          <t>Allegra Women's Sherpa Wrap</t>
        </is>
      </c>
      <c r="D4346" s="0" t="inlineStr">
        <is>
          <t>114582</t>
        </is>
      </c>
      <c r="E4346" s="0" t="inlineStr">
        <is>
          <t>BLANK ALLEGRA W FROSTED BLACK:114582C - L</t>
        </is>
      </c>
      <c r="G4346" s="0" t="inlineStr">
        <is>
          <t>WOMENS</t>
        </is>
      </c>
      <c r="H4346" s="0" t="inlineStr">
        <is>
          <t>L</t>
        </is>
      </c>
      <c r="I4346" s="0">
        <v>39.99</v>
      </c>
      <c r="J4346" s="0">
        <v>51</v>
      </c>
    </row>
    <row r="4347" spans="1:10" customHeight="0">
      <c r="A4347" s="0">
        <f>HYPERLINK("https://dl.dropboxusercontent.com/scl/fi/27y0dmrhulcb5pk29y3hf/114582-af.jpg?rlkey=zag1kdew21y61mguo9tckbnrm&amp;dl=0","Click to download Image")</f>
      </c>
      <c r="B4347" s="0">
        <f>HYPERLINK("https://dl.dropboxusercontent.com/scl/fi/g9l46ape11m88jzk42s9z/womens-size-chartsallegra.jpg?rlkey=31z58pxyyb1ba46d1mqdc54g6&amp;dl=0","Click to download SizeChart")</f>
      </c>
      <c r="C4347" s="0" t="inlineStr">
        <is>
          <t>Allegra Women's Sherpa Wrap</t>
        </is>
      </c>
      <c r="D4347" s="0" t="inlineStr">
        <is>
          <t>114582</t>
        </is>
      </c>
      <c r="E4347" s="0" t="inlineStr">
        <is>
          <t>BLANK ALLEGRA W FROSTED BLACK:114582D - XL</t>
        </is>
      </c>
      <c r="G4347" s="0" t="inlineStr">
        <is>
          <t>WOMENS</t>
        </is>
      </c>
      <c r="H4347" s="0" t="inlineStr">
        <is>
          <t>XL</t>
        </is>
      </c>
      <c r="I4347" s="0">
        <v>39.99</v>
      </c>
      <c r="J4347" s="0">
        <v>0</v>
      </c>
    </row>
    <row r="4348" spans="1:10" customHeight="0">
      <c r="A4348" s="0">
        <f>HYPERLINK("https://dl.dropboxusercontent.com/scl/fi/27y0dmrhulcb5pk29y3hf/114582-af.jpg?rlkey=zag1kdew21y61mguo9tckbnrm&amp;dl=0","Click to download Image")</f>
      </c>
      <c r="B4348" s="0">
        <f>HYPERLINK("https://dl.dropboxusercontent.com/scl/fi/g9l46ape11m88jzk42s9z/womens-size-chartsallegra.jpg?rlkey=31z58pxyyb1ba46d1mqdc54g6&amp;dl=0","Click to download SizeChart")</f>
      </c>
      <c r="C4348" s="0" t="inlineStr">
        <is>
          <t>Allegra Women's Sherpa Wrap</t>
        </is>
      </c>
      <c r="D4348" s="0" t="inlineStr">
        <is>
          <t>114582</t>
        </is>
      </c>
      <c r="E4348" s="0" t="inlineStr">
        <is>
          <t>BLANK ALLEGRA W FROSTED BLACK:114582E - 2XL</t>
        </is>
      </c>
      <c r="G4348" s="0" t="inlineStr">
        <is>
          <t>WOMENS</t>
        </is>
      </c>
      <c r="H4348" s="0" t="inlineStr">
        <is>
          <t>2XL</t>
        </is>
      </c>
      <c r="I4348" s="0">
        <v>39.99</v>
      </c>
      <c r="J4348" s="0">
        <v>0</v>
      </c>
    </row>
    <row r="4349" spans="1:10" customHeight="0">
      <c r="A4349" s="0">
        <f>HYPERLINK("https://dl.dropboxusercontent.com/scl/fi/27y0dmrhulcb5pk29y3hf/114582-af.jpg?rlkey=zag1kdew21y61mguo9tckbnrm&amp;dl=0","Click to download Image")</f>
      </c>
      <c r="B4349" s="0">
        <f>HYPERLINK("https://dl.dropboxusercontent.com/scl/fi/g9l46ape11m88jzk42s9z/womens-size-chartsallegra.jpg?rlkey=31z58pxyyb1ba46d1mqdc54g6&amp;dl=0","Click to download SizeChart")</f>
      </c>
      <c r="C4349" s="0" t="inlineStr">
        <is>
          <t>Allegra Women's Sherpa Wrap</t>
        </is>
      </c>
      <c r="D4349" s="0" t="inlineStr">
        <is>
          <t>114582</t>
        </is>
      </c>
      <c r="E4349" s="0" t="inlineStr">
        <is>
          <t>BLANK ALLEGRA W FROSTED BLACK:114582F - 3XL</t>
        </is>
      </c>
      <c r="G4349" s="0" t="inlineStr">
        <is>
          <t>WOMENS</t>
        </is>
      </c>
      <c r="H4349" s="0" t="inlineStr">
        <is>
          <t>3XL</t>
        </is>
      </c>
      <c r="I4349" s="0">
        <v>39.99</v>
      </c>
      <c r="J4349" s="0">
        <v>10</v>
      </c>
    </row>
    <row r="4350" spans="1:10" customHeight="0">
      <c r="A4350" s="0">
        <f>HYPERLINK("https://dl.dropboxusercontent.com/scl/fi/m0em735j44s9yxnph5a0q/ariana-blank-t.jpg?rlkey=2rvridglclvemqfd6whvwfqw1&amp;dl=0","Click to download Image")</f>
      </c>
      <c r="B4350" s="0">
        <f>HYPERLINK("https://dl.dropboxusercontent.com/scl/fi/pghkidctmxf7xri3t80q4/womens-size-chartsariana.jpg?rlkey=j780xivs9jk8isfhturlycnuw&amp;dl=0","Click to download SizeChart")</f>
      </c>
      <c r="C4350" s="0" t="inlineStr">
        <is>
          <t>Ariana Women's Water Resistant Crop Jacket</t>
        </is>
      </c>
      <c r="D4350" s="0" t="inlineStr">
        <is>
          <t>113037</t>
        </is>
      </c>
      <c r="E4350" s="0" t="inlineStr">
        <is>
          <t>BLANK ARIANA WHITE:113037AA - XS</t>
        </is>
      </c>
      <c r="G4350" s="0" t="inlineStr">
        <is>
          <t>WOMENS</t>
        </is>
      </c>
      <c r="H4350" s="0" t="inlineStr">
        <is>
          <t>XS</t>
        </is>
      </c>
      <c r="I4350" s="0">
        <v>109.99</v>
      </c>
      <c r="J4350" s="0">
        <v>22</v>
      </c>
    </row>
    <row r="4351" spans="1:10" customHeight="0">
      <c r="A4351" s="0">
        <f>HYPERLINK("https://dl.dropboxusercontent.com/scl/fi/m0em735j44s9yxnph5a0q/ariana-blank-t.jpg?rlkey=2rvridglclvemqfd6whvwfqw1&amp;dl=0","Click to download Image")</f>
      </c>
      <c r="B4351" s="0">
        <f>HYPERLINK("https://dl.dropboxusercontent.com/scl/fi/pghkidctmxf7xri3t80q4/womens-size-chartsariana.jpg?rlkey=j780xivs9jk8isfhturlycnuw&amp;dl=0","Click to download SizeChart")</f>
      </c>
      <c r="C4351" s="0" t="inlineStr">
        <is>
          <t>Ariana Women's Water Resistant Crop Jacket</t>
        </is>
      </c>
      <c r="D4351" s="0" t="inlineStr">
        <is>
          <t>113037</t>
        </is>
      </c>
      <c r="E4351" s="0" t="inlineStr">
        <is>
          <t>BLANK ARIANA WHITE:113037A - S</t>
        </is>
      </c>
      <c r="G4351" s="0" t="inlineStr">
        <is>
          <t>WOMENS</t>
        </is>
      </c>
      <c r="H4351" s="0" t="inlineStr">
        <is>
          <t>S</t>
        </is>
      </c>
      <c r="I4351" s="0">
        <v>109.99</v>
      </c>
      <c r="J4351" s="0">
        <v>35</v>
      </c>
    </row>
    <row r="4352" spans="1:10" customHeight="0">
      <c r="A4352" s="0">
        <f>HYPERLINK("https://dl.dropboxusercontent.com/scl/fi/m0em735j44s9yxnph5a0q/ariana-blank-t.jpg?rlkey=2rvridglclvemqfd6whvwfqw1&amp;dl=0","Click to download Image")</f>
      </c>
      <c r="B4352" s="0">
        <f>HYPERLINK("https://dl.dropboxusercontent.com/scl/fi/pghkidctmxf7xri3t80q4/womens-size-chartsariana.jpg?rlkey=j780xivs9jk8isfhturlycnuw&amp;dl=0","Click to download SizeChart")</f>
      </c>
      <c r="C4352" s="0" t="inlineStr">
        <is>
          <t>Ariana Women's Water Resistant Crop Jacket</t>
        </is>
      </c>
      <c r="D4352" s="0" t="inlineStr">
        <is>
          <t>113037</t>
        </is>
      </c>
      <c r="E4352" s="0" t="inlineStr">
        <is>
          <t>BLANK ARIANA WHITE:113037B - M</t>
        </is>
      </c>
      <c r="G4352" s="0" t="inlineStr">
        <is>
          <t>WOMENS</t>
        </is>
      </c>
      <c r="H4352" s="0" t="inlineStr">
        <is>
          <t>M</t>
        </is>
      </c>
      <c r="I4352" s="0">
        <v>109.99</v>
      </c>
      <c r="J4352" s="0">
        <v>36</v>
      </c>
    </row>
    <row r="4353" spans="1:10" customHeight="0">
      <c r="A4353" s="0">
        <f>HYPERLINK("https://dl.dropboxusercontent.com/scl/fi/m0em735j44s9yxnph5a0q/ariana-blank-t.jpg?rlkey=2rvridglclvemqfd6whvwfqw1&amp;dl=0","Click to download Image")</f>
      </c>
      <c r="B4353" s="0">
        <f>HYPERLINK("https://dl.dropboxusercontent.com/scl/fi/pghkidctmxf7xri3t80q4/womens-size-chartsariana.jpg?rlkey=j780xivs9jk8isfhturlycnuw&amp;dl=0","Click to download SizeChart")</f>
      </c>
      <c r="C4353" s="0" t="inlineStr">
        <is>
          <t>Ariana Women's Water Resistant Crop Jacket</t>
        </is>
      </c>
      <c r="D4353" s="0" t="inlineStr">
        <is>
          <t>113037</t>
        </is>
      </c>
      <c r="E4353" s="0" t="inlineStr">
        <is>
          <t>BLANK ARIANA WHITE:113037C - L</t>
        </is>
      </c>
      <c r="G4353" s="0" t="inlineStr">
        <is>
          <t>WOMENS</t>
        </is>
      </c>
      <c r="H4353" s="0" t="inlineStr">
        <is>
          <t>L</t>
        </is>
      </c>
      <c r="I4353" s="0">
        <v>109.99</v>
      </c>
      <c r="J4353" s="0">
        <v>24</v>
      </c>
    </row>
    <row r="4354" spans="1:10" customHeight="0">
      <c r="A4354" s="0">
        <f>HYPERLINK("https://dl.dropboxusercontent.com/scl/fi/m0em735j44s9yxnph5a0q/ariana-blank-t.jpg?rlkey=2rvridglclvemqfd6whvwfqw1&amp;dl=0","Click to download Image")</f>
      </c>
      <c r="B4354" s="0">
        <f>HYPERLINK("https://dl.dropboxusercontent.com/scl/fi/pghkidctmxf7xri3t80q4/womens-size-chartsariana.jpg?rlkey=j780xivs9jk8isfhturlycnuw&amp;dl=0","Click to download SizeChart")</f>
      </c>
      <c r="C4354" s="0" t="inlineStr">
        <is>
          <t>Ariana Women's Water Resistant Crop Jacket</t>
        </is>
      </c>
      <c r="D4354" s="0" t="inlineStr">
        <is>
          <t>113037</t>
        </is>
      </c>
      <c r="E4354" s="0" t="inlineStr">
        <is>
          <t>BLANK ARIANA WHITE:113037D - XL</t>
        </is>
      </c>
      <c r="G4354" s="0" t="inlineStr">
        <is>
          <t>WOMENS</t>
        </is>
      </c>
      <c r="H4354" s="0" t="inlineStr">
        <is>
          <t>XL</t>
        </is>
      </c>
      <c r="I4354" s="0">
        <v>109.99</v>
      </c>
      <c r="J4354" s="0">
        <v>24</v>
      </c>
    </row>
    <row r="4355" spans="1:10" customHeight="0">
      <c r="A4355" s="0">
        <f>HYPERLINK("https://dl.dropboxusercontent.com/scl/fi/m0em735j44s9yxnph5a0q/ariana-blank-t.jpg?rlkey=2rvridglclvemqfd6whvwfqw1&amp;dl=0","Click to download Image")</f>
      </c>
      <c r="B4355" s="0">
        <f>HYPERLINK("https://dl.dropboxusercontent.com/scl/fi/pghkidctmxf7xri3t80q4/womens-size-chartsariana.jpg?rlkey=j780xivs9jk8isfhturlycnuw&amp;dl=0","Click to download SizeChart")</f>
      </c>
      <c r="C4355" s="0" t="inlineStr">
        <is>
          <t>Ariana Women's Water Resistant Crop Jacket</t>
        </is>
      </c>
      <c r="D4355" s="0" t="inlineStr">
        <is>
          <t>113037</t>
        </is>
      </c>
      <c r="E4355" s="0" t="inlineStr">
        <is>
          <t>BLANK ARIANA WHITE:113037E - 2XL</t>
        </is>
      </c>
      <c r="G4355" s="0" t="inlineStr">
        <is>
          <t>WOMENS</t>
        </is>
      </c>
      <c r="H4355" s="0" t="inlineStr">
        <is>
          <t>2XL</t>
        </is>
      </c>
      <c r="I4355" s="0">
        <v>109.99</v>
      </c>
      <c r="J4355" s="0">
        <v>10</v>
      </c>
    </row>
    <row r="4356" spans="1:10" customHeight="0">
      <c r="A4356" s="0">
        <f>HYPERLINK("https://dl.dropboxusercontent.com/scl/fi/m0em735j44s9yxnph5a0q/ariana-blank-t.jpg?rlkey=2rvridglclvemqfd6whvwfqw1&amp;dl=0","Click to download Image")</f>
      </c>
      <c r="B4356" s="0">
        <f>HYPERLINK("https://dl.dropboxusercontent.com/scl/fi/pghkidctmxf7xri3t80q4/womens-size-chartsariana.jpg?rlkey=j780xivs9jk8isfhturlycnuw&amp;dl=0","Click to download SizeChart")</f>
      </c>
      <c r="C4356" s="0" t="inlineStr">
        <is>
          <t>Ariana Women's Water Resistant Crop Jacket</t>
        </is>
      </c>
      <c r="D4356" s="0" t="inlineStr">
        <is>
          <t>113037</t>
        </is>
      </c>
      <c r="E4356" s="0" t="inlineStr">
        <is>
          <t>BLANK ARIANA WHITE:113037F - 3XL</t>
        </is>
      </c>
      <c r="G4356" s="0" t="inlineStr">
        <is>
          <t>WOMENS</t>
        </is>
      </c>
      <c r="H4356" s="0" t="inlineStr">
        <is>
          <t>3XL</t>
        </is>
      </c>
      <c r="I4356" s="0">
        <v>109.99</v>
      </c>
      <c r="J4356" s="0">
        <v>12</v>
      </c>
    </row>
    <row r="4357" spans="1:10" customHeight="0">
      <c r="A4357" s="0">
        <f>HYPERLINK("https://dl.dropboxusercontent.com/scl/fi/6k2irhcatkaczl8bv52bb/111679af.jpg?rlkey=h0upxrnie1w78j3t2yc4q8fsj&amp;dl=0","Click to download Image")</f>
      </c>
      <c r="B4357" s="0">
        <f>HYPERLINK("https://dl.dropboxusercontent.com/scl/fi/yyikf8qth41lx1y218kw5/womens-size-chartsbella.jpg?rlkey=gstyl21n71aud46aeq7tnmn58&amp;dl=0","Click to download SizeChart")</f>
      </c>
      <c r="C4357" s="0" t="inlineStr">
        <is>
          <t>Bella Women's Jacket</t>
        </is>
      </c>
      <c r="D4357" s="0" t="inlineStr">
        <is>
          <t>111679</t>
        </is>
      </c>
      <c r="E4357" s="0" t="inlineStr">
        <is>
          <t>BLANK BELLA JACKET:111679AA - XS</t>
        </is>
      </c>
      <c r="G4357" s="0" t="inlineStr">
        <is>
          <t>WOMENS</t>
        </is>
      </c>
      <c r="H4357" s="0" t="inlineStr">
        <is>
          <t>XS</t>
        </is>
      </c>
      <c r="I4357" s="0">
        <v>79.99</v>
      </c>
      <c r="J4357" s="0">
        <v>16</v>
      </c>
    </row>
    <row r="4358" spans="1:10" customHeight="0">
      <c r="A4358" s="0">
        <f>HYPERLINK("https://dl.dropboxusercontent.com/scl/fi/6k2irhcatkaczl8bv52bb/111679af.jpg?rlkey=h0upxrnie1w78j3t2yc4q8fsj&amp;dl=0","Click to download Image")</f>
      </c>
      <c r="B4358" s="0">
        <f>HYPERLINK("https://dl.dropboxusercontent.com/scl/fi/yyikf8qth41lx1y218kw5/womens-size-chartsbella.jpg?rlkey=gstyl21n71aud46aeq7tnmn58&amp;dl=0","Click to download SizeChart")</f>
      </c>
      <c r="C4358" s="0" t="inlineStr">
        <is>
          <t>Bella Women's Jacket</t>
        </is>
      </c>
      <c r="D4358" s="0" t="inlineStr">
        <is>
          <t>111679</t>
        </is>
      </c>
      <c r="E4358" s="0" t="inlineStr">
        <is>
          <t>BLANK BELLA JACKET:111679A - S</t>
        </is>
      </c>
      <c r="G4358" s="0" t="inlineStr">
        <is>
          <t>WOMENS</t>
        </is>
      </c>
      <c r="H4358" s="0" t="inlineStr">
        <is>
          <t>S</t>
        </is>
      </c>
      <c r="I4358" s="0">
        <v>79.99</v>
      </c>
      <c r="J4358" s="0">
        <v>24</v>
      </c>
    </row>
    <row r="4359" spans="1:10" customHeight="0">
      <c r="A4359" s="0">
        <f>HYPERLINK("https://dl.dropboxusercontent.com/scl/fi/6k2irhcatkaczl8bv52bb/111679af.jpg?rlkey=h0upxrnie1w78j3t2yc4q8fsj&amp;dl=0","Click to download Image")</f>
      </c>
      <c r="B4359" s="0">
        <f>HYPERLINK("https://dl.dropboxusercontent.com/scl/fi/yyikf8qth41lx1y218kw5/womens-size-chartsbella.jpg?rlkey=gstyl21n71aud46aeq7tnmn58&amp;dl=0","Click to download SizeChart")</f>
      </c>
      <c r="C4359" s="0" t="inlineStr">
        <is>
          <t>Bella Women's Jacket</t>
        </is>
      </c>
      <c r="D4359" s="0" t="inlineStr">
        <is>
          <t>111679</t>
        </is>
      </c>
      <c r="E4359" s="0" t="inlineStr">
        <is>
          <t>BLANK BELLA JACKET:111679B - M</t>
        </is>
      </c>
      <c r="G4359" s="0" t="inlineStr">
        <is>
          <t>WOMENS</t>
        </is>
      </c>
      <c r="H4359" s="0" t="inlineStr">
        <is>
          <t>M</t>
        </is>
      </c>
      <c r="I4359" s="0">
        <v>79.99</v>
      </c>
      <c r="J4359" s="0">
        <v>22</v>
      </c>
    </row>
    <row r="4360" spans="1:10" customHeight="0">
      <c r="A4360" s="0">
        <f>HYPERLINK("https://dl.dropboxusercontent.com/scl/fi/6k2irhcatkaczl8bv52bb/111679af.jpg?rlkey=h0upxrnie1w78j3t2yc4q8fsj&amp;dl=0","Click to download Image")</f>
      </c>
      <c r="B4360" s="0">
        <f>HYPERLINK("https://dl.dropboxusercontent.com/scl/fi/yyikf8qth41lx1y218kw5/womens-size-chartsbella.jpg?rlkey=gstyl21n71aud46aeq7tnmn58&amp;dl=0","Click to download SizeChart")</f>
      </c>
      <c r="C4360" s="0" t="inlineStr">
        <is>
          <t>Bella Women's Jacket</t>
        </is>
      </c>
      <c r="D4360" s="0" t="inlineStr">
        <is>
          <t>111679</t>
        </is>
      </c>
      <c r="E4360" s="0" t="inlineStr">
        <is>
          <t>BLANK BELLA JACKET:111679C - L</t>
        </is>
      </c>
      <c r="G4360" s="0" t="inlineStr">
        <is>
          <t>WOMENS</t>
        </is>
      </c>
      <c r="H4360" s="0" t="inlineStr">
        <is>
          <t>L</t>
        </is>
      </c>
      <c r="I4360" s="0">
        <v>79.99</v>
      </c>
      <c r="J4360" s="0">
        <v>13</v>
      </c>
    </row>
    <row r="4361" spans="1:10" customHeight="0">
      <c r="A4361" s="0">
        <f>HYPERLINK("https://dl.dropboxusercontent.com/scl/fi/6k2irhcatkaczl8bv52bb/111679af.jpg?rlkey=h0upxrnie1w78j3t2yc4q8fsj&amp;dl=0","Click to download Image")</f>
      </c>
      <c r="B4361" s="0">
        <f>HYPERLINK("https://dl.dropboxusercontent.com/scl/fi/yyikf8qth41lx1y218kw5/womens-size-chartsbella.jpg?rlkey=gstyl21n71aud46aeq7tnmn58&amp;dl=0","Click to download SizeChart")</f>
      </c>
      <c r="C4361" s="0" t="inlineStr">
        <is>
          <t>Bella Women's Jacket</t>
        </is>
      </c>
      <c r="D4361" s="0" t="inlineStr">
        <is>
          <t>111679</t>
        </is>
      </c>
      <c r="E4361" s="0" t="inlineStr">
        <is>
          <t>BLANK BELLA JACKET:111679D - XL</t>
        </is>
      </c>
      <c r="G4361" s="0" t="inlineStr">
        <is>
          <t>WOMENS</t>
        </is>
      </c>
      <c r="H4361" s="0" t="inlineStr">
        <is>
          <t>XL</t>
        </is>
      </c>
      <c r="I4361" s="0">
        <v>79.99</v>
      </c>
      <c r="J4361" s="0">
        <v>16</v>
      </c>
    </row>
    <row r="4362" spans="1:10" customHeight="0">
      <c r="A4362" s="0">
        <f>HYPERLINK("https://dl.dropboxusercontent.com/scl/fi/6k2irhcatkaczl8bv52bb/111679af.jpg?rlkey=h0upxrnie1w78j3t2yc4q8fsj&amp;dl=0","Click to download Image")</f>
      </c>
      <c r="B4362" s="0">
        <f>HYPERLINK("https://dl.dropboxusercontent.com/scl/fi/yyikf8qth41lx1y218kw5/womens-size-chartsbella.jpg?rlkey=gstyl21n71aud46aeq7tnmn58&amp;dl=0","Click to download SizeChart")</f>
      </c>
      <c r="C4362" s="0" t="inlineStr">
        <is>
          <t>Bella Women's Jacket</t>
        </is>
      </c>
      <c r="D4362" s="0" t="inlineStr">
        <is>
          <t>111679</t>
        </is>
      </c>
      <c r="E4362" s="0" t="inlineStr">
        <is>
          <t>BLANK BELLA JACKET:111679E - 2XL</t>
        </is>
      </c>
      <c r="G4362" s="0" t="inlineStr">
        <is>
          <t>WOMENS</t>
        </is>
      </c>
      <c r="H4362" s="0" t="inlineStr">
        <is>
          <t>2XL</t>
        </is>
      </c>
      <c r="I4362" s="0">
        <v>79.99</v>
      </c>
      <c r="J4362" s="0">
        <v>8</v>
      </c>
    </row>
    <row r="4363" spans="1:10" customHeight="0">
      <c r="A4363" s="0">
        <f>HYPERLINK("https://dl.dropboxusercontent.com/scl/fi/6k2irhcatkaczl8bv52bb/111679af.jpg?rlkey=h0upxrnie1w78j3t2yc4q8fsj&amp;dl=0","Click to download Image")</f>
      </c>
      <c r="B4363" s="0">
        <f>HYPERLINK("https://dl.dropboxusercontent.com/scl/fi/yyikf8qth41lx1y218kw5/womens-size-chartsbella.jpg?rlkey=gstyl21n71aud46aeq7tnmn58&amp;dl=0","Click to download SizeChart")</f>
      </c>
      <c r="C4363" s="0" t="inlineStr">
        <is>
          <t>Bella Women's Jacket</t>
        </is>
      </c>
      <c r="D4363" s="0" t="inlineStr">
        <is>
          <t>111679</t>
        </is>
      </c>
      <c r="E4363" s="0" t="inlineStr">
        <is>
          <t>BLANK BELLA JACKET:111679F - 3XL</t>
        </is>
      </c>
      <c r="G4363" s="0" t="inlineStr">
        <is>
          <t>WOMENS</t>
        </is>
      </c>
      <c r="H4363" s="0" t="inlineStr">
        <is>
          <t>3XL</t>
        </is>
      </c>
      <c r="I4363" s="0">
        <v>79.99</v>
      </c>
      <c r="J4363" s="0">
        <v>8</v>
      </c>
    </row>
    <row r="4364" spans="1:10" customHeight="0">
      <c r="A4364" s="0">
        <f>HYPERLINK("https://dl.dropboxusercontent.com/scl/fi/1ea70kxuk9q62qrqcamvg/150766-berridy-f.jpg?rlkey=wl34h5hg5ki5bi85ti83eh5e9&amp;dl=0","Click to download Image")</f>
      </c>
      <c r="B4364" s="0">
        <f>HYPERLINK("https://dl.dropboxusercontent.com/scl/fi/ebewbzbf87gzs0ajkivsd/womens-tank-top-size-chartsberridy.jpg?rlkey=btpp60gdi8ot7prsbpcsscvbv&amp;dl=0","Click to download SizeChart")</f>
      </c>
      <c r="C4364" s="0" t="inlineStr">
        <is>
          <t>Berridy Women's Tank Top</t>
        </is>
      </c>
      <c r="D4364" s="0" t="inlineStr">
        <is>
          <t>150766</t>
        </is>
      </c>
      <c r="E4364" s="0" t="inlineStr">
        <is>
          <t>BLANK BERRID W GY:150766A-S</t>
        </is>
      </c>
      <c r="F4364" s="0" t="inlineStr">
        <is>
          <t>899150766047</t>
        </is>
      </c>
      <c r="G4364" s="0" t="inlineStr">
        <is>
          <t>WOMENS</t>
        </is>
      </c>
      <c r="H4364" s="0" t="inlineStr">
        <is>
          <t>S</t>
        </is>
      </c>
      <c r="I4364" s="0">
        <v>19.99</v>
      </c>
      <c r="J4364" s="0">
        <v>13</v>
      </c>
    </row>
    <row r="4365" spans="1:10" customHeight="0">
      <c r="A4365" s="0">
        <f>HYPERLINK("https://dl.dropboxusercontent.com/scl/fi/1ea70kxuk9q62qrqcamvg/150766-berridy-f.jpg?rlkey=wl34h5hg5ki5bi85ti83eh5e9&amp;dl=0","Click to download Image")</f>
      </c>
      <c r="B4365" s="0">
        <f>HYPERLINK("https://dl.dropboxusercontent.com/scl/fi/ebewbzbf87gzs0ajkivsd/womens-tank-top-size-chartsberridy.jpg?rlkey=btpp60gdi8ot7prsbpcsscvbv&amp;dl=0","Click to download SizeChart")</f>
      </c>
      <c r="C4365" s="0" t="inlineStr">
        <is>
          <t>Berridy Women's Tank Top</t>
        </is>
      </c>
      <c r="D4365" s="0" t="inlineStr">
        <is>
          <t>150766</t>
        </is>
      </c>
      <c r="E4365" s="0" t="inlineStr">
        <is>
          <t>BLANK BERRID W GY:150766B-M</t>
        </is>
      </c>
      <c r="F4365" s="0" t="inlineStr">
        <is>
          <t>899150766054</t>
        </is>
      </c>
      <c r="G4365" s="0" t="inlineStr">
        <is>
          <t>WOMENS</t>
        </is>
      </c>
      <c r="H4365" s="0" t="inlineStr">
        <is>
          <t>M</t>
        </is>
      </c>
      <c r="I4365" s="0">
        <v>19.99</v>
      </c>
      <c r="J4365" s="0">
        <v>29</v>
      </c>
    </row>
    <row r="4366" spans="1:10" customHeight="0">
      <c r="A4366" s="0">
        <f>HYPERLINK("https://dl.dropboxusercontent.com/scl/fi/1ea70kxuk9q62qrqcamvg/150766-berridy-f.jpg?rlkey=wl34h5hg5ki5bi85ti83eh5e9&amp;dl=0","Click to download Image")</f>
      </c>
      <c r="B4366" s="0">
        <f>HYPERLINK("https://dl.dropboxusercontent.com/scl/fi/ebewbzbf87gzs0ajkivsd/womens-tank-top-size-chartsberridy.jpg?rlkey=btpp60gdi8ot7prsbpcsscvbv&amp;dl=0","Click to download SizeChart")</f>
      </c>
      <c r="C4366" s="0" t="inlineStr">
        <is>
          <t>Berridy Women's Tank Top</t>
        </is>
      </c>
      <c r="D4366" s="0" t="inlineStr">
        <is>
          <t>150766</t>
        </is>
      </c>
      <c r="E4366" s="0" t="inlineStr">
        <is>
          <t>BLANK BERRID W GY:150766C-L</t>
        </is>
      </c>
      <c r="F4366" s="0" t="inlineStr">
        <is>
          <t>899150766061</t>
        </is>
      </c>
      <c r="G4366" s="0" t="inlineStr">
        <is>
          <t>WOMENS</t>
        </is>
      </c>
      <c r="H4366" s="0" t="inlineStr">
        <is>
          <t>L</t>
        </is>
      </c>
      <c r="I4366" s="0">
        <v>19.99</v>
      </c>
      <c r="J4366" s="0">
        <v>30</v>
      </c>
    </row>
    <row r="4367" spans="1:10" customHeight="0">
      <c r="A4367" s="0">
        <f>HYPERLINK("https://dl.dropboxusercontent.com/scl/fi/1ea70kxuk9q62qrqcamvg/150766-berridy-f.jpg?rlkey=wl34h5hg5ki5bi85ti83eh5e9&amp;dl=0","Click to download Image")</f>
      </c>
      <c r="B4367" s="0">
        <f>HYPERLINK("https://dl.dropboxusercontent.com/scl/fi/ebewbzbf87gzs0ajkivsd/womens-tank-top-size-chartsberridy.jpg?rlkey=btpp60gdi8ot7prsbpcsscvbv&amp;dl=0","Click to download SizeChart")</f>
      </c>
      <c r="C4367" s="0" t="inlineStr">
        <is>
          <t>Berridy Women's Tank Top</t>
        </is>
      </c>
      <c r="D4367" s="0" t="inlineStr">
        <is>
          <t>150766</t>
        </is>
      </c>
      <c r="E4367" s="0" t="inlineStr">
        <is>
          <t>BLANK BERRID W GY:150766D-XL</t>
        </is>
      </c>
      <c r="F4367" s="0" t="inlineStr">
        <is>
          <t>899150766078</t>
        </is>
      </c>
      <c r="G4367" s="0" t="inlineStr">
        <is>
          <t>WOMENS</t>
        </is>
      </c>
      <c r="H4367" s="0" t="inlineStr">
        <is>
          <t>XL</t>
        </is>
      </c>
      <c r="I4367" s="0">
        <v>19.99</v>
      </c>
      <c r="J4367" s="0">
        <v>14</v>
      </c>
    </row>
    <row r="4368" spans="1:10" customHeight="0">
      <c r="A4368" s="0">
        <f>HYPERLINK("https://dl.dropboxusercontent.com/scl/fi/1ea70kxuk9q62qrqcamvg/150766-berridy-f.jpg?rlkey=wl34h5hg5ki5bi85ti83eh5e9&amp;dl=0","Click to download Image")</f>
      </c>
      <c r="B4368" s="0">
        <f>HYPERLINK("https://dl.dropboxusercontent.com/scl/fi/ebewbzbf87gzs0ajkivsd/womens-tank-top-size-chartsberridy.jpg?rlkey=btpp60gdi8ot7prsbpcsscvbv&amp;dl=0","Click to download SizeChart")</f>
      </c>
      <c r="C4368" s="0" t="inlineStr">
        <is>
          <t>Berridy Women's Tank Top</t>
        </is>
      </c>
      <c r="D4368" s="0" t="inlineStr">
        <is>
          <t>150766</t>
        </is>
      </c>
      <c r="E4368" s="0" t="inlineStr">
        <is>
          <t>BLANK BERRID W GY:150766E-2XL</t>
        </is>
      </c>
      <c r="F4368" s="0" t="inlineStr">
        <is>
          <t>899150766085</t>
        </is>
      </c>
      <c r="G4368" s="0" t="inlineStr">
        <is>
          <t>WOMENS</t>
        </is>
      </c>
      <c r="H4368" s="0" t="inlineStr">
        <is>
          <t>2XL</t>
        </is>
      </c>
      <c r="I4368" s="0">
        <v>19.99</v>
      </c>
      <c r="J4368" s="0">
        <v>4</v>
      </c>
    </row>
    <row r="4369" spans="1:10" customHeight="0">
      <c r="A4369" s="0">
        <f>HYPERLINK("https://dl.dropboxusercontent.com/scl/fi/1ea70kxuk9q62qrqcamvg/150766-berridy-f.jpg?rlkey=wl34h5hg5ki5bi85ti83eh5e9&amp;dl=0","Click to download Image")</f>
      </c>
      <c r="B4369" s="0">
        <f>HYPERLINK("https://dl.dropboxusercontent.com/scl/fi/ebewbzbf87gzs0ajkivsd/womens-tank-top-size-chartsberridy.jpg?rlkey=btpp60gdi8ot7prsbpcsscvbv&amp;dl=0","Click to download SizeChart")</f>
      </c>
      <c r="C4369" s="0" t="inlineStr">
        <is>
          <t>Berridy Women's Tank Top</t>
        </is>
      </c>
      <c r="D4369" s="0" t="inlineStr">
        <is>
          <t>150766</t>
        </is>
      </c>
      <c r="E4369" s="0" t="inlineStr">
        <is>
          <t>BLANK BERRID W GY:150766F-3XL</t>
        </is>
      </c>
      <c r="F4369" s="0" t="inlineStr">
        <is>
          <t>899150766092</t>
        </is>
      </c>
      <c r="G4369" s="0" t="inlineStr">
        <is>
          <t>WOMENS</t>
        </is>
      </c>
      <c r="H4369" s="0" t="inlineStr">
        <is>
          <t>3XL</t>
        </is>
      </c>
      <c r="I4369" s="0">
        <v>19.99</v>
      </c>
      <c r="J4369" s="0">
        <v>1</v>
      </c>
    </row>
    <row r="4370" spans="1:10" customHeight="0">
      <c r="A4370" s="0">
        <f>HYPERLINK("https://dl.dropboxusercontent.com/scl/fi/gjzgh8shen41m89jjpl30/109809-af.jpg?rlkey=6hhtif7wxtqrrabycfpngtp5n&amp;dl=0","Click to download Image")</f>
      </c>
      <c r="C4370" s="0" t="inlineStr">
        <is>
          <t>Westerly Toddler Henley T-Shirt</t>
        </is>
      </c>
      <c r="D4370" s="0" t="inlineStr">
        <is>
          <t>113012</t>
        </is>
      </c>
      <c r="E4370" s="0" t="inlineStr">
        <is>
          <t>BLANK WESTERLY BLACK:113012A - 2T</t>
        </is>
      </c>
      <c r="G4370" s="0" t="inlineStr">
        <is>
          <t>TODDLER</t>
        </is>
      </c>
      <c r="H4370" s="0" t="inlineStr">
        <is>
          <t>2T</t>
        </is>
      </c>
      <c r="I4370" s="0">
        <v>22.99</v>
      </c>
      <c r="J4370" s="0">
        <v>35</v>
      </c>
    </row>
    <row r="4371" spans="1:10" customHeight="0">
      <c r="A4371" s="0">
        <f>HYPERLINK("https://dl.dropboxusercontent.com/scl/fi/gjzgh8shen41m89jjpl30/109809-af.jpg?rlkey=6hhtif7wxtqrrabycfpngtp5n&amp;dl=0","Click to download Image")</f>
      </c>
      <c r="C4371" s="0" t="inlineStr">
        <is>
          <t>Westerly Toddler Henley T-Shirt</t>
        </is>
      </c>
      <c r="D4371" s="0" t="inlineStr">
        <is>
          <t>113012</t>
        </is>
      </c>
      <c r="E4371" s="0" t="inlineStr">
        <is>
          <t>BLANK WESTERLY BLACK:113012B - 3T</t>
        </is>
      </c>
      <c r="G4371" s="0" t="inlineStr">
        <is>
          <t>TODDLER</t>
        </is>
      </c>
      <c r="H4371" s="0" t="inlineStr">
        <is>
          <t>3T</t>
        </is>
      </c>
      <c r="I4371" s="0">
        <v>22.99</v>
      </c>
      <c r="J4371" s="0">
        <v>33</v>
      </c>
    </row>
    <row r="4372" spans="1:10" customHeight="0">
      <c r="A4372" s="0">
        <f>HYPERLINK("https://dl.dropboxusercontent.com/scl/fi/gjzgh8shen41m89jjpl30/109809-af.jpg?rlkey=6hhtif7wxtqrrabycfpngtp5n&amp;dl=0","Click to download Image")</f>
      </c>
      <c r="C4372" s="0" t="inlineStr">
        <is>
          <t>Westerly Toddler Henley T-Shirt</t>
        </is>
      </c>
      <c r="D4372" s="0" t="inlineStr">
        <is>
          <t>113012</t>
        </is>
      </c>
      <c r="E4372" s="0" t="inlineStr">
        <is>
          <t>BLANK WESTERLY BLACK:113012C - 4T</t>
        </is>
      </c>
      <c r="G4372" s="0" t="inlineStr">
        <is>
          <t>TODDLER</t>
        </is>
      </c>
      <c r="H4372" s="0" t="inlineStr">
        <is>
          <t>4T</t>
        </is>
      </c>
      <c r="I4372" s="0">
        <v>22.99</v>
      </c>
      <c r="J4372" s="0">
        <v>34</v>
      </c>
    </row>
    <row r="4373" spans="1:10" customHeight="0">
      <c r="A4373" s="0">
        <f>HYPERLINK("https://dl.dropboxusercontent.com/scl/fi/gjzgh8shen41m89jjpl30/109809-af.jpg?rlkey=6hhtif7wxtqrrabycfpngtp5n&amp;dl=0","Click to download Image")</f>
      </c>
      <c r="C4373" s="0" t="inlineStr">
        <is>
          <t>Westerly Toddler Henley T-Shirt</t>
        </is>
      </c>
      <c r="D4373" s="0" t="inlineStr">
        <is>
          <t>113012</t>
        </is>
      </c>
      <c r="E4373" s="0" t="inlineStr">
        <is>
          <t>BLANK WESTERLY BLACK:113012D - 5T</t>
        </is>
      </c>
      <c r="G4373" s="0" t="inlineStr">
        <is>
          <t>TODDLER</t>
        </is>
      </c>
      <c r="H4373" s="0" t="inlineStr">
        <is>
          <t>5T</t>
        </is>
      </c>
      <c r="I4373" s="0">
        <v>22.99</v>
      </c>
      <c r="J4373" s="0">
        <v>35</v>
      </c>
    </row>
    <row r="4374" spans="1:10" customHeight="0">
      <c r="A4374" s="0">
        <f>HYPERLINK("https://dl.dropboxusercontent.com/scl/fi/4sn6iokpuoq7mluwwml9w/111699-af.jpg?rlkey=y2zffro7jad8rvlw29s74hlnh&amp;dl=0","Click to download Image")</f>
      </c>
      <c r="C4374" s="0" t="inlineStr">
        <is>
          <t>Westerly Toddler Henley T-Shirt</t>
        </is>
      </c>
      <c r="D4374" s="0" t="inlineStr">
        <is>
          <t>113010</t>
        </is>
      </c>
      <c r="E4374" s="0" t="inlineStr">
        <is>
          <t>BLANK WESTERLY CARDINAL:113010A - 2T</t>
        </is>
      </c>
      <c r="G4374" s="0" t="inlineStr">
        <is>
          <t>TODDLER</t>
        </is>
      </c>
      <c r="H4374" s="0" t="inlineStr">
        <is>
          <t>2T</t>
        </is>
      </c>
      <c r="I4374" s="0">
        <v>22.99</v>
      </c>
      <c r="J4374" s="0">
        <v>35</v>
      </c>
    </row>
    <row r="4375" spans="1:10" customHeight="0">
      <c r="A4375" s="0">
        <f>HYPERLINK("https://dl.dropboxusercontent.com/scl/fi/4sn6iokpuoq7mluwwml9w/111699-af.jpg?rlkey=y2zffro7jad8rvlw29s74hlnh&amp;dl=0","Click to download Image")</f>
      </c>
      <c r="C4375" s="0" t="inlineStr">
        <is>
          <t>Westerly Toddler Henley T-Shirt</t>
        </is>
      </c>
      <c r="D4375" s="0" t="inlineStr">
        <is>
          <t>113010</t>
        </is>
      </c>
      <c r="E4375" s="0" t="inlineStr">
        <is>
          <t>BLANK WESTERLY CARDINAL:113010B - 3T</t>
        </is>
      </c>
      <c r="G4375" s="0" t="inlineStr">
        <is>
          <t>TODDLER</t>
        </is>
      </c>
      <c r="H4375" s="0" t="inlineStr">
        <is>
          <t>3T</t>
        </is>
      </c>
      <c r="I4375" s="0">
        <v>22.99</v>
      </c>
      <c r="J4375" s="0">
        <v>36</v>
      </c>
    </row>
    <row r="4376" spans="1:10" customHeight="0">
      <c r="A4376" s="0">
        <f>HYPERLINK("https://dl.dropboxusercontent.com/scl/fi/4sn6iokpuoq7mluwwml9w/111699-af.jpg?rlkey=y2zffro7jad8rvlw29s74hlnh&amp;dl=0","Click to download Image")</f>
      </c>
      <c r="C4376" s="0" t="inlineStr">
        <is>
          <t>Westerly Toddler Henley T-Shirt</t>
        </is>
      </c>
      <c r="D4376" s="0" t="inlineStr">
        <is>
          <t>113010</t>
        </is>
      </c>
      <c r="E4376" s="0" t="inlineStr">
        <is>
          <t>BLANK WESTERLY CARDINAL:113010C - 4T</t>
        </is>
      </c>
      <c r="G4376" s="0" t="inlineStr">
        <is>
          <t>TODDLER</t>
        </is>
      </c>
      <c r="H4376" s="0" t="inlineStr">
        <is>
          <t>4T</t>
        </is>
      </c>
      <c r="I4376" s="0">
        <v>22.99</v>
      </c>
      <c r="J4376" s="0">
        <v>36</v>
      </c>
    </row>
    <row r="4377" spans="1:10" customHeight="0">
      <c r="A4377" s="0">
        <f>HYPERLINK("https://dl.dropboxusercontent.com/scl/fi/4sn6iokpuoq7mluwwml9w/111699-af.jpg?rlkey=y2zffro7jad8rvlw29s74hlnh&amp;dl=0","Click to download Image")</f>
      </c>
      <c r="C4377" s="0" t="inlineStr">
        <is>
          <t>Westerly Toddler Henley T-Shirt</t>
        </is>
      </c>
      <c r="D4377" s="0" t="inlineStr">
        <is>
          <t>113010</t>
        </is>
      </c>
      <c r="E4377" s="0" t="inlineStr">
        <is>
          <t>BLANK WESTERLY CARDINAL:113010D - 5T</t>
        </is>
      </c>
      <c r="G4377" s="0" t="inlineStr">
        <is>
          <t>TODDLER</t>
        </is>
      </c>
      <c r="H4377" s="0" t="inlineStr">
        <is>
          <t>5T</t>
        </is>
      </c>
      <c r="I4377" s="0">
        <v>22.99</v>
      </c>
      <c r="J4377" s="0">
        <v>35</v>
      </c>
    </row>
    <row r="4378" spans="1:10" customHeight="0">
      <c r="A4378" s="0">
        <f>HYPERLINK("https://dl.dropboxusercontent.com/scl/fi/cmdn50udfk3gxqog3vdew/111670-af.jpg?rlkey=vaopn400j2yb10qbrc6eynhiy&amp;dl=0","Click to download Image")</f>
      </c>
      <c r="C4378" s="0" t="inlineStr">
        <is>
          <t>Westerly Toddler Henley T-Shirt</t>
        </is>
      </c>
      <c r="D4378" s="0" t="inlineStr">
        <is>
          <t>113011</t>
        </is>
      </c>
      <c r="E4378" s="0" t="inlineStr">
        <is>
          <t>BLANK WESTERLY PURPLE:113011A - 2T</t>
        </is>
      </c>
      <c r="G4378" s="0" t="inlineStr">
        <is>
          <t>TODDLER</t>
        </is>
      </c>
      <c r="H4378" s="0" t="inlineStr">
        <is>
          <t>2T</t>
        </is>
      </c>
      <c r="I4378" s="0">
        <v>22.99</v>
      </c>
      <c r="J4378" s="0">
        <v>32</v>
      </c>
    </row>
    <row r="4379" spans="1:10" customHeight="0">
      <c r="A4379" s="0">
        <f>HYPERLINK("https://dl.dropboxusercontent.com/scl/fi/cmdn50udfk3gxqog3vdew/111670-af.jpg?rlkey=vaopn400j2yb10qbrc6eynhiy&amp;dl=0","Click to download Image")</f>
      </c>
      <c r="C4379" s="0" t="inlineStr">
        <is>
          <t>Westerly Toddler Henley T-Shirt</t>
        </is>
      </c>
      <c r="D4379" s="0" t="inlineStr">
        <is>
          <t>113011</t>
        </is>
      </c>
      <c r="E4379" s="0" t="inlineStr">
        <is>
          <t>BLANK WESTERLY PURPLE:113011B - 3T</t>
        </is>
      </c>
      <c r="G4379" s="0" t="inlineStr">
        <is>
          <t>TODDLER</t>
        </is>
      </c>
      <c r="H4379" s="0" t="inlineStr">
        <is>
          <t>3T</t>
        </is>
      </c>
      <c r="I4379" s="0">
        <v>22.99</v>
      </c>
      <c r="J4379" s="0">
        <v>32</v>
      </c>
    </row>
    <row r="4380" spans="1:10" customHeight="0">
      <c r="A4380" s="0">
        <f>HYPERLINK("https://dl.dropboxusercontent.com/scl/fi/cmdn50udfk3gxqog3vdew/111670-af.jpg?rlkey=vaopn400j2yb10qbrc6eynhiy&amp;dl=0","Click to download Image")</f>
      </c>
      <c r="C4380" s="0" t="inlineStr">
        <is>
          <t>Westerly Toddler Henley T-Shirt</t>
        </is>
      </c>
      <c r="D4380" s="0" t="inlineStr">
        <is>
          <t>113011</t>
        </is>
      </c>
      <c r="E4380" s="0" t="inlineStr">
        <is>
          <t>BLANK WESTERLY PURPLE:113011C - 4T</t>
        </is>
      </c>
      <c r="G4380" s="0" t="inlineStr">
        <is>
          <t>TODDLER</t>
        </is>
      </c>
      <c r="H4380" s="0" t="inlineStr">
        <is>
          <t>4T</t>
        </is>
      </c>
      <c r="I4380" s="0">
        <v>22.99</v>
      </c>
      <c r="J4380" s="0">
        <v>32</v>
      </c>
    </row>
    <row r="4381" spans="1:10" customHeight="0">
      <c r="A4381" s="0">
        <f>HYPERLINK("https://dl.dropboxusercontent.com/scl/fi/cmdn50udfk3gxqog3vdew/111670-af.jpg?rlkey=vaopn400j2yb10qbrc6eynhiy&amp;dl=0","Click to download Image")</f>
      </c>
      <c r="C4381" s="0" t="inlineStr">
        <is>
          <t>Westerly Toddler Henley T-Shirt</t>
        </is>
      </c>
      <c r="D4381" s="0" t="inlineStr">
        <is>
          <t>113011</t>
        </is>
      </c>
      <c r="E4381" s="0" t="inlineStr">
        <is>
          <t>BLANK WESTERLY PURPLE:113011D - 5T</t>
        </is>
      </c>
      <c r="G4381" s="0" t="inlineStr">
        <is>
          <t>TODDLER</t>
        </is>
      </c>
      <c r="H4381" s="0" t="inlineStr">
        <is>
          <t>5T</t>
        </is>
      </c>
      <c r="I4381" s="0">
        <v>22.99</v>
      </c>
      <c r="J4381" s="0">
        <v>32</v>
      </c>
    </row>
    <row r="4382" spans="1:10" customHeight="0">
      <c r="A4382" s="0">
        <f>HYPERLINK("https://dl.dropboxusercontent.com/scl/fi/z3byyqvmiylnl1rh4e3f7/108135-f.jpg?rlkey=62c3l9nv5q6d5zgr5jdb1ylg4&amp;dl=0","Click to download Image")</f>
      </c>
      <c r="C4382" s="0" t="inlineStr">
        <is>
          <t>Haven Toddler Tutu Dress</t>
        </is>
      </c>
      <c r="D4382" s="0" t="inlineStr">
        <is>
          <t>112595</t>
        </is>
      </c>
      <c r="E4382" s="0" t="inlineStr">
        <is>
          <t>BLANK HAVEN BLACK:112595A - 2T</t>
        </is>
      </c>
      <c r="G4382" s="0" t="inlineStr">
        <is>
          <t>TODDLER</t>
        </is>
      </c>
      <c r="H4382" s="0" t="inlineStr">
        <is>
          <t>2T</t>
        </is>
      </c>
      <c r="I4382" s="0">
        <v>25.99</v>
      </c>
      <c r="J4382" s="0">
        <v>13</v>
      </c>
    </row>
    <row r="4383" spans="1:10" customHeight="0">
      <c r="A4383" s="0">
        <f>HYPERLINK("https://dl.dropboxusercontent.com/scl/fi/z3byyqvmiylnl1rh4e3f7/108135-f.jpg?rlkey=62c3l9nv5q6d5zgr5jdb1ylg4&amp;dl=0","Click to download Image")</f>
      </c>
      <c r="C4383" s="0" t="inlineStr">
        <is>
          <t>Haven Toddler Tutu Dress</t>
        </is>
      </c>
      <c r="D4383" s="0" t="inlineStr">
        <is>
          <t>112595</t>
        </is>
      </c>
      <c r="E4383" s="0" t="inlineStr">
        <is>
          <t>BLANK HAVEN BLACK:112595B - 3T</t>
        </is>
      </c>
      <c r="G4383" s="0" t="inlineStr">
        <is>
          <t>TODDLER</t>
        </is>
      </c>
      <c r="H4383" s="0" t="inlineStr">
        <is>
          <t>3T</t>
        </is>
      </c>
      <c r="I4383" s="0">
        <v>25.99</v>
      </c>
      <c r="J4383" s="0">
        <v>15</v>
      </c>
    </row>
    <row r="4384" spans="1:10" customHeight="0">
      <c r="A4384" s="0">
        <f>HYPERLINK("https://dl.dropboxusercontent.com/scl/fi/z3byyqvmiylnl1rh4e3f7/108135-f.jpg?rlkey=62c3l9nv5q6d5zgr5jdb1ylg4&amp;dl=0","Click to download Image")</f>
      </c>
      <c r="C4384" s="0" t="inlineStr">
        <is>
          <t>Haven Toddler Tutu Dress</t>
        </is>
      </c>
      <c r="D4384" s="0" t="inlineStr">
        <is>
          <t>112595</t>
        </is>
      </c>
      <c r="E4384" s="0" t="inlineStr">
        <is>
          <t>BLANK HAVEN BLACK:112595C - 4T</t>
        </is>
      </c>
      <c r="G4384" s="0" t="inlineStr">
        <is>
          <t>TODDLER</t>
        </is>
      </c>
      <c r="H4384" s="0" t="inlineStr">
        <is>
          <t>4T</t>
        </is>
      </c>
      <c r="I4384" s="0">
        <v>25.99</v>
      </c>
      <c r="J4384" s="0">
        <v>13</v>
      </c>
    </row>
    <row r="4385" spans="1:10" customHeight="0">
      <c r="A4385" s="0">
        <f>HYPERLINK("https://dl.dropboxusercontent.com/scl/fi/z3byyqvmiylnl1rh4e3f7/108135-f.jpg?rlkey=62c3l9nv5q6d5zgr5jdb1ylg4&amp;dl=0","Click to download Image")</f>
      </c>
      <c r="C4385" s="0" t="inlineStr">
        <is>
          <t>Haven Toddler Tutu Dress</t>
        </is>
      </c>
      <c r="D4385" s="0" t="inlineStr">
        <is>
          <t>112595</t>
        </is>
      </c>
      <c r="E4385" s="0" t="inlineStr">
        <is>
          <t>BLANK HAVEN BLACK:112595D - 5T</t>
        </is>
      </c>
      <c r="G4385" s="0" t="inlineStr">
        <is>
          <t>TODDLER</t>
        </is>
      </c>
      <c r="H4385" s="0" t="inlineStr">
        <is>
          <t>5T</t>
        </is>
      </c>
      <c r="I4385" s="0">
        <v>25.99</v>
      </c>
      <c r="J4385" s="0">
        <v>14</v>
      </c>
    </row>
    <row r="4386" spans="1:10" customHeight="0">
      <c r="A4386" s="0">
        <f>HYPERLINK("https://dl.dropboxusercontent.com/scl/fi/wzx5s4wq09dgvq56xcup4/111528-f.jpg?rlkey=mzfgxeextk9wkj8vwampzdnfs&amp;dl=0","Click to download Image")</f>
      </c>
      <c r="C4386" s="0" t="inlineStr">
        <is>
          <t>Haven Toddler Tutu Dress</t>
        </is>
      </c>
      <c r="D4386" s="0" t="inlineStr">
        <is>
          <t>112597</t>
        </is>
      </c>
      <c r="E4386" s="0" t="inlineStr">
        <is>
          <t>BLANK HAVEN CARDINAL:112597A - 2T</t>
        </is>
      </c>
      <c r="G4386" s="0" t="inlineStr">
        <is>
          <t>TODDLER</t>
        </is>
      </c>
      <c r="H4386" s="0" t="inlineStr">
        <is>
          <t>2T</t>
        </is>
      </c>
      <c r="I4386" s="0">
        <v>25.99</v>
      </c>
      <c r="J4386" s="0">
        <v>12</v>
      </c>
    </row>
    <row r="4387" spans="1:10" customHeight="0">
      <c r="A4387" s="0">
        <f>HYPERLINK("https://dl.dropboxusercontent.com/scl/fi/wzx5s4wq09dgvq56xcup4/111528-f.jpg?rlkey=mzfgxeextk9wkj8vwampzdnfs&amp;dl=0","Click to download Image")</f>
      </c>
      <c r="C4387" s="0" t="inlineStr">
        <is>
          <t>Haven Toddler Tutu Dress</t>
        </is>
      </c>
      <c r="D4387" s="0" t="inlineStr">
        <is>
          <t>112597</t>
        </is>
      </c>
      <c r="E4387" s="0" t="inlineStr">
        <is>
          <t>BLANK HAVEN CARDINAL:112597B - 3T</t>
        </is>
      </c>
      <c r="G4387" s="0" t="inlineStr">
        <is>
          <t>TODDLER</t>
        </is>
      </c>
      <c r="H4387" s="0" t="inlineStr">
        <is>
          <t>3T</t>
        </is>
      </c>
      <c r="I4387" s="0">
        <v>25.99</v>
      </c>
      <c r="J4387" s="0">
        <v>12</v>
      </c>
    </row>
    <row r="4388" spans="1:10" customHeight="0">
      <c r="A4388" s="0">
        <f>HYPERLINK("https://dl.dropboxusercontent.com/scl/fi/wzx5s4wq09dgvq56xcup4/111528-f.jpg?rlkey=mzfgxeextk9wkj8vwampzdnfs&amp;dl=0","Click to download Image")</f>
      </c>
      <c r="C4388" s="0" t="inlineStr">
        <is>
          <t>Haven Toddler Tutu Dress</t>
        </is>
      </c>
      <c r="D4388" s="0" t="inlineStr">
        <is>
          <t>112597</t>
        </is>
      </c>
      <c r="E4388" s="0" t="inlineStr">
        <is>
          <t>BLANK HAVEN CARDINAL:112597C - 4T</t>
        </is>
      </c>
      <c r="G4388" s="0" t="inlineStr">
        <is>
          <t>TODDLER</t>
        </is>
      </c>
      <c r="H4388" s="0" t="inlineStr">
        <is>
          <t>4T</t>
        </is>
      </c>
      <c r="I4388" s="0">
        <v>25.99</v>
      </c>
      <c r="J4388" s="0">
        <v>12</v>
      </c>
    </row>
    <row r="4389" spans="1:10" customHeight="0">
      <c r="A4389" s="0">
        <f>HYPERLINK("https://dl.dropboxusercontent.com/scl/fi/wzx5s4wq09dgvq56xcup4/111528-f.jpg?rlkey=mzfgxeextk9wkj8vwampzdnfs&amp;dl=0","Click to download Image")</f>
      </c>
      <c r="C4389" s="0" t="inlineStr">
        <is>
          <t>Haven Toddler Tutu Dress</t>
        </is>
      </c>
      <c r="D4389" s="0" t="inlineStr">
        <is>
          <t>112597</t>
        </is>
      </c>
      <c r="E4389" s="0" t="inlineStr">
        <is>
          <t>BLANK HAVEN CARDINAL:112597D - 5T</t>
        </is>
      </c>
      <c r="G4389" s="0" t="inlineStr">
        <is>
          <t>TODDLER</t>
        </is>
      </c>
      <c r="H4389" s="0" t="inlineStr">
        <is>
          <t>5T</t>
        </is>
      </c>
      <c r="I4389" s="0">
        <v>25.99</v>
      </c>
      <c r="J4389" s="0">
        <v>12</v>
      </c>
    </row>
    <row r="4390" spans="1:10" customHeight="0">
      <c r="A4390" s="0">
        <f>HYPERLINK("https://dl.dropboxusercontent.com/scl/fi/i3tvp5dwbhntaxsi30980/111527-f.jpg?rlkey=ohhl5ntjy089tsi71llzq6bn1&amp;dl=0","Click to download Image")</f>
      </c>
      <c r="C4390" s="0" t="inlineStr">
        <is>
          <t>Haven Toddler Tutu Dress</t>
        </is>
      </c>
      <c r="D4390" s="0" t="inlineStr">
        <is>
          <t>112598</t>
        </is>
      </c>
      <c r="E4390" s="0" t="inlineStr">
        <is>
          <t>BLANK HAVEN PURPLE:112598A - 2T</t>
        </is>
      </c>
      <c r="G4390" s="0" t="inlineStr">
        <is>
          <t>TODDLER</t>
        </is>
      </c>
      <c r="H4390" s="0" t="inlineStr">
        <is>
          <t>2T</t>
        </is>
      </c>
      <c r="I4390" s="0">
        <v>25.99</v>
      </c>
      <c r="J4390" s="0">
        <v>13</v>
      </c>
    </row>
    <row r="4391" spans="1:10" customHeight="0">
      <c r="A4391" s="0">
        <f>HYPERLINK("https://dl.dropboxusercontent.com/scl/fi/i3tvp5dwbhntaxsi30980/111527-f.jpg?rlkey=ohhl5ntjy089tsi71llzq6bn1&amp;dl=0","Click to download Image")</f>
      </c>
      <c r="C4391" s="0" t="inlineStr">
        <is>
          <t>Haven Toddler Tutu Dress</t>
        </is>
      </c>
      <c r="D4391" s="0" t="inlineStr">
        <is>
          <t>112598</t>
        </is>
      </c>
      <c r="E4391" s="0" t="inlineStr">
        <is>
          <t>BLANK HAVEN PURPLE:112598B - 3T</t>
        </is>
      </c>
      <c r="G4391" s="0" t="inlineStr">
        <is>
          <t>TODDLER</t>
        </is>
      </c>
      <c r="H4391" s="0" t="inlineStr">
        <is>
          <t>3T</t>
        </is>
      </c>
      <c r="I4391" s="0">
        <v>25.99</v>
      </c>
      <c r="J4391" s="0">
        <v>13</v>
      </c>
    </row>
    <row r="4392" spans="1:10" customHeight="0">
      <c r="A4392" s="0">
        <f>HYPERLINK("https://dl.dropboxusercontent.com/scl/fi/i3tvp5dwbhntaxsi30980/111527-f.jpg?rlkey=ohhl5ntjy089tsi71llzq6bn1&amp;dl=0","Click to download Image")</f>
      </c>
      <c r="C4392" s="0" t="inlineStr">
        <is>
          <t>Haven Toddler Tutu Dress</t>
        </is>
      </c>
      <c r="D4392" s="0" t="inlineStr">
        <is>
          <t>112598</t>
        </is>
      </c>
      <c r="E4392" s="0" t="inlineStr">
        <is>
          <t>BLANK HAVEN PURPLE:112598C - 4T</t>
        </is>
      </c>
      <c r="G4392" s="0" t="inlineStr">
        <is>
          <t>TODDLER</t>
        </is>
      </c>
      <c r="H4392" s="0" t="inlineStr">
        <is>
          <t>4T</t>
        </is>
      </c>
      <c r="I4392" s="0">
        <v>25.99</v>
      </c>
      <c r="J4392" s="0">
        <v>14</v>
      </c>
    </row>
    <row r="4393" spans="1:10" customHeight="0">
      <c r="A4393" s="0">
        <f>HYPERLINK("https://dl.dropboxusercontent.com/scl/fi/i3tvp5dwbhntaxsi30980/111527-f.jpg?rlkey=ohhl5ntjy089tsi71llzq6bn1&amp;dl=0","Click to download Image")</f>
      </c>
      <c r="C4393" s="0" t="inlineStr">
        <is>
          <t>Haven Toddler Tutu Dress</t>
        </is>
      </c>
      <c r="D4393" s="0" t="inlineStr">
        <is>
          <t>112598</t>
        </is>
      </c>
      <c r="E4393" s="0" t="inlineStr">
        <is>
          <t>BLANK HAVEN PURPLE:112598D - 5T</t>
        </is>
      </c>
      <c r="G4393" s="0" t="inlineStr">
        <is>
          <t>TODDLER</t>
        </is>
      </c>
      <c r="H4393" s="0" t="inlineStr">
        <is>
          <t>5T</t>
        </is>
      </c>
      <c r="I4393" s="0">
        <v>25.99</v>
      </c>
      <c r="J4393" s="0">
        <v>13</v>
      </c>
    </row>
    <row r="4394" spans="1:10" customHeight="0">
      <c r="A4394" s="0">
        <f>HYPERLINK("https://dl.dropboxusercontent.com/scl/fi/o1cl2tyaa46x9hdrlqi7v/haven-m1.jpg?rlkey=jinesjlyz53fbbqmecd2r1hvg&amp;dl=0","Click to download Image")</f>
      </c>
      <c r="C4394" s="0" t="inlineStr">
        <is>
          <t>Haven Toddler Tutu Dress</t>
        </is>
      </c>
      <c r="D4394" s="0" t="inlineStr">
        <is>
          <t>112596</t>
        </is>
      </c>
      <c r="E4394" s="0" t="inlineStr">
        <is>
          <t>BLANK HAVEN CRIMSON:112596A - 2T</t>
        </is>
      </c>
      <c r="G4394" s="0" t="inlineStr">
        <is>
          <t>TODDLER</t>
        </is>
      </c>
      <c r="H4394" s="0" t="inlineStr">
        <is>
          <t>2T</t>
        </is>
      </c>
      <c r="I4394" s="0">
        <v>25.99</v>
      </c>
      <c r="J4394" s="0">
        <v>52</v>
      </c>
    </row>
    <row r="4395" spans="1:10" customHeight="0">
      <c r="A4395" s="0">
        <f>HYPERLINK("https://dl.dropboxusercontent.com/scl/fi/o1cl2tyaa46x9hdrlqi7v/haven-m1.jpg?rlkey=jinesjlyz53fbbqmecd2r1hvg&amp;dl=0","Click to download Image")</f>
      </c>
      <c r="C4395" s="0" t="inlineStr">
        <is>
          <t>Haven Toddler Tutu Dress</t>
        </is>
      </c>
      <c r="D4395" s="0" t="inlineStr">
        <is>
          <t>112596</t>
        </is>
      </c>
      <c r="E4395" s="0" t="inlineStr">
        <is>
          <t>BLANK HAVEN CRIMSON:112596B - 3T</t>
        </is>
      </c>
      <c r="G4395" s="0" t="inlineStr">
        <is>
          <t>TODDLER</t>
        </is>
      </c>
      <c r="H4395" s="0" t="inlineStr">
        <is>
          <t>3T</t>
        </is>
      </c>
      <c r="I4395" s="0">
        <v>25.99</v>
      </c>
      <c r="J4395" s="0">
        <v>52</v>
      </c>
    </row>
    <row r="4396" spans="1:10" customHeight="0">
      <c r="A4396" s="0">
        <f>HYPERLINK("https://dl.dropboxusercontent.com/scl/fi/o1cl2tyaa46x9hdrlqi7v/haven-m1.jpg?rlkey=jinesjlyz53fbbqmecd2r1hvg&amp;dl=0","Click to download Image")</f>
      </c>
      <c r="C4396" s="0" t="inlineStr">
        <is>
          <t>Haven Toddler Tutu Dress</t>
        </is>
      </c>
      <c r="D4396" s="0" t="inlineStr">
        <is>
          <t>112596</t>
        </is>
      </c>
      <c r="E4396" s="0" t="inlineStr">
        <is>
          <t>BLANK HAVEN CRIMSON:112596C - 4T</t>
        </is>
      </c>
      <c r="G4396" s="0" t="inlineStr">
        <is>
          <t>TODDLER</t>
        </is>
      </c>
      <c r="H4396" s="0" t="inlineStr">
        <is>
          <t>4T</t>
        </is>
      </c>
      <c r="I4396" s="0">
        <v>25.99</v>
      </c>
      <c r="J4396" s="0">
        <v>54</v>
      </c>
    </row>
    <row r="4397" spans="1:10" customHeight="0">
      <c r="A4397" s="0">
        <f>HYPERLINK("https://dl.dropboxusercontent.com/scl/fi/o1cl2tyaa46x9hdrlqi7v/haven-m1.jpg?rlkey=jinesjlyz53fbbqmecd2r1hvg&amp;dl=0","Click to download Image")</f>
      </c>
      <c r="C4397" s="0" t="inlineStr">
        <is>
          <t>Haven Toddler Tutu Dress</t>
        </is>
      </c>
      <c r="D4397" s="0" t="inlineStr">
        <is>
          <t>112596</t>
        </is>
      </c>
      <c r="E4397" s="0" t="inlineStr">
        <is>
          <t>BLANK HAVEN CRIMSON:112596D - 5T</t>
        </is>
      </c>
      <c r="G4397" s="0" t="inlineStr">
        <is>
          <t>TODDLER</t>
        </is>
      </c>
      <c r="H4397" s="0" t="inlineStr">
        <is>
          <t>5T</t>
        </is>
      </c>
      <c r="I4397" s="0">
        <v>25.99</v>
      </c>
      <c r="J4397" s="0">
        <v>57</v>
      </c>
    </row>
    <row r="4398" spans="1:10" customHeight="0">
      <c r="A4398" s="0">
        <f>HYPERLINK("https://dl.dropboxusercontent.com/scl/fi/okv59o01zgz3085f7k5h5/114652-f.jpg?rlkey=suf7n7abn4dk8wrhupf1lo6pj&amp;dl=0","Click to download Image")</f>
      </c>
      <c r="B4398" s="0">
        <f>HYPERLINK("https://dl.dropboxusercontent.com/scl/fi/z3you6vorgxvey8ccuku1/graphic-update22022-toddler.jpg?rlkey=ra3mzx9ppv0xac9629mnj6sgw&amp;dl=0","Click to download SizeChart")</f>
      </c>
      <c r="C4398" s="0" t="inlineStr">
        <is>
          <t>Birdie Toddler Tri-Blend Button Up</t>
        </is>
      </c>
      <c r="D4398" s="0" t="inlineStr">
        <is>
          <t>114863</t>
        </is>
      </c>
      <c r="E4398" s="0" t="inlineStr">
        <is>
          <t>BLANK BIRDIE T GOLD:114863A - 2T</t>
        </is>
      </c>
      <c r="G4398" s="0" t="inlineStr">
        <is>
          <t>TODDLER</t>
        </is>
      </c>
      <c r="H4398" s="0" t="inlineStr">
        <is>
          <t>2T</t>
        </is>
      </c>
      <c r="I4398" s="0">
        <v>29.99</v>
      </c>
      <c r="J4398" s="0">
        <v>36</v>
      </c>
    </row>
    <row r="4399" spans="1:10" customHeight="0">
      <c r="A4399" s="0">
        <f>HYPERLINK("https://dl.dropboxusercontent.com/scl/fi/okv59o01zgz3085f7k5h5/114652-f.jpg?rlkey=suf7n7abn4dk8wrhupf1lo6pj&amp;dl=0","Click to download Image")</f>
      </c>
      <c r="B4399" s="0">
        <f>HYPERLINK("https://dl.dropboxusercontent.com/scl/fi/z3you6vorgxvey8ccuku1/graphic-update22022-toddler.jpg?rlkey=ra3mzx9ppv0xac9629mnj6sgw&amp;dl=0","Click to download SizeChart")</f>
      </c>
      <c r="C4399" s="0" t="inlineStr">
        <is>
          <t>Birdie Toddler Tri-Blend Button Up</t>
        </is>
      </c>
      <c r="D4399" s="0" t="inlineStr">
        <is>
          <t>114863</t>
        </is>
      </c>
      <c r="E4399" s="0" t="inlineStr">
        <is>
          <t>BLANK BIRDIE T GOLD:114863B - 3T</t>
        </is>
      </c>
      <c r="G4399" s="0" t="inlineStr">
        <is>
          <t>TODDLER</t>
        </is>
      </c>
      <c r="H4399" s="0" t="inlineStr">
        <is>
          <t>3T</t>
        </is>
      </c>
      <c r="I4399" s="0">
        <v>29.99</v>
      </c>
      <c r="J4399" s="0">
        <v>36</v>
      </c>
    </row>
    <row r="4400" spans="1:10" customHeight="0">
      <c r="A4400" s="0">
        <f>HYPERLINK("https://dl.dropboxusercontent.com/scl/fi/okv59o01zgz3085f7k5h5/114652-f.jpg?rlkey=suf7n7abn4dk8wrhupf1lo6pj&amp;dl=0","Click to download Image")</f>
      </c>
      <c r="B4400" s="0">
        <f>HYPERLINK("https://dl.dropboxusercontent.com/scl/fi/z3you6vorgxvey8ccuku1/graphic-update22022-toddler.jpg?rlkey=ra3mzx9ppv0xac9629mnj6sgw&amp;dl=0","Click to download SizeChart")</f>
      </c>
      <c r="C4400" s="0" t="inlineStr">
        <is>
          <t>Birdie Toddler Tri-Blend Button Up</t>
        </is>
      </c>
      <c r="D4400" s="0" t="inlineStr">
        <is>
          <t>114863</t>
        </is>
      </c>
      <c r="E4400" s="0" t="inlineStr">
        <is>
          <t>BLANK BIRDIE T GOLD:114863C - 4T</t>
        </is>
      </c>
      <c r="G4400" s="0" t="inlineStr">
        <is>
          <t>TODDLER</t>
        </is>
      </c>
      <c r="H4400" s="0" t="inlineStr">
        <is>
          <t>4T</t>
        </is>
      </c>
      <c r="I4400" s="0">
        <v>29.99</v>
      </c>
      <c r="J4400" s="0">
        <v>36</v>
      </c>
    </row>
    <row r="4401" spans="1:10" customHeight="0">
      <c r="A4401" s="0">
        <f>HYPERLINK("https://dl.dropboxusercontent.com/scl/fi/okv59o01zgz3085f7k5h5/114652-f.jpg?rlkey=suf7n7abn4dk8wrhupf1lo6pj&amp;dl=0","Click to download Image")</f>
      </c>
      <c r="B4401" s="0">
        <f>HYPERLINK("https://dl.dropboxusercontent.com/scl/fi/z3you6vorgxvey8ccuku1/graphic-update22022-toddler.jpg?rlkey=ra3mzx9ppv0xac9629mnj6sgw&amp;dl=0","Click to download SizeChart")</f>
      </c>
      <c r="C4401" s="0" t="inlineStr">
        <is>
          <t>Birdie Toddler Tri-Blend Button Up</t>
        </is>
      </c>
      <c r="D4401" s="0" t="inlineStr">
        <is>
          <t>114863</t>
        </is>
      </c>
      <c r="E4401" s="0" t="inlineStr">
        <is>
          <t>BLANK BIRDIE T GOLD:114863D - 5T</t>
        </is>
      </c>
      <c r="G4401" s="0" t="inlineStr">
        <is>
          <t>TODDLER</t>
        </is>
      </c>
      <c r="H4401" s="0" t="inlineStr">
        <is>
          <t>5T</t>
        </is>
      </c>
      <c r="I4401" s="0">
        <v>29.99</v>
      </c>
      <c r="J4401" s="0">
        <v>36</v>
      </c>
    </row>
    <row r="4402" spans="1:10" customHeight="0">
      <c r="A4402" s="0">
        <f>HYPERLINK("https://dl.dropboxusercontent.com/scl/fi/eoqpiuacyopgguqdx9eyq/114654-f.jpg?rlkey=1d3xaqee90scc8g72bov23463&amp;dl=0","Click to download Image")</f>
      </c>
      <c r="B4402" s="0">
        <f>HYPERLINK("https://dl.dropboxusercontent.com/scl/fi/z3you6vorgxvey8ccuku1/graphic-update22022-toddler.jpg?rlkey=ra3mzx9ppv0xac9629mnj6sgw&amp;dl=0","Click to download SizeChart")</f>
      </c>
      <c r="C4402" s="0" t="inlineStr">
        <is>
          <t>Birdie Toddler Tri-Blend Button Up</t>
        </is>
      </c>
      <c r="D4402" s="0" t="inlineStr">
        <is>
          <t>114865</t>
        </is>
      </c>
      <c r="E4402" s="0" t="inlineStr">
        <is>
          <t>BLANK BIRDIE T CARDINAL:114865A - 2T</t>
        </is>
      </c>
      <c r="G4402" s="0" t="inlineStr">
        <is>
          <t>TODDLER</t>
        </is>
      </c>
      <c r="H4402" s="0" t="inlineStr">
        <is>
          <t>2T</t>
        </is>
      </c>
      <c r="I4402" s="0">
        <v>29.99</v>
      </c>
      <c r="J4402" s="0">
        <v>32</v>
      </c>
    </row>
    <row r="4403" spans="1:10" customHeight="0">
      <c r="A4403" s="0">
        <f>HYPERLINK("https://dl.dropboxusercontent.com/scl/fi/eoqpiuacyopgguqdx9eyq/114654-f.jpg?rlkey=1d3xaqee90scc8g72bov23463&amp;dl=0","Click to download Image")</f>
      </c>
      <c r="B4403" s="0">
        <f>HYPERLINK("https://dl.dropboxusercontent.com/scl/fi/z3you6vorgxvey8ccuku1/graphic-update22022-toddler.jpg?rlkey=ra3mzx9ppv0xac9629mnj6sgw&amp;dl=0","Click to download SizeChart")</f>
      </c>
      <c r="C4403" s="0" t="inlineStr">
        <is>
          <t>Birdie Toddler Tri-Blend Button Up</t>
        </is>
      </c>
      <c r="D4403" s="0" t="inlineStr">
        <is>
          <t>114865</t>
        </is>
      </c>
      <c r="E4403" s="0" t="inlineStr">
        <is>
          <t>BLANK BIRDIE T CARDINAL:114865B - 3T</t>
        </is>
      </c>
      <c r="G4403" s="0" t="inlineStr">
        <is>
          <t>TODDLER</t>
        </is>
      </c>
      <c r="H4403" s="0" t="inlineStr">
        <is>
          <t>3T</t>
        </is>
      </c>
      <c r="I4403" s="0">
        <v>29.99</v>
      </c>
      <c r="J4403" s="0">
        <v>32</v>
      </c>
    </row>
    <row r="4404" spans="1:10" customHeight="0">
      <c r="A4404" s="0">
        <f>HYPERLINK("https://dl.dropboxusercontent.com/scl/fi/eoqpiuacyopgguqdx9eyq/114654-f.jpg?rlkey=1d3xaqee90scc8g72bov23463&amp;dl=0","Click to download Image")</f>
      </c>
      <c r="B4404" s="0">
        <f>HYPERLINK("https://dl.dropboxusercontent.com/scl/fi/z3you6vorgxvey8ccuku1/graphic-update22022-toddler.jpg?rlkey=ra3mzx9ppv0xac9629mnj6sgw&amp;dl=0","Click to download SizeChart")</f>
      </c>
      <c r="C4404" s="0" t="inlineStr">
        <is>
          <t>Birdie Toddler Tri-Blend Button Up</t>
        </is>
      </c>
      <c r="D4404" s="0" t="inlineStr">
        <is>
          <t>114865</t>
        </is>
      </c>
      <c r="E4404" s="0" t="inlineStr">
        <is>
          <t>BLANK BIRDIE T CARDINAL:114865C - 4T</t>
        </is>
      </c>
      <c r="G4404" s="0" t="inlineStr">
        <is>
          <t>TODDLER</t>
        </is>
      </c>
      <c r="H4404" s="0" t="inlineStr">
        <is>
          <t>4T</t>
        </is>
      </c>
      <c r="I4404" s="0">
        <v>29.99</v>
      </c>
      <c r="J4404" s="0">
        <v>33</v>
      </c>
    </row>
    <row r="4405" spans="1:10" customHeight="0">
      <c r="A4405" s="0">
        <f>HYPERLINK("https://dl.dropboxusercontent.com/scl/fi/eoqpiuacyopgguqdx9eyq/114654-f.jpg?rlkey=1d3xaqee90scc8g72bov23463&amp;dl=0","Click to download Image")</f>
      </c>
      <c r="B4405" s="0">
        <f>HYPERLINK("https://dl.dropboxusercontent.com/scl/fi/z3you6vorgxvey8ccuku1/graphic-update22022-toddler.jpg?rlkey=ra3mzx9ppv0xac9629mnj6sgw&amp;dl=0","Click to download SizeChart")</f>
      </c>
      <c r="C4405" s="0" t="inlineStr">
        <is>
          <t>Birdie Toddler Tri-Blend Button Up</t>
        </is>
      </c>
      <c r="D4405" s="0" t="inlineStr">
        <is>
          <t>114865</t>
        </is>
      </c>
      <c r="E4405" s="0" t="inlineStr">
        <is>
          <t>BLANK BIRDIE T CARDINAL:114865D - 5T</t>
        </is>
      </c>
      <c r="G4405" s="0" t="inlineStr">
        <is>
          <t>TODDLER</t>
        </is>
      </c>
      <c r="H4405" s="0" t="inlineStr">
        <is>
          <t>5T</t>
        </is>
      </c>
      <c r="I4405" s="0">
        <v>29.99</v>
      </c>
      <c r="J4405" s="0">
        <v>33</v>
      </c>
    </row>
    <row r="4406" spans="1:10" customHeight="0">
      <c r="A4406" s="0">
        <f>HYPERLINK("https://dl.dropboxusercontent.com/scl/fi/ibdgpfq9l4r7g700bcc0s/114652-f.jpg?rlkey=j2q57uruah1vsajjebtukri6a&amp;dl=0","Click to download Image")</f>
      </c>
      <c r="B4406" s="0">
        <f>HYPERLINK("https://dl.dropboxusercontent.com/scl/fi/w6k7tlv18sywxr7u1xehz/graphic-update22022-youth.jpg?rlkey=d94s6arwweqgjo9dmeitil0yk&amp;dl=0","Click to download SizeChart")</f>
      </c>
      <c r="C4406" s="0" t="inlineStr">
        <is>
          <t>Birdie Youth Tri-Blend Button Up</t>
        </is>
      </c>
      <c r="D4406" s="0" t="inlineStr">
        <is>
          <t>114652</t>
        </is>
      </c>
      <c r="E4406" s="0" t="inlineStr">
        <is>
          <t>BLANK BIRDIE Y GOLD:114652B - YS</t>
        </is>
      </c>
      <c r="G4406" s="0" t="inlineStr">
        <is>
          <t>YOUTH</t>
        </is>
      </c>
      <c r="H4406" s="0" t="inlineStr">
        <is>
          <t>YS</t>
        </is>
      </c>
      <c r="I4406" s="0">
        <v>29.99</v>
      </c>
      <c r="J4406" s="0">
        <v>36</v>
      </c>
    </row>
    <row r="4407" spans="1:10" customHeight="0">
      <c r="A4407" s="0">
        <f>HYPERLINK("https://dl.dropboxusercontent.com/scl/fi/ibdgpfq9l4r7g700bcc0s/114652-f.jpg?rlkey=j2q57uruah1vsajjebtukri6a&amp;dl=0","Click to download Image")</f>
      </c>
      <c r="B4407" s="0">
        <f>HYPERLINK("https://dl.dropboxusercontent.com/scl/fi/w6k7tlv18sywxr7u1xehz/graphic-update22022-youth.jpg?rlkey=d94s6arwweqgjo9dmeitil0yk&amp;dl=0","Click to download SizeChart")</f>
      </c>
      <c r="C4407" s="0" t="inlineStr">
        <is>
          <t>Birdie Youth Tri-Blend Button Up</t>
        </is>
      </c>
      <c r="D4407" s="0" t="inlineStr">
        <is>
          <t>114652</t>
        </is>
      </c>
      <c r="E4407" s="0" t="inlineStr">
        <is>
          <t>BLANK BIRDIE Y GOLD:114652C - YM</t>
        </is>
      </c>
      <c r="G4407" s="0" t="inlineStr">
        <is>
          <t>YOUTH</t>
        </is>
      </c>
      <c r="H4407" s="0" t="inlineStr">
        <is>
          <t>YM</t>
        </is>
      </c>
      <c r="I4407" s="0">
        <v>29.99</v>
      </c>
      <c r="J4407" s="0">
        <v>36</v>
      </c>
    </row>
    <row r="4408" spans="1:10" customHeight="0">
      <c r="A4408" s="0">
        <f>HYPERLINK("https://dl.dropboxusercontent.com/scl/fi/ibdgpfq9l4r7g700bcc0s/114652-f.jpg?rlkey=j2q57uruah1vsajjebtukri6a&amp;dl=0","Click to download Image")</f>
      </c>
      <c r="B4408" s="0">
        <f>HYPERLINK("https://dl.dropboxusercontent.com/scl/fi/w6k7tlv18sywxr7u1xehz/graphic-update22022-youth.jpg?rlkey=d94s6arwweqgjo9dmeitil0yk&amp;dl=0","Click to download SizeChart")</f>
      </c>
      <c r="C4408" s="0" t="inlineStr">
        <is>
          <t>Birdie Youth Tri-Blend Button Up</t>
        </is>
      </c>
      <c r="D4408" s="0" t="inlineStr">
        <is>
          <t>114652</t>
        </is>
      </c>
      <c r="E4408" s="0" t="inlineStr">
        <is>
          <t>BLANK BIRDIE Y GOLD:114652D - YL</t>
        </is>
      </c>
      <c r="G4408" s="0" t="inlineStr">
        <is>
          <t>YOUTH</t>
        </is>
      </c>
      <c r="H4408" s="0" t="inlineStr">
        <is>
          <t>YL</t>
        </is>
      </c>
      <c r="I4408" s="0">
        <v>29.99</v>
      </c>
      <c r="J4408" s="0">
        <v>36</v>
      </c>
    </row>
    <row r="4409" spans="1:10" customHeight="0">
      <c r="A4409" s="0">
        <f>HYPERLINK("https://dl.dropboxusercontent.com/scl/fi/ibdgpfq9l4r7g700bcc0s/114652-f.jpg?rlkey=j2q57uruah1vsajjebtukri6a&amp;dl=0","Click to download Image")</f>
      </c>
      <c r="B4409" s="0">
        <f>HYPERLINK("https://dl.dropboxusercontent.com/scl/fi/w6k7tlv18sywxr7u1xehz/graphic-update22022-youth.jpg?rlkey=d94s6arwweqgjo9dmeitil0yk&amp;dl=0","Click to download SizeChart")</f>
      </c>
      <c r="C4409" s="0" t="inlineStr">
        <is>
          <t>Birdie Youth Tri-Blend Button Up</t>
        </is>
      </c>
      <c r="D4409" s="0" t="inlineStr">
        <is>
          <t>114652</t>
        </is>
      </c>
      <c r="E4409" s="0" t="inlineStr">
        <is>
          <t>BLANK BIRDIE Y GOLD:114652E - YXL</t>
        </is>
      </c>
      <c r="G4409" s="0" t="inlineStr">
        <is>
          <t>YOUTH</t>
        </is>
      </c>
      <c r="H4409" s="0" t="inlineStr">
        <is>
          <t>YXL</t>
        </is>
      </c>
      <c r="I4409" s="0">
        <v>29.99</v>
      </c>
      <c r="J4409" s="0">
        <v>36</v>
      </c>
    </row>
    <row r="4410" spans="1:10" customHeight="0">
      <c r="A4410" s="0">
        <f>HYPERLINK("https://dl.dropboxusercontent.com/scl/fi/qf82rqkb62t248fjlzyst/114654-f.jpg?rlkey=apq4a9kynaucfpihjz2a5406p&amp;dl=0","Click to download Image")</f>
      </c>
      <c r="B4410" s="0">
        <f>HYPERLINK("https://dl.dropboxusercontent.com/scl/fi/w6k7tlv18sywxr7u1xehz/graphic-update22022-youth.jpg?rlkey=d94s6arwweqgjo9dmeitil0yk&amp;dl=0","Click to download SizeChart")</f>
      </c>
      <c r="C4410" s="0" t="inlineStr">
        <is>
          <t>Birdie Youth Tri-Blend Button Up</t>
        </is>
      </c>
      <c r="D4410" s="0" t="inlineStr">
        <is>
          <t>114654</t>
        </is>
      </c>
      <c r="E4410" s="0" t="inlineStr">
        <is>
          <t>BLANK BIRDIE Y CARDINAL:114654B - YS</t>
        </is>
      </c>
      <c r="G4410" s="0" t="inlineStr">
        <is>
          <t>YOUTH</t>
        </is>
      </c>
      <c r="H4410" s="0" t="inlineStr">
        <is>
          <t>YS</t>
        </is>
      </c>
      <c r="I4410" s="0">
        <v>29.99</v>
      </c>
      <c r="J4410" s="0">
        <v>36</v>
      </c>
    </row>
    <row r="4411" spans="1:10" customHeight="0">
      <c r="A4411" s="0">
        <f>HYPERLINK("https://dl.dropboxusercontent.com/scl/fi/qf82rqkb62t248fjlzyst/114654-f.jpg?rlkey=apq4a9kynaucfpihjz2a5406p&amp;dl=0","Click to download Image")</f>
      </c>
      <c r="B4411" s="0">
        <f>HYPERLINK("https://dl.dropboxusercontent.com/scl/fi/w6k7tlv18sywxr7u1xehz/graphic-update22022-youth.jpg?rlkey=d94s6arwweqgjo9dmeitil0yk&amp;dl=0","Click to download SizeChart")</f>
      </c>
      <c r="C4411" s="0" t="inlineStr">
        <is>
          <t>Birdie Youth Tri-Blend Button Up</t>
        </is>
      </c>
      <c r="D4411" s="0" t="inlineStr">
        <is>
          <t>114654</t>
        </is>
      </c>
      <c r="E4411" s="0" t="inlineStr">
        <is>
          <t>BLANK BIRDIE Y CARDINAL:114654C - YM</t>
        </is>
      </c>
      <c r="G4411" s="0" t="inlineStr">
        <is>
          <t>YOUTH</t>
        </is>
      </c>
      <c r="H4411" s="0" t="inlineStr">
        <is>
          <t>YM</t>
        </is>
      </c>
      <c r="I4411" s="0">
        <v>29.99</v>
      </c>
      <c r="J4411" s="0">
        <v>36</v>
      </c>
    </row>
    <row r="4412" spans="1:10" customHeight="0">
      <c r="A4412" s="0">
        <f>HYPERLINK("https://dl.dropboxusercontent.com/scl/fi/qf82rqkb62t248fjlzyst/114654-f.jpg?rlkey=apq4a9kynaucfpihjz2a5406p&amp;dl=0","Click to download Image")</f>
      </c>
      <c r="B4412" s="0">
        <f>HYPERLINK("https://dl.dropboxusercontent.com/scl/fi/w6k7tlv18sywxr7u1xehz/graphic-update22022-youth.jpg?rlkey=d94s6arwweqgjo9dmeitil0yk&amp;dl=0","Click to download SizeChart")</f>
      </c>
      <c r="C4412" s="0" t="inlineStr">
        <is>
          <t>Birdie Youth Tri-Blend Button Up</t>
        </is>
      </c>
      <c r="D4412" s="0" t="inlineStr">
        <is>
          <t>114654</t>
        </is>
      </c>
      <c r="E4412" s="0" t="inlineStr">
        <is>
          <t>BLANK BIRDIE Y CARDINAL:114654D - YL</t>
        </is>
      </c>
      <c r="G4412" s="0" t="inlineStr">
        <is>
          <t>YOUTH</t>
        </is>
      </c>
      <c r="H4412" s="0" t="inlineStr">
        <is>
          <t>YL</t>
        </is>
      </c>
      <c r="I4412" s="0">
        <v>29.99</v>
      </c>
      <c r="J4412" s="0">
        <v>35</v>
      </c>
    </row>
    <row r="4413" spans="1:10" customHeight="0">
      <c r="A4413" s="0">
        <f>HYPERLINK("https://dl.dropboxusercontent.com/scl/fi/qf82rqkb62t248fjlzyst/114654-f.jpg?rlkey=apq4a9kynaucfpihjz2a5406p&amp;dl=0","Click to download Image")</f>
      </c>
      <c r="B4413" s="0">
        <f>HYPERLINK("https://dl.dropboxusercontent.com/scl/fi/w6k7tlv18sywxr7u1xehz/graphic-update22022-youth.jpg?rlkey=d94s6arwweqgjo9dmeitil0yk&amp;dl=0","Click to download SizeChart")</f>
      </c>
      <c r="C4413" s="0" t="inlineStr">
        <is>
          <t>Birdie Youth Tri-Blend Button Up</t>
        </is>
      </c>
      <c r="D4413" s="0" t="inlineStr">
        <is>
          <t>114654</t>
        </is>
      </c>
      <c r="E4413" s="0" t="inlineStr">
        <is>
          <t>BLANK BIRDIE Y CARDINAL:114654E - YXL</t>
        </is>
      </c>
      <c r="G4413" s="0" t="inlineStr">
        <is>
          <t>YOUTH</t>
        </is>
      </c>
      <c r="H4413" s="0" t="inlineStr">
        <is>
          <t>YXL</t>
        </is>
      </c>
      <c r="I4413" s="0">
        <v>29.99</v>
      </c>
      <c r="J4413" s="0">
        <v>35</v>
      </c>
    </row>
    <row r="4414" spans="1:10" customHeight="0">
      <c r="A4414" s="0">
        <f>HYPERLINK("https://dl.dropboxusercontent.com/scl/fi/03w63wuk4p7z0a1lr03ge/128544t.jpg?rlkey=6u6rrf4i7ry8ajpaz3lsvxlld&amp;dl=0","Click to download Image")</f>
      </c>
      <c r="C4414" s="0" t="inlineStr">
        <is>
          <t>Susan Toddler 1/4 Zip Hoodie</t>
        </is>
      </c>
      <c r="D4414" s="0" t="inlineStr">
        <is>
          <t>128545</t>
        </is>
      </c>
      <c r="E4414" s="0" t="inlineStr">
        <is>
          <t>BLANK SUSAN T RE:128545A-2T</t>
        </is>
      </c>
      <c r="F4414" s="0" t="inlineStr">
        <is>
          <t>899128545087</t>
        </is>
      </c>
      <c r="G4414" s="0" t="inlineStr">
        <is>
          <t>TODDLER</t>
        </is>
      </c>
      <c r="H4414" s="0" t="inlineStr">
        <is>
          <t>2T</t>
        </is>
      </c>
      <c r="I4414" s="0">
        <v>33.99</v>
      </c>
      <c r="J4414" s="0">
        <v>12</v>
      </c>
    </row>
    <row r="4415" spans="1:10" customHeight="0">
      <c r="A4415" s="0">
        <f>HYPERLINK("https://dl.dropboxusercontent.com/scl/fi/03w63wuk4p7z0a1lr03ge/128544t.jpg?rlkey=6u6rrf4i7ry8ajpaz3lsvxlld&amp;dl=0","Click to download Image")</f>
      </c>
      <c r="C4415" s="0" t="inlineStr">
        <is>
          <t>Susan Toddler 1/4 Zip Hoodie</t>
        </is>
      </c>
      <c r="D4415" s="0" t="inlineStr">
        <is>
          <t>128545</t>
        </is>
      </c>
      <c r="E4415" s="0" t="inlineStr">
        <is>
          <t>BLANK SUSAN T RE:128545B-3T</t>
        </is>
      </c>
      <c r="F4415" s="0" t="inlineStr">
        <is>
          <t>899128545094</t>
        </is>
      </c>
      <c r="G4415" s="0" t="inlineStr">
        <is>
          <t>TODDLER</t>
        </is>
      </c>
      <c r="H4415" s="0" t="inlineStr">
        <is>
          <t>3T</t>
        </is>
      </c>
      <c r="I4415" s="0">
        <v>33.99</v>
      </c>
      <c r="J4415" s="0">
        <v>12</v>
      </c>
    </row>
    <row r="4416" spans="1:10" customHeight="0">
      <c r="A4416" s="0">
        <f>HYPERLINK("https://dl.dropboxusercontent.com/scl/fi/03w63wuk4p7z0a1lr03ge/128544t.jpg?rlkey=6u6rrf4i7ry8ajpaz3lsvxlld&amp;dl=0","Click to download Image")</f>
      </c>
      <c r="C4416" s="0" t="inlineStr">
        <is>
          <t>Susan Toddler 1/4 Zip Hoodie</t>
        </is>
      </c>
      <c r="D4416" s="0" t="inlineStr">
        <is>
          <t>128545</t>
        </is>
      </c>
      <c r="E4416" s="0" t="inlineStr">
        <is>
          <t>BLANK SUSAN T RE:128545C-4T</t>
        </is>
      </c>
      <c r="F4416" s="0" t="inlineStr">
        <is>
          <t>899128545100</t>
        </is>
      </c>
      <c r="G4416" s="0" t="inlineStr">
        <is>
          <t>TODDLER</t>
        </is>
      </c>
      <c r="H4416" s="0" t="inlineStr">
        <is>
          <t>4T</t>
        </is>
      </c>
      <c r="I4416" s="0">
        <v>33.99</v>
      </c>
      <c r="J4416" s="0">
        <v>12</v>
      </c>
    </row>
    <row r="4417" spans="1:10" customHeight="0">
      <c r="A4417" s="0">
        <f>HYPERLINK("https://dl.dropboxusercontent.com/scl/fi/03w63wuk4p7z0a1lr03ge/128544t.jpg?rlkey=6u6rrf4i7ry8ajpaz3lsvxlld&amp;dl=0","Click to download Image")</f>
      </c>
      <c r="C4417" s="0" t="inlineStr">
        <is>
          <t>Susan Toddler 1/4 Zip Hoodie</t>
        </is>
      </c>
      <c r="D4417" s="0" t="inlineStr">
        <is>
          <t>128545</t>
        </is>
      </c>
      <c r="E4417" s="0" t="inlineStr">
        <is>
          <t>BLANK SUSAN T RE:128545D-5T</t>
        </is>
      </c>
      <c r="F4417" s="0" t="inlineStr">
        <is>
          <t>899128545117</t>
        </is>
      </c>
      <c r="G4417" s="0" t="inlineStr">
        <is>
          <t>TODDLER</t>
        </is>
      </c>
      <c r="H4417" s="0" t="inlineStr">
        <is>
          <t>5T</t>
        </is>
      </c>
      <c r="I4417" s="0">
        <v>33.99</v>
      </c>
      <c r="J4417" s="0">
        <v>10</v>
      </c>
    </row>
    <row r="4418" spans="1:10" customHeight="0">
      <c r="A4418" s="0">
        <f>HYPERLINK("https://dl.dropboxusercontent.com/scl/fi/htchjmncnoxrxg9wvklan/114671-f.jpg?rlkey=axq8l8n0eytla9hg7nboisraq&amp;dl=0","Click to download Image")</f>
      </c>
      <c r="C4418" s="0" t="inlineStr">
        <is>
          <t>Benji Toddler Scuba Hoodie</t>
        </is>
      </c>
      <c r="D4418" s="0" t="inlineStr">
        <is>
          <t>114855</t>
        </is>
      </c>
      <c r="E4418" s="0" t="inlineStr">
        <is>
          <t>BLANK BENJI T BLACK:114855A - 2T</t>
        </is>
      </c>
      <c r="G4418" s="0" t="inlineStr">
        <is>
          <t>TODDLER</t>
        </is>
      </c>
      <c r="H4418" s="0" t="inlineStr">
        <is>
          <t>2T</t>
        </is>
      </c>
      <c r="I4418" s="0">
        <v>42.99</v>
      </c>
      <c r="J4418" s="0">
        <v>66</v>
      </c>
    </row>
    <row r="4419" spans="1:10" customHeight="0">
      <c r="A4419" s="0">
        <f>HYPERLINK("https://dl.dropboxusercontent.com/scl/fi/htchjmncnoxrxg9wvklan/114671-f.jpg?rlkey=axq8l8n0eytla9hg7nboisraq&amp;dl=0","Click to download Image")</f>
      </c>
      <c r="C4419" s="0" t="inlineStr">
        <is>
          <t>Benji Toddler Scuba Hoodie</t>
        </is>
      </c>
      <c r="D4419" s="0" t="inlineStr">
        <is>
          <t>114855</t>
        </is>
      </c>
      <c r="E4419" s="0" t="inlineStr">
        <is>
          <t>BLANK BENJI T BLACK:114855B - 3T</t>
        </is>
      </c>
      <c r="G4419" s="0" t="inlineStr">
        <is>
          <t>TODDLER</t>
        </is>
      </c>
      <c r="H4419" s="0" t="inlineStr">
        <is>
          <t>3T</t>
        </is>
      </c>
      <c r="I4419" s="0">
        <v>42.99</v>
      </c>
      <c r="J4419" s="0">
        <v>65</v>
      </c>
    </row>
    <row r="4420" spans="1:10" customHeight="0">
      <c r="A4420" s="0">
        <f>HYPERLINK("https://dl.dropboxusercontent.com/scl/fi/htchjmncnoxrxg9wvklan/114671-f.jpg?rlkey=axq8l8n0eytla9hg7nboisraq&amp;dl=0","Click to download Image")</f>
      </c>
      <c r="C4420" s="0" t="inlineStr">
        <is>
          <t>Benji Toddler Scuba Hoodie</t>
        </is>
      </c>
      <c r="D4420" s="0" t="inlineStr">
        <is>
          <t>114855</t>
        </is>
      </c>
      <c r="E4420" s="0" t="inlineStr">
        <is>
          <t>BLANK BENJI T BLACK:114855C - 4T</t>
        </is>
      </c>
      <c r="G4420" s="0" t="inlineStr">
        <is>
          <t>TODDLER</t>
        </is>
      </c>
      <c r="H4420" s="0" t="inlineStr">
        <is>
          <t>4T</t>
        </is>
      </c>
      <c r="I4420" s="0">
        <v>42.99</v>
      </c>
      <c r="J4420" s="0">
        <v>66</v>
      </c>
    </row>
    <row r="4421" spans="1:10" customHeight="0">
      <c r="A4421" s="0">
        <f>HYPERLINK("https://dl.dropboxusercontent.com/scl/fi/htchjmncnoxrxg9wvklan/114671-f.jpg?rlkey=axq8l8n0eytla9hg7nboisraq&amp;dl=0","Click to download Image")</f>
      </c>
      <c r="C4421" s="0" t="inlineStr">
        <is>
          <t>Benji Toddler Scuba Hoodie</t>
        </is>
      </c>
      <c r="D4421" s="0" t="inlineStr">
        <is>
          <t>114855</t>
        </is>
      </c>
      <c r="E4421" s="0" t="inlineStr">
        <is>
          <t>BLANK BENJI T BLACK:114855D - 5T</t>
        </is>
      </c>
      <c r="G4421" s="0" t="inlineStr">
        <is>
          <t>TODDLER</t>
        </is>
      </c>
      <c r="H4421" s="0" t="inlineStr">
        <is>
          <t>5T</t>
        </is>
      </c>
      <c r="I4421" s="0">
        <v>42.99</v>
      </c>
      <c r="J4421" s="0">
        <v>65</v>
      </c>
    </row>
    <row r="4422" spans="1:10" customHeight="0">
      <c r="A4422" s="0">
        <f>HYPERLINK("https://dl.dropboxusercontent.com/scl/fi/9f7wl1s2d17qs85m46l4y/114672-f.jpg?rlkey=qhjg70f4ggu5dad5ofmqnzn19&amp;dl=0","Click to download Image")</f>
      </c>
      <c r="C4422" s="0" t="inlineStr">
        <is>
          <t>Benji Toddler Scuba Hoodie</t>
        </is>
      </c>
      <c r="D4422" s="0" t="inlineStr">
        <is>
          <t>114856</t>
        </is>
      </c>
      <c r="E4422" s="0" t="inlineStr">
        <is>
          <t>BLANK BENJI T CARDINAL:114856A - 2T</t>
        </is>
      </c>
      <c r="G4422" s="0" t="inlineStr">
        <is>
          <t>TODDLER</t>
        </is>
      </c>
      <c r="H4422" s="0" t="inlineStr">
        <is>
          <t>2T</t>
        </is>
      </c>
      <c r="I4422" s="0">
        <v>42.99</v>
      </c>
      <c r="J4422" s="0">
        <v>35</v>
      </c>
    </row>
    <row r="4423" spans="1:10" customHeight="0">
      <c r="A4423" s="0">
        <f>HYPERLINK("https://dl.dropboxusercontent.com/scl/fi/9f7wl1s2d17qs85m46l4y/114672-f.jpg?rlkey=qhjg70f4ggu5dad5ofmqnzn19&amp;dl=0","Click to download Image")</f>
      </c>
      <c r="C4423" s="0" t="inlineStr">
        <is>
          <t>Benji Toddler Scuba Hoodie</t>
        </is>
      </c>
      <c r="D4423" s="0" t="inlineStr">
        <is>
          <t>114856</t>
        </is>
      </c>
      <c r="E4423" s="0" t="inlineStr">
        <is>
          <t>BLANK BENJI T CARDINAL:114856B - 3T</t>
        </is>
      </c>
      <c r="G4423" s="0" t="inlineStr">
        <is>
          <t>TODDLER</t>
        </is>
      </c>
      <c r="H4423" s="0" t="inlineStr">
        <is>
          <t>3T</t>
        </is>
      </c>
      <c r="I4423" s="0">
        <v>42.99</v>
      </c>
      <c r="J4423" s="0">
        <v>35</v>
      </c>
    </row>
    <row r="4424" spans="1:10" customHeight="0">
      <c r="A4424" s="0">
        <f>HYPERLINK("https://dl.dropboxusercontent.com/scl/fi/9f7wl1s2d17qs85m46l4y/114672-f.jpg?rlkey=qhjg70f4ggu5dad5ofmqnzn19&amp;dl=0","Click to download Image")</f>
      </c>
      <c r="C4424" s="0" t="inlineStr">
        <is>
          <t>Benji Toddler Scuba Hoodie</t>
        </is>
      </c>
      <c r="D4424" s="0" t="inlineStr">
        <is>
          <t>114856</t>
        </is>
      </c>
      <c r="E4424" s="0" t="inlineStr">
        <is>
          <t>BLANK BENJI T CARDINAL:114856C - 4T</t>
        </is>
      </c>
      <c r="G4424" s="0" t="inlineStr">
        <is>
          <t>TODDLER</t>
        </is>
      </c>
      <c r="H4424" s="0" t="inlineStr">
        <is>
          <t>4T</t>
        </is>
      </c>
      <c r="I4424" s="0">
        <v>42.99</v>
      </c>
      <c r="J4424" s="0">
        <v>35</v>
      </c>
    </row>
    <row r="4425" spans="1:10" customHeight="0">
      <c r="A4425" s="0">
        <f>HYPERLINK("https://dl.dropboxusercontent.com/scl/fi/9f7wl1s2d17qs85m46l4y/114672-f.jpg?rlkey=qhjg70f4ggu5dad5ofmqnzn19&amp;dl=0","Click to download Image")</f>
      </c>
      <c r="C4425" s="0" t="inlineStr">
        <is>
          <t>Benji Toddler Scuba Hoodie</t>
        </is>
      </c>
      <c r="D4425" s="0" t="inlineStr">
        <is>
          <t>114856</t>
        </is>
      </c>
      <c r="E4425" s="0" t="inlineStr">
        <is>
          <t>BLANK BENJI T CARDINAL:114856D - 5T</t>
        </is>
      </c>
      <c r="G4425" s="0" t="inlineStr">
        <is>
          <t>TODDLER</t>
        </is>
      </c>
      <c r="H4425" s="0" t="inlineStr">
        <is>
          <t>5T</t>
        </is>
      </c>
      <c r="I4425" s="0">
        <v>42.99</v>
      </c>
      <c r="J4425" s="0">
        <v>35</v>
      </c>
    </row>
    <row r="4426" spans="1:10" customHeight="0">
      <c r="A4426" s="0">
        <f>HYPERLINK("https://dl.dropboxusercontent.com/scl/fi/45hdpcs2ztfp9ffpv691q/114671-f.jpg?rlkey=qnrirrx9e8yb6t1bcq10toshv&amp;dl=0","Click to download Image")</f>
      </c>
      <c r="C4426" s="0" t="inlineStr">
        <is>
          <t>Benji Youth Scuba Hoodie</t>
        </is>
      </c>
      <c r="D4426" s="0" t="inlineStr">
        <is>
          <t>114671</t>
        </is>
      </c>
      <c r="E4426" s="0" t="inlineStr">
        <is>
          <t>BLANK BENJI Y BLACK:114671B - YS</t>
        </is>
      </c>
      <c r="G4426" s="0" t="inlineStr">
        <is>
          <t>YOUTH</t>
        </is>
      </c>
      <c r="H4426" s="0" t="inlineStr">
        <is>
          <t>YS</t>
        </is>
      </c>
      <c r="I4426" s="0">
        <v>42.99</v>
      </c>
      <c r="J4426" s="0">
        <v>9</v>
      </c>
    </row>
    <row r="4427" spans="1:10" customHeight="0">
      <c r="A4427" s="0">
        <f>HYPERLINK("https://dl.dropboxusercontent.com/scl/fi/45hdpcs2ztfp9ffpv691q/114671-f.jpg?rlkey=qnrirrx9e8yb6t1bcq10toshv&amp;dl=0","Click to download Image")</f>
      </c>
      <c r="C4427" s="0" t="inlineStr">
        <is>
          <t>Benji Youth Scuba Hoodie</t>
        </is>
      </c>
      <c r="D4427" s="0" t="inlineStr">
        <is>
          <t>114671</t>
        </is>
      </c>
      <c r="E4427" s="0" t="inlineStr">
        <is>
          <t>BLANK BENJI Y BLACK:114671C - YM</t>
        </is>
      </c>
      <c r="G4427" s="0" t="inlineStr">
        <is>
          <t>YOUTH</t>
        </is>
      </c>
      <c r="H4427" s="0" t="inlineStr">
        <is>
          <t>YM</t>
        </is>
      </c>
      <c r="I4427" s="0">
        <v>42.99</v>
      </c>
      <c r="J4427" s="0">
        <v>7</v>
      </c>
    </row>
    <row r="4428" spans="1:10" customHeight="0">
      <c r="A4428" s="0">
        <f>HYPERLINK("https://dl.dropboxusercontent.com/scl/fi/45hdpcs2ztfp9ffpv691q/114671-f.jpg?rlkey=qnrirrx9e8yb6t1bcq10toshv&amp;dl=0","Click to download Image")</f>
      </c>
      <c r="C4428" s="0" t="inlineStr">
        <is>
          <t>Benji Youth Scuba Hoodie</t>
        </is>
      </c>
      <c r="D4428" s="0" t="inlineStr">
        <is>
          <t>114671</t>
        </is>
      </c>
      <c r="E4428" s="0" t="inlineStr">
        <is>
          <t>BLANK BENJI Y BLACK:114671D - YL</t>
        </is>
      </c>
      <c r="G4428" s="0" t="inlineStr">
        <is>
          <t>YOUTH</t>
        </is>
      </c>
      <c r="H4428" s="0" t="inlineStr">
        <is>
          <t>YL</t>
        </is>
      </c>
      <c r="I4428" s="0">
        <v>42.99</v>
      </c>
      <c r="J4428" s="0">
        <v>8</v>
      </c>
    </row>
    <row r="4429" spans="1:10" customHeight="0">
      <c r="A4429" s="0">
        <f>HYPERLINK("https://dl.dropboxusercontent.com/scl/fi/45hdpcs2ztfp9ffpv691q/114671-f.jpg?rlkey=qnrirrx9e8yb6t1bcq10toshv&amp;dl=0","Click to download Image")</f>
      </c>
      <c r="C4429" s="0" t="inlineStr">
        <is>
          <t>Benji Youth Scuba Hoodie</t>
        </is>
      </c>
      <c r="D4429" s="0" t="inlineStr">
        <is>
          <t>114671</t>
        </is>
      </c>
      <c r="E4429" s="0" t="inlineStr">
        <is>
          <t>BLANK BENJI Y BLACK:114671E - YXL</t>
        </is>
      </c>
      <c r="G4429" s="0" t="inlineStr">
        <is>
          <t>YOUTH</t>
        </is>
      </c>
      <c r="H4429" s="0" t="inlineStr">
        <is>
          <t>YXL</t>
        </is>
      </c>
      <c r="I4429" s="0">
        <v>42.99</v>
      </c>
      <c r="J4429" s="0">
        <v>15</v>
      </c>
    </row>
    <row r="4430" spans="1:10" customHeight="0">
      <c r="A4430" s="0">
        <f>HYPERLINK("https://dl.dropboxusercontent.com/scl/fi/8keiemcahm5ubtdp62f5g/114672-f.jpg?rlkey=qiss4ra6pk4xedtreok0j4s2r&amp;dl=0","Click to download Image")</f>
      </c>
      <c r="C4430" s="0" t="inlineStr">
        <is>
          <t>Benji Youth Scuba Hoodie</t>
        </is>
      </c>
      <c r="D4430" s="0" t="inlineStr">
        <is>
          <t>114672</t>
        </is>
      </c>
      <c r="E4430" s="0" t="inlineStr">
        <is>
          <t>BLANK BENJI Y CARDINAL:114672B - YS</t>
        </is>
      </c>
      <c r="G4430" s="0" t="inlineStr">
        <is>
          <t>YOUTH</t>
        </is>
      </c>
      <c r="H4430" s="0" t="inlineStr">
        <is>
          <t>YS</t>
        </is>
      </c>
      <c r="I4430" s="0">
        <v>42.99</v>
      </c>
      <c r="J4430" s="0">
        <v>36</v>
      </c>
    </row>
    <row r="4431" spans="1:10" customHeight="0">
      <c r="A4431" s="0">
        <f>HYPERLINK("https://dl.dropboxusercontent.com/scl/fi/8keiemcahm5ubtdp62f5g/114672-f.jpg?rlkey=qiss4ra6pk4xedtreok0j4s2r&amp;dl=0","Click to download Image")</f>
      </c>
      <c r="C4431" s="0" t="inlineStr">
        <is>
          <t>Benji Youth Scuba Hoodie</t>
        </is>
      </c>
      <c r="D4431" s="0" t="inlineStr">
        <is>
          <t>114672</t>
        </is>
      </c>
      <c r="E4431" s="0" t="inlineStr">
        <is>
          <t>BLANK BENJI Y CARDINAL:114672C - YM</t>
        </is>
      </c>
      <c r="G4431" s="0" t="inlineStr">
        <is>
          <t>YOUTH</t>
        </is>
      </c>
      <c r="H4431" s="0" t="inlineStr">
        <is>
          <t>YM</t>
        </is>
      </c>
      <c r="I4431" s="0">
        <v>42.99</v>
      </c>
      <c r="J4431" s="0">
        <v>36</v>
      </c>
    </row>
    <row r="4432" spans="1:10" customHeight="0">
      <c r="A4432" s="0">
        <f>HYPERLINK("https://dl.dropboxusercontent.com/scl/fi/8keiemcahm5ubtdp62f5g/114672-f.jpg?rlkey=qiss4ra6pk4xedtreok0j4s2r&amp;dl=0","Click to download Image")</f>
      </c>
      <c r="C4432" s="0" t="inlineStr">
        <is>
          <t>Benji Youth Scuba Hoodie</t>
        </is>
      </c>
      <c r="D4432" s="0" t="inlineStr">
        <is>
          <t>114672</t>
        </is>
      </c>
      <c r="E4432" s="0" t="inlineStr">
        <is>
          <t>BLANK BENJI Y CARDINAL:114672D - YL</t>
        </is>
      </c>
      <c r="G4432" s="0" t="inlineStr">
        <is>
          <t>YOUTH</t>
        </is>
      </c>
      <c r="H4432" s="0" t="inlineStr">
        <is>
          <t>YL</t>
        </is>
      </c>
      <c r="I4432" s="0">
        <v>42.99</v>
      </c>
      <c r="J4432" s="0">
        <v>36</v>
      </c>
    </row>
    <row r="4433" spans="1:10" customHeight="0">
      <c r="A4433" s="0">
        <f>HYPERLINK("https://dl.dropboxusercontent.com/scl/fi/8keiemcahm5ubtdp62f5g/114672-f.jpg?rlkey=qiss4ra6pk4xedtreok0j4s2r&amp;dl=0","Click to download Image")</f>
      </c>
      <c r="C4433" s="0" t="inlineStr">
        <is>
          <t>Benji Youth Scuba Hoodie</t>
        </is>
      </c>
      <c r="D4433" s="0" t="inlineStr">
        <is>
          <t>114672</t>
        </is>
      </c>
      <c r="E4433" s="0" t="inlineStr">
        <is>
          <t>BLANK BENJI Y CARDINAL:114672E - YXL</t>
        </is>
      </c>
      <c r="G4433" s="0" t="inlineStr">
        <is>
          <t>YOUTH</t>
        </is>
      </c>
      <c r="H4433" s="0" t="inlineStr">
        <is>
          <t>YXL</t>
        </is>
      </c>
      <c r="I4433" s="0">
        <v>42.99</v>
      </c>
      <c r="J4433" s="0">
        <v>36</v>
      </c>
    </row>
    <row r="4434" spans="1:10" customHeight="0">
      <c r="A4434" s="0">
        <f>HYPERLINK("https://dl.dropboxusercontent.com/scl/fi/mel2kfokqs8gpeg4hwnmj/saylorm1.jpg?rlkey=w5k36concd749tfyt9m50afmi&amp;dl=0","Click to download Image")</f>
      </c>
      <c r="C4434" s="0" t="inlineStr">
        <is>
          <t>Saylor Toddler Surplus Jacket</t>
        </is>
      </c>
      <c r="D4434" s="0" t="inlineStr">
        <is>
          <t>123052</t>
        </is>
      </c>
      <c r="E4434" s="0" t="inlineStr">
        <is>
          <t>BLANK SAYLOR T GY:123052A-2T</t>
        </is>
      </c>
      <c r="F4434" s="0" t="inlineStr">
        <is>
          <t>899123052085</t>
        </is>
      </c>
      <c r="G4434" s="0" t="inlineStr">
        <is>
          <t>TODDLER</t>
        </is>
      </c>
      <c r="H4434" s="0" t="inlineStr">
        <is>
          <t>2T</t>
        </is>
      </c>
      <c r="I4434" s="0">
        <v>42.99</v>
      </c>
      <c r="J4434" s="0">
        <v>34</v>
      </c>
    </row>
    <row r="4435" spans="1:10" customHeight="0">
      <c r="A4435" s="0">
        <f>HYPERLINK("https://dl.dropboxusercontent.com/scl/fi/mel2kfokqs8gpeg4hwnmj/saylorm1.jpg?rlkey=w5k36concd749tfyt9m50afmi&amp;dl=0","Click to download Image")</f>
      </c>
      <c r="C4435" s="0" t="inlineStr">
        <is>
          <t>Saylor Toddler Surplus Jacket</t>
        </is>
      </c>
      <c r="D4435" s="0" t="inlineStr">
        <is>
          <t>123052</t>
        </is>
      </c>
      <c r="E4435" s="0" t="inlineStr">
        <is>
          <t>BLANK SAYLOR T GY:123052B-3T</t>
        </is>
      </c>
      <c r="F4435" s="0" t="inlineStr">
        <is>
          <t>899123052092</t>
        </is>
      </c>
      <c r="G4435" s="0" t="inlineStr">
        <is>
          <t>TODDLER</t>
        </is>
      </c>
      <c r="H4435" s="0" t="inlineStr">
        <is>
          <t>3T</t>
        </is>
      </c>
      <c r="I4435" s="0">
        <v>42.99</v>
      </c>
      <c r="J4435" s="0">
        <v>34</v>
      </c>
    </row>
    <row r="4436" spans="1:10" customHeight="0">
      <c r="A4436" s="0">
        <f>HYPERLINK("https://dl.dropboxusercontent.com/scl/fi/mel2kfokqs8gpeg4hwnmj/saylorm1.jpg?rlkey=w5k36concd749tfyt9m50afmi&amp;dl=0","Click to download Image")</f>
      </c>
      <c r="C4436" s="0" t="inlineStr">
        <is>
          <t>Saylor Toddler Surplus Jacket</t>
        </is>
      </c>
      <c r="D4436" s="0" t="inlineStr">
        <is>
          <t>123052</t>
        </is>
      </c>
      <c r="E4436" s="0" t="inlineStr">
        <is>
          <t>BLANK SAYLOR T GY:123052C-4T</t>
        </is>
      </c>
      <c r="F4436" s="0" t="inlineStr">
        <is>
          <t>899123052108</t>
        </is>
      </c>
      <c r="G4436" s="0" t="inlineStr">
        <is>
          <t>TODDLER</t>
        </is>
      </c>
      <c r="H4436" s="0" t="inlineStr">
        <is>
          <t>4T</t>
        </is>
      </c>
      <c r="I4436" s="0">
        <v>42.99</v>
      </c>
      <c r="J4436" s="0">
        <v>33</v>
      </c>
    </row>
    <row r="4437" spans="1:10" customHeight="0">
      <c r="A4437" s="0">
        <f>HYPERLINK("https://dl.dropboxusercontent.com/scl/fi/mel2kfokqs8gpeg4hwnmj/saylorm1.jpg?rlkey=w5k36concd749tfyt9m50afmi&amp;dl=0","Click to download Image")</f>
      </c>
      <c r="C4437" s="0" t="inlineStr">
        <is>
          <t>Saylor Toddler Surplus Jacket</t>
        </is>
      </c>
      <c r="D4437" s="0" t="inlineStr">
        <is>
          <t>123052</t>
        </is>
      </c>
      <c r="E4437" s="0" t="inlineStr">
        <is>
          <t>BLANK SAYLOR T GY:123052D-5T</t>
        </is>
      </c>
      <c r="F4437" s="0" t="inlineStr">
        <is>
          <t>899123052115</t>
        </is>
      </c>
      <c r="G4437" s="0" t="inlineStr">
        <is>
          <t>TODDLER</t>
        </is>
      </c>
      <c r="H4437" s="0" t="inlineStr">
        <is>
          <t>5T</t>
        </is>
      </c>
      <c r="I4437" s="0">
        <v>42.99</v>
      </c>
      <c r="J4437" s="0">
        <v>33</v>
      </c>
    </row>
    <row r="4438" spans="1:10" customHeight="0">
      <c r="A4438" s="0">
        <f>HYPERLINK("https://dl.dropboxusercontent.com/scl/fi/idlqvs501n042f6q4pis9/saylorm1.jpg?rlkey=gteiq6ooofku36u18adcp6c0m&amp;dl=0","Click to download Image")</f>
      </c>
      <c r="C4438" s="0" t="inlineStr">
        <is>
          <t>Saylor Youth Surplus Jacket</t>
        </is>
      </c>
      <c r="D4438" s="0" t="inlineStr">
        <is>
          <t>123051</t>
        </is>
      </c>
      <c r="E4438" s="0" t="inlineStr">
        <is>
          <t>BLANK SAYLOR Y GY:123051B-YS</t>
        </is>
      </c>
      <c r="F4438" s="0" t="inlineStr">
        <is>
          <t>899123051019</t>
        </is>
      </c>
      <c r="G4438" s="0" t="inlineStr">
        <is>
          <t>YOUTH</t>
        </is>
      </c>
      <c r="H4438" s="0" t="inlineStr">
        <is>
          <t>YS</t>
        </is>
      </c>
      <c r="I4438" s="0">
        <v>42.99</v>
      </c>
      <c r="J4438" s="0">
        <v>28</v>
      </c>
    </row>
    <row r="4439" spans="1:10" customHeight="0">
      <c r="A4439" s="0">
        <f>HYPERLINK("https://dl.dropboxusercontent.com/scl/fi/idlqvs501n042f6q4pis9/saylorm1.jpg?rlkey=gteiq6ooofku36u18adcp6c0m&amp;dl=0","Click to download Image")</f>
      </c>
      <c r="C4439" s="0" t="inlineStr">
        <is>
          <t>Saylor Youth Surplus Jacket</t>
        </is>
      </c>
      <c r="D4439" s="0" t="inlineStr">
        <is>
          <t>123051</t>
        </is>
      </c>
      <c r="E4439" s="0" t="inlineStr">
        <is>
          <t>BLANK SAYLOR Y GY:123051C-YM</t>
        </is>
      </c>
      <c r="F4439" s="0" t="inlineStr">
        <is>
          <t>899123051026</t>
        </is>
      </c>
      <c r="G4439" s="0" t="inlineStr">
        <is>
          <t>YOUTH</t>
        </is>
      </c>
      <c r="H4439" s="0" t="inlineStr">
        <is>
          <t>YM</t>
        </is>
      </c>
      <c r="I4439" s="0">
        <v>42.99</v>
      </c>
      <c r="J4439" s="0">
        <v>31</v>
      </c>
    </row>
    <row r="4440" spans="1:10" customHeight="0">
      <c r="A4440" s="0">
        <f>HYPERLINK("https://dl.dropboxusercontent.com/scl/fi/idlqvs501n042f6q4pis9/saylorm1.jpg?rlkey=gteiq6ooofku36u18adcp6c0m&amp;dl=0","Click to download Image")</f>
      </c>
      <c r="C4440" s="0" t="inlineStr">
        <is>
          <t>Saylor Youth Surplus Jacket</t>
        </is>
      </c>
      <c r="D4440" s="0" t="inlineStr">
        <is>
          <t>123051</t>
        </is>
      </c>
      <c r="E4440" s="0" t="inlineStr">
        <is>
          <t>BLANK SAYLOR Y GY:123051D-YL</t>
        </is>
      </c>
      <c r="F4440" s="0" t="inlineStr">
        <is>
          <t>899123051033</t>
        </is>
      </c>
      <c r="G4440" s="0" t="inlineStr">
        <is>
          <t>YOUTH</t>
        </is>
      </c>
      <c r="H4440" s="0" t="inlineStr">
        <is>
          <t>YL</t>
        </is>
      </c>
      <c r="I4440" s="0">
        <v>42.99</v>
      </c>
      <c r="J4440" s="0">
        <v>29</v>
      </c>
    </row>
    <row r="4441" spans="1:10" customHeight="0">
      <c r="A4441" s="0">
        <f>HYPERLINK("https://dl.dropboxusercontent.com/scl/fi/idlqvs501n042f6q4pis9/saylorm1.jpg?rlkey=gteiq6ooofku36u18adcp6c0m&amp;dl=0","Click to download Image")</f>
      </c>
      <c r="C4441" s="0" t="inlineStr">
        <is>
          <t>Saylor Youth Surplus Jacket</t>
        </is>
      </c>
      <c r="D4441" s="0" t="inlineStr">
        <is>
          <t>123051</t>
        </is>
      </c>
      <c r="E4441" s="0" t="inlineStr">
        <is>
          <t>BLANK SAYLOR Y GY:123051E-YXL</t>
        </is>
      </c>
      <c r="F4441" s="0" t="inlineStr">
        <is>
          <t>899123051040</t>
        </is>
      </c>
      <c r="G4441" s="0" t="inlineStr">
        <is>
          <t>YOUTH</t>
        </is>
      </c>
      <c r="H4441" s="0" t="inlineStr">
        <is>
          <t>YXL</t>
        </is>
      </c>
      <c r="I4441" s="0">
        <v>42.99</v>
      </c>
      <c r="J4441" s="0">
        <v>31</v>
      </c>
    </row>
    <row r="4442" spans="1:10" customHeight="0">
      <c r="A4442" s="0">
        <f>HYPERLINK("https://dl.dropboxusercontent.com/scl/fi/oyc13ce2i6qmew73k1ucl/135665-f.jpg?rlkey=1ue32hk0fbn4ab1uf9mu5t3wz&amp;dl=0","Click to download Image")</f>
      </c>
      <c r="B4442" s="0">
        <f>HYPERLINK("https://dl.dropboxusercontent.com/scl/fi/ksxho2zc7ozfxzbjnfak9/tdlr-yth-t-shirt-size-chartsslate-ss.jpg?rlkey=57fpt4tggwdvspxq2ytm1c5dw&amp;dl=0","Click to download SizeChart")</f>
      </c>
      <c r="C4442" s="0" t="inlineStr">
        <is>
          <t>Slate Toddler Boys Ultra-Soft T-Shirt</t>
        </is>
      </c>
      <c r="D4442" s="0" t="inlineStr">
        <is>
          <t>135665</t>
        </is>
      </c>
      <c r="E4442" s="0" t="inlineStr">
        <is>
          <t>BLANK SLATE T BK:135665A-2T</t>
        </is>
      </c>
      <c r="F4442" s="0" t="inlineStr">
        <is>
          <t>899135665082</t>
        </is>
      </c>
      <c r="G4442" s="0" t="inlineStr">
        <is>
          <t>TODDLER</t>
        </is>
      </c>
      <c r="H4442" s="0" t="inlineStr">
        <is>
          <t>2T</t>
        </is>
      </c>
      <c r="I4442" s="0">
        <v>11.99</v>
      </c>
      <c r="J4442" s="0">
        <v>18</v>
      </c>
    </row>
    <row r="4443" spans="1:10" customHeight="0">
      <c r="A4443" s="0">
        <f>HYPERLINK("https://dl.dropboxusercontent.com/scl/fi/oyc13ce2i6qmew73k1ucl/135665-f.jpg?rlkey=1ue32hk0fbn4ab1uf9mu5t3wz&amp;dl=0","Click to download Image")</f>
      </c>
      <c r="B4443" s="0">
        <f>HYPERLINK("https://dl.dropboxusercontent.com/scl/fi/ksxho2zc7ozfxzbjnfak9/tdlr-yth-t-shirt-size-chartsslate-ss.jpg?rlkey=57fpt4tggwdvspxq2ytm1c5dw&amp;dl=0","Click to download SizeChart")</f>
      </c>
      <c r="C4443" s="0" t="inlineStr">
        <is>
          <t>Slate Toddler Boys Ultra-Soft T-Shirt</t>
        </is>
      </c>
      <c r="D4443" s="0" t="inlineStr">
        <is>
          <t>135665</t>
        </is>
      </c>
      <c r="E4443" s="0" t="inlineStr">
        <is>
          <t>BLANK SLATE T BK:135665B-3T</t>
        </is>
      </c>
      <c r="F4443" s="0" t="inlineStr">
        <is>
          <t>899135665099</t>
        </is>
      </c>
      <c r="G4443" s="0" t="inlineStr">
        <is>
          <t>TODDLER</t>
        </is>
      </c>
      <c r="H4443" s="0" t="inlineStr">
        <is>
          <t>3T</t>
        </is>
      </c>
      <c r="I4443" s="0">
        <v>11.99</v>
      </c>
      <c r="J4443" s="0">
        <v>16</v>
      </c>
    </row>
    <row r="4444" spans="1:10" customHeight="0">
      <c r="A4444" s="0">
        <f>HYPERLINK("https://dl.dropboxusercontent.com/scl/fi/oyc13ce2i6qmew73k1ucl/135665-f.jpg?rlkey=1ue32hk0fbn4ab1uf9mu5t3wz&amp;dl=0","Click to download Image")</f>
      </c>
      <c r="B4444" s="0">
        <f>HYPERLINK("https://dl.dropboxusercontent.com/scl/fi/ksxho2zc7ozfxzbjnfak9/tdlr-yth-t-shirt-size-chartsslate-ss.jpg?rlkey=57fpt4tggwdvspxq2ytm1c5dw&amp;dl=0","Click to download SizeChart")</f>
      </c>
      <c r="C4444" s="0" t="inlineStr">
        <is>
          <t>Slate Toddler Boys Ultra-Soft T-Shirt</t>
        </is>
      </c>
      <c r="D4444" s="0" t="inlineStr">
        <is>
          <t>135665</t>
        </is>
      </c>
      <c r="E4444" s="0" t="inlineStr">
        <is>
          <t>BLANK SLATE T BK:135665C-4T</t>
        </is>
      </c>
      <c r="F4444" s="0" t="inlineStr">
        <is>
          <t>899135665105</t>
        </is>
      </c>
      <c r="G4444" s="0" t="inlineStr">
        <is>
          <t>TODDLER</t>
        </is>
      </c>
      <c r="H4444" s="0" t="inlineStr">
        <is>
          <t>4T</t>
        </is>
      </c>
      <c r="I4444" s="0">
        <v>11.99</v>
      </c>
      <c r="J4444" s="0">
        <v>9</v>
      </c>
    </row>
    <row r="4445" spans="1:10" customHeight="0">
      <c r="A4445" s="0">
        <f>HYPERLINK("https://dl.dropboxusercontent.com/scl/fi/oyc13ce2i6qmew73k1ucl/135665-f.jpg?rlkey=1ue32hk0fbn4ab1uf9mu5t3wz&amp;dl=0","Click to download Image")</f>
      </c>
      <c r="B4445" s="0">
        <f>HYPERLINK("https://dl.dropboxusercontent.com/scl/fi/ksxho2zc7ozfxzbjnfak9/tdlr-yth-t-shirt-size-chartsslate-ss.jpg?rlkey=57fpt4tggwdvspxq2ytm1c5dw&amp;dl=0","Click to download SizeChart")</f>
      </c>
      <c r="C4445" s="0" t="inlineStr">
        <is>
          <t>Slate Toddler Boys Ultra-Soft T-Shirt</t>
        </is>
      </c>
      <c r="D4445" s="0" t="inlineStr">
        <is>
          <t>135665</t>
        </is>
      </c>
      <c r="E4445" s="0" t="inlineStr">
        <is>
          <t>BLANK SLATE T BK:135665D-5T</t>
        </is>
      </c>
      <c r="F4445" s="0" t="inlineStr">
        <is>
          <t>899135665112</t>
        </is>
      </c>
      <c r="G4445" s="0" t="inlineStr">
        <is>
          <t>TODDLER</t>
        </is>
      </c>
      <c r="H4445" s="0" t="inlineStr">
        <is>
          <t>5T</t>
        </is>
      </c>
      <c r="I4445" s="0">
        <v>11.99</v>
      </c>
      <c r="J4445" s="0">
        <v>19</v>
      </c>
    </row>
    <row r="4446" spans="1:10" customHeight="0">
      <c r="A4446" s="0">
        <f>HYPERLINK("https://dl.dropboxusercontent.com/scl/fi/2xuiypiu0rssjjc1y8obc/slate-140499-f.jpg?rlkey=wcbso59w51005zb3azt9ymf45&amp;dl=0","Click to download Image")</f>
      </c>
      <c r="B4446" s="0">
        <f>HYPERLINK("https://dl.dropboxusercontent.com/scl/fi/ksxho2zc7ozfxzbjnfak9/tdlr-yth-t-shirt-size-chartsslate-ss.jpg?rlkey=57fpt4tggwdvspxq2ytm1c5dw&amp;dl=0","Click to download SizeChart")</f>
      </c>
      <c r="C4446" s="0" t="inlineStr">
        <is>
          <t>Slate Toddler Boys Ultra-Soft T-Shirt</t>
        </is>
      </c>
      <c r="D4446" s="0" t="inlineStr">
        <is>
          <t>153020</t>
        </is>
      </c>
      <c r="E4446" s="0" t="inlineStr">
        <is>
          <t>BLANK SLATE T GD:153020A-2T</t>
        </is>
      </c>
      <c r="F4446" s="0" t="inlineStr">
        <is>
          <t>899153020085</t>
        </is>
      </c>
      <c r="G4446" s="0" t="inlineStr">
        <is>
          <t>TODDLER</t>
        </is>
      </c>
      <c r="H4446" s="0" t="inlineStr">
        <is>
          <t>2T</t>
        </is>
      </c>
      <c r="I4446" s="0">
        <v>11.99</v>
      </c>
      <c r="J4446" s="0">
        <v>9</v>
      </c>
    </row>
    <row r="4447" spans="1:10" customHeight="0">
      <c r="A4447" s="0">
        <f>HYPERLINK("https://dl.dropboxusercontent.com/scl/fi/2xuiypiu0rssjjc1y8obc/slate-140499-f.jpg?rlkey=wcbso59w51005zb3azt9ymf45&amp;dl=0","Click to download Image")</f>
      </c>
      <c r="B4447" s="0">
        <f>HYPERLINK("https://dl.dropboxusercontent.com/scl/fi/ksxho2zc7ozfxzbjnfak9/tdlr-yth-t-shirt-size-chartsslate-ss.jpg?rlkey=57fpt4tggwdvspxq2ytm1c5dw&amp;dl=0","Click to download SizeChart")</f>
      </c>
      <c r="C4447" s="0" t="inlineStr">
        <is>
          <t>Slate Toddler Boys Ultra-Soft T-Shirt</t>
        </is>
      </c>
      <c r="D4447" s="0" t="inlineStr">
        <is>
          <t>153020</t>
        </is>
      </c>
      <c r="E4447" s="0" t="inlineStr">
        <is>
          <t>BLANK SLATE T GD:153020B-3T</t>
        </is>
      </c>
      <c r="F4447" s="0" t="inlineStr">
        <is>
          <t>899153020092</t>
        </is>
      </c>
      <c r="G4447" s="0" t="inlineStr">
        <is>
          <t>TODDLER</t>
        </is>
      </c>
      <c r="H4447" s="0" t="inlineStr">
        <is>
          <t>3T</t>
        </is>
      </c>
      <c r="I4447" s="0">
        <v>11.99</v>
      </c>
      <c r="J4447" s="0">
        <v>9</v>
      </c>
    </row>
    <row r="4448" spans="1:10" customHeight="0">
      <c r="A4448" s="0">
        <f>HYPERLINK("https://dl.dropboxusercontent.com/scl/fi/2xuiypiu0rssjjc1y8obc/slate-140499-f.jpg?rlkey=wcbso59w51005zb3azt9ymf45&amp;dl=0","Click to download Image")</f>
      </c>
      <c r="B4448" s="0">
        <f>HYPERLINK("https://dl.dropboxusercontent.com/scl/fi/ksxho2zc7ozfxzbjnfak9/tdlr-yth-t-shirt-size-chartsslate-ss.jpg?rlkey=57fpt4tggwdvspxq2ytm1c5dw&amp;dl=0","Click to download SizeChart")</f>
      </c>
      <c r="C4448" s="0" t="inlineStr">
        <is>
          <t>Slate Toddler Boys Ultra-Soft T-Shirt</t>
        </is>
      </c>
      <c r="D4448" s="0" t="inlineStr">
        <is>
          <t>153020</t>
        </is>
      </c>
      <c r="E4448" s="0" t="inlineStr">
        <is>
          <t>BLANK SLATE T GD:153020C-4T</t>
        </is>
      </c>
      <c r="F4448" s="0" t="inlineStr">
        <is>
          <t>899153020108</t>
        </is>
      </c>
      <c r="G4448" s="0" t="inlineStr">
        <is>
          <t>TODDLER</t>
        </is>
      </c>
      <c r="H4448" s="0" t="inlineStr">
        <is>
          <t>4T</t>
        </is>
      </c>
      <c r="I4448" s="0">
        <v>11.99</v>
      </c>
      <c r="J4448" s="0">
        <v>9</v>
      </c>
    </row>
    <row r="4449" spans="1:10" customHeight="0">
      <c r="A4449" s="0">
        <f>HYPERLINK("https://dl.dropboxusercontent.com/scl/fi/2xuiypiu0rssjjc1y8obc/slate-140499-f.jpg?rlkey=wcbso59w51005zb3azt9ymf45&amp;dl=0","Click to download Image")</f>
      </c>
      <c r="B4449" s="0">
        <f>HYPERLINK("https://dl.dropboxusercontent.com/scl/fi/ksxho2zc7ozfxzbjnfak9/tdlr-yth-t-shirt-size-chartsslate-ss.jpg?rlkey=57fpt4tggwdvspxq2ytm1c5dw&amp;dl=0","Click to download SizeChart")</f>
      </c>
      <c r="C4449" s="0" t="inlineStr">
        <is>
          <t>Slate Toddler Boys Ultra-Soft T-Shirt</t>
        </is>
      </c>
      <c r="D4449" s="0" t="inlineStr">
        <is>
          <t>153020</t>
        </is>
      </c>
      <c r="E4449" s="0" t="inlineStr">
        <is>
          <t>BLANK SLATE T GD:153020D-5T</t>
        </is>
      </c>
      <c r="F4449" s="0" t="inlineStr">
        <is>
          <t>899153020115</t>
        </is>
      </c>
      <c r="G4449" s="0" t="inlineStr">
        <is>
          <t>TODDLER</t>
        </is>
      </c>
      <c r="H4449" s="0" t="inlineStr">
        <is>
          <t>5T</t>
        </is>
      </c>
      <c r="I4449" s="0">
        <v>11.99</v>
      </c>
      <c r="J4449" s="0">
        <v>9</v>
      </c>
    </row>
    <row r="4450" spans="1:10" customHeight="0">
      <c r="A4450" s="0">
        <f>HYPERLINK("https://dl.dropboxusercontent.com/scl/fi/5cds8319hxat4ceuxo0zk/slate-153018-f.jpg?rlkey=xup4umpbmnp7e2hgxty2rhiqq&amp;dl=0","Click to download Image")</f>
      </c>
      <c r="B4450" s="0">
        <f>HYPERLINK("https://dl.dropboxusercontent.com/scl/fi/ksxho2zc7ozfxzbjnfak9/tdlr-yth-t-shirt-size-chartsslate-ss.jpg?rlkey=57fpt4tggwdvspxq2ytm1c5dw&amp;dl=0","Click to download SizeChart")</f>
      </c>
      <c r="C4450" s="0" t="inlineStr">
        <is>
          <t>Slate Toddler Boys Ultra-Soft T-Shirt</t>
        </is>
      </c>
      <c r="D4450" s="0" t="inlineStr">
        <is>
          <t>153019</t>
        </is>
      </c>
      <c r="E4450" s="0" t="inlineStr">
        <is>
          <t>BLANK SLATE T RD:153019A-2T</t>
        </is>
      </c>
      <c r="F4450" s="0" t="inlineStr">
        <is>
          <t>899153019089</t>
        </is>
      </c>
      <c r="G4450" s="0" t="inlineStr">
        <is>
          <t>TODDLER</t>
        </is>
      </c>
      <c r="H4450" s="0" t="inlineStr">
        <is>
          <t>2T</t>
        </is>
      </c>
      <c r="I4450" s="0">
        <v>11.99</v>
      </c>
      <c r="J4450" s="0">
        <v>8</v>
      </c>
    </row>
    <row r="4451" spans="1:10" customHeight="0">
      <c r="A4451" s="0">
        <f>HYPERLINK("https://dl.dropboxusercontent.com/scl/fi/5cds8319hxat4ceuxo0zk/slate-153018-f.jpg?rlkey=xup4umpbmnp7e2hgxty2rhiqq&amp;dl=0","Click to download Image")</f>
      </c>
      <c r="B4451" s="0">
        <f>HYPERLINK("https://dl.dropboxusercontent.com/scl/fi/ksxho2zc7ozfxzbjnfak9/tdlr-yth-t-shirt-size-chartsslate-ss.jpg?rlkey=57fpt4tggwdvspxq2ytm1c5dw&amp;dl=0","Click to download SizeChart")</f>
      </c>
      <c r="C4451" s="0" t="inlineStr">
        <is>
          <t>Slate Toddler Boys Ultra-Soft T-Shirt</t>
        </is>
      </c>
      <c r="D4451" s="0" t="inlineStr">
        <is>
          <t>153019</t>
        </is>
      </c>
      <c r="E4451" s="0" t="inlineStr">
        <is>
          <t>BLANK SLATE T RD:153019B-3T</t>
        </is>
      </c>
      <c r="F4451" s="0" t="inlineStr">
        <is>
          <t>899153019096</t>
        </is>
      </c>
      <c r="G4451" s="0" t="inlineStr">
        <is>
          <t>TODDLER</t>
        </is>
      </c>
      <c r="H4451" s="0" t="inlineStr">
        <is>
          <t>3T</t>
        </is>
      </c>
      <c r="I4451" s="0">
        <v>11.99</v>
      </c>
      <c r="J4451" s="0">
        <v>9</v>
      </c>
    </row>
    <row r="4452" spans="1:10" customHeight="0">
      <c r="A4452" s="0">
        <f>HYPERLINK("https://dl.dropboxusercontent.com/scl/fi/5cds8319hxat4ceuxo0zk/slate-153018-f.jpg?rlkey=xup4umpbmnp7e2hgxty2rhiqq&amp;dl=0","Click to download Image")</f>
      </c>
      <c r="B4452" s="0">
        <f>HYPERLINK("https://dl.dropboxusercontent.com/scl/fi/ksxho2zc7ozfxzbjnfak9/tdlr-yth-t-shirt-size-chartsslate-ss.jpg?rlkey=57fpt4tggwdvspxq2ytm1c5dw&amp;dl=0","Click to download SizeChart")</f>
      </c>
      <c r="C4452" s="0" t="inlineStr">
        <is>
          <t>Slate Toddler Boys Ultra-Soft T-Shirt</t>
        </is>
      </c>
      <c r="D4452" s="0" t="inlineStr">
        <is>
          <t>153019</t>
        </is>
      </c>
      <c r="E4452" s="0" t="inlineStr">
        <is>
          <t>BLANK SLATE T RD:153019C-4T</t>
        </is>
      </c>
      <c r="F4452" s="0" t="inlineStr">
        <is>
          <t>899153019102</t>
        </is>
      </c>
      <c r="G4452" s="0" t="inlineStr">
        <is>
          <t>TODDLER</t>
        </is>
      </c>
      <c r="H4452" s="0" t="inlineStr">
        <is>
          <t>4T</t>
        </is>
      </c>
      <c r="I4452" s="0">
        <v>11.99</v>
      </c>
      <c r="J4452" s="0">
        <v>8</v>
      </c>
    </row>
    <row r="4453" spans="1:10" customHeight="0">
      <c r="A4453" s="0">
        <f>HYPERLINK("https://dl.dropboxusercontent.com/scl/fi/5cds8319hxat4ceuxo0zk/slate-153018-f.jpg?rlkey=xup4umpbmnp7e2hgxty2rhiqq&amp;dl=0","Click to download Image")</f>
      </c>
      <c r="B4453" s="0">
        <f>HYPERLINK("https://dl.dropboxusercontent.com/scl/fi/ksxho2zc7ozfxzbjnfak9/tdlr-yth-t-shirt-size-chartsslate-ss.jpg?rlkey=57fpt4tggwdvspxq2ytm1c5dw&amp;dl=0","Click to download SizeChart")</f>
      </c>
      <c r="C4453" s="0" t="inlineStr">
        <is>
          <t>Slate Toddler Boys Ultra-Soft T-Shirt</t>
        </is>
      </c>
      <c r="D4453" s="0" t="inlineStr">
        <is>
          <t>153019</t>
        </is>
      </c>
      <c r="E4453" s="0" t="inlineStr">
        <is>
          <t>BLANK SLATE T RD:153019D-5T</t>
        </is>
      </c>
      <c r="F4453" s="0" t="inlineStr">
        <is>
          <t>899153019119</t>
        </is>
      </c>
      <c r="G4453" s="0" t="inlineStr">
        <is>
          <t>TODDLER</t>
        </is>
      </c>
      <c r="H4453" s="0" t="inlineStr">
        <is>
          <t>5T</t>
        </is>
      </c>
      <c r="I4453" s="0">
        <v>11.99</v>
      </c>
      <c r="J4453" s="0">
        <v>9</v>
      </c>
    </row>
    <row r="4454" spans="1:10" customHeight="0">
      <c r="A4454" s="0">
        <f>HYPERLINK("https://dl.dropboxusercontent.com/scl/fi/qro6wvp7rpl6e0hdc4o3s/slate-b.jpg?rlkey=q2jk9co4nw6giuvl8kz3tbbrc&amp;dl=0","Click to download Image")</f>
      </c>
      <c r="B4454" s="0">
        <f>HYPERLINK("https://dl.dropboxusercontent.com/scl/fi/6yr7hjf8qige6w0gb1nmc/tdlr-yth-t-shirt-size-chartsslate-ss.jpg?rlkey=4j47ivmzdb379bsbhrv9bqiw8&amp;dl=0","Click to download SizeChart")</f>
      </c>
      <c r="C4454" s="0" t="inlineStr">
        <is>
          <t>Slate Youth Boys Ultra-Soft T-Shirt</t>
        </is>
      </c>
      <c r="D4454" s="0" t="inlineStr">
        <is>
          <t>140511</t>
        </is>
      </c>
      <c r="E4454" s="0" t="inlineStr">
        <is>
          <t>BLANK SLATE Y BK:140511B-YS</t>
        </is>
      </c>
      <c r="F4454" s="0" t="inlineStr">
        <is>
          <t>899140511015</t>
        </is>
      </c>
      <c r="G4454" s="0" t="inlineStr">
        <is>
          <t>YOUTH</t>
        </is>
      </c>
      <c r="H4454" s="0" t="inlineStr">
        <is>
          <t>YS</t>
        </is>
      </c>
      <c r="I4454" s="0">
        <v>11.99</v>
      </c>
      <c r="J4454" s="0">
        <v>57</v>
      </c>
    </row>
    <row r="4455" spans="1:10" customHeight="0">
      <c r="A4455" s="0">
        <f>HYPERLINK("https://dl.dropboxusercontent.com/scl/fi/qro6wvp7rpl6e0hdc4o3s/slate-b.jpg?rlkey=q2jk9co4nw6giuvl8kz3tbbrc&amp;dl=0","Click to download Image")</f>
      </c>
      <c r="B4455" s="0">
        <f>HYPERLINK("https://dl.dropboxusercontent.com/scl/fi/6yr7hjf8qige6w0gb1nmc/tdlr-yth-t-shirt-size-chartsslate-ss.jpg?rlkey=4j47ivmzdb379bsbhrv9bqiw8&amp;dl=0","Click to download SizeChart")</f>
      </c>
      <c r="C4455" s="0" t="inlineStr">
        <is>
          <t>Slate Youth Boys Ultra-Soft T-Shirt</t>
        </is>
      </c>
      <c r="D4455" s="0" t="inlineStr">
        <is>
          <t>140511</t>
        </is>
      </c>
      <c r="E4455" s="0" t="inlineStr">
        <is>
          <t>BLANK SLATE Y BK:140511C-YM</t>
        </is>
      </c>
      <c r="F4455" s="0" t="inlineStr">
        <is>
          <t>899140511022</t>
        </is>
      </c>
      <c r="G4455" s="0" t="inlineStr">
        <is>
          <t>YOUTH</t>
        </is>
      </c>
      <c r="H4455" s="0" t="inlineStr">
        <is>
          <t>YM</t>
        </is>
      </c>
      <c r="I4455" s="0">
        <v>11.99</v>
      </c>
      <c r="J4455" s="0">
        <v>61</v>
      </c>
    </row>
    <row r="4456" spans="1:10" customHeight="0">
      <c r="A4456" s="0">
        <f>HYPERLINK("https://dl.dropboxusercontent.com/scl/fi/qro6wvp7rpl6e0hdc4o3s/slate-b.jpg?rlkey=q2jk9co4nw6giuvl8kz3tbbrc&amp;dl=0","Click to download Image")</f>
      </c>
      <c r="B4456" s="0">
        <f>HYPERLINK("https://dl.dropboxusercontent.com/scl/fi/6yr7hjf8qige6w0gb1nmc/tdlr-yth-t-shirt-size-chartsslate-ss.jpg?rlkey=4j47ivmzdb379bsbhrv9bqiw8&amp;dl=0","Click to download SizeChart")</f>
      </c>
      <c r="C4456" s="0" t="inlineStr">
        <is>
          <t>Slate Youth Boys Ultra-Soft T-Shirt</t>
        </is>
      </c>
      <c r="D4456" s="0" t="inlineStr">
        <is>
          <t>140511</t>
        </is>
      </c>
      <c r="E4456" s="0" t="inlineStr">
        <is>
          <t>BLANK SLATE Y BK:140511D-YL</t>
        </is>
      </c>
      <c r="F4456" s="0" t="inlineStr">
        <is>
          <t>899140511039</t>
        </is>
      </c>
      <c r="G4456" s="0" t="inlineStr">
        <is>
          <t>YOUTH</t>
        </is>
      </c>
      <c r="H4456" s="0" t="inlineStr">
        <is>
          <t>YL</t>
        </is>
      </c>
      <c r="I4456" s="0">
        <v>11.99</v>
      </c>
      <c r="J4456" s="0">
        <v>51</v>
      </c>
    </row>
    <row r="4457" spans="1:10" customHeight="0">
      <c r="A4457" s="0">
        <f>HYPERLINK("https://dl.dropboxusercontent.com/scl/fi/qro6wvp7rpl6e0hdc4o3s/slate-b.jpg?rlkey=q2jk9co4nw6giuvl8kz3tbbrc&amp;dl=0","Click to download Image")</f>
      </c>
      <c r="B4457" s="0">
        <f>HYPERLINK("https://dl.dropboxusercontent.com/scl/fi/6yr7hjf8qige6w0gb1nmc/tdlr-yth-t-shirt-size-chartsslate-ss.jpg?rlkey=4j47ivmzdb379bsbhrv9bqiw8&amp;dl=0","Click to download SizeChart")</f>
      </c>
      <c r="C4457" s="0" t="inlineStr">
        <is>
          <t>Slate Youth Boys Ultra-Soft T-Shirt</t>
        </is>
      </c>
      <c r="D4457" s="0" t="inlineStr">
        <is>
          <t>140511</t>
        </is>
      </c>
      <c r="E4457" s="0" t="inlineStr">
        <is>
          <t>BLANK SLATE Y BK:140511E-YXL</t>
        </is>
      </c>
      <c r="F4457" s="0" t="inlineStr">
        <is>
          <t>899140511046</t>
        </is>
      </c>
      <c r="G4457" s="0" t="inlineStr">
        <is>
          <t>YOUTH</t>
        </is>
      </c>
      <c r="H4457" s="0" t="inlineStr">
        <is>
          <t>YXL</t>
        </is>
      </c>
      <c r="I4457" s="0">
        <v>11.99</v>
      </c>
      <c r="J4457" s="0">
        <v>69</v>
      </c>
    </row>
    <row r="4458" spans="1:10" customHeight="0">
      <c r="A4458" s="0">
        <f>HYPERLINK("https://dl.dropboxusercontent.com/scl/fi/9i2gkrxpgxub9g77bnf39/slate-140499-f.jpg?rlkey=ezfhlt5c4tkcnuuopqpuu98rf&amp;dl=0","Click to download Image")</f>
      </c>
      <c r="B4458" s="0">
        <f>HYPERLINK("https://dl.dropboxusercontent.com/scl/fi/6yr7hjf8qige6w0gb1nmc/tdlr-yth-t-shirt-size-chartsslate-ss.jpg?rlkey=4j47ivmzdb379bsbhrv9bqiw8&amp;dl=0","Click to download SizeChart")</f>
      </c>
      <c r="C4458" s="0" t="inlineStr">
        <is>
          <t>Slate Youth Boys Ultra-Soft T-Shirt</t>
        </is>
      </c>
      <c r="D4458" s="0" t="inlineStr">
        <is>
          <t>140499</t>
        </is>
      </c>
      <c r="E4458" s="0" t="inlineStr">
        <is>
          <t>BLANK SLATE Y GD:140499B-YS</t>
        </is>
      </c>
      <c r="F4458" s="0" t="inlineStr">
        <is>
          <t>899140499016</t>
        </is>
      </c>
      <c r="G4458" s="0" t="inlineStr">
        <is>
          <t>YOUTH</t>
        </is>
      </c>
      <c r="H4458" s="0" t="inlineStr">
        <is>
          <t>YS</t>
        </is>
      </c>
      <c r="I4458" s="0">
        <v>11.99</v>
      </c>
      <c r="J4458" s="0">
        <v>62</v>
      </c>
    </row>
    <row r="4459" spans="1:10" customHeight="0">
      <c r="A4459" s="0">
        <f>HYPERLINK("https://dl.dropboxusercontent.com/scl/fi/9i2gkrxpgxub9g77bnf39/slate-140499-f.jpg?rlkey=ezfhlt5c4tkcnuuopqpuu98rf&amp;dl=0","Click to download Image")</f>
      </c>
      <c r="B4459" s="0">
        <f>HYPERLINK("https://dl.dropboxusercontent.com/scl/fi/6yr7hjf8qige6w0gb1nmc/tdlr-yth-t-shirt-size-chartsslate-ss.jpg?rlkey=4j47ivmzdb379bsbhrv9bqiw8&amp;dl=0","Click to download SizeChart")</f>
      </c>
      <c r="C4459" s="0" t="inlineStr">
        <is>
          <t>Slate Youth Boys Ultra-Soft T-Shirt</t>
        </is>
      </c>
      <c r="D4459" s="0" t="inlineStr">
        <is>
          <t>140499</t>
        </is>
      </c>
      <c r="E4459" s="0" t="inlineStr">
        <is>
          <t>BLANK SLATE Y GD:140499C-YM</t>
        </is>
      </c>
      <c r="F4459" s="0" t="inlineStr">
        <is>
          <t>899140499023</t>
        </is>
      </c>
      <c r="G4459" s="0" t="inlineStr">
        <is>
          <t>YOUTH</t>
        </is>
      </c>
      <c r="H4459" s="0" t="inlineStr">
        <is>
          <t>YM</t>
        </is>
      </c>
      <c r="I4459" s="0">
        <v>11.99</v>
      </c>
      <c r="J4459" s="0">
        <v>61</v>
      </c>
    </row>
    <row r="4460" spans="1:10" customHeight="0">
      <c r="A4460" s="0">
        <f>HYPERLINK("https://dl.dropboxusercontent.com/scl/fi/9i2gkrxpgxub9g77bnf39/slate-140499-f.jpg?rlkey=ezfhlt5c4tkcnuuopqpuu98rf&amp;dl=0","Click to download Image")</f>
      </c>
      <c r="B4460" s="0">
        <f>HYPERLINK("https://dl.dropboxusercontent.com/scl/fi/6yr7hjf8qige6w0gb1nmc/tdlr-yth-t-shirt-size-chartsslate-ss.jpg?rlkey=4j47ivmzdb379bsbhrv9bqiw8&amp;dl=0","Click to download SizeChart")</f>
      </c>
      <c r="C4460" s="0" t="inlineStr">
        <is>
          <t>Slate Youth Boys Ultra-Soft T-Shirt</t>
        </is>
      </c>
      <c r="D4460" s="0" t="inlineStr">
        <is>
          <t>140499</t>
        </is>
      </c>
      <c r="E4460" s="0" t="inlineStr">
        <is>
          <t>BLANK SLATE Y GD:140499D-YL</t>
        </is>
      </c>
      <c r="F4460" s="0" t="inlineStr">
        <is>
          <t>899140499030</t>
        </is>
      </c>
      <c r="G4460" s="0" t="inlineStr">
        <is>
          <t>YOUTH</t>
        </is>
      </c>
      <c r="H4460" s="0" t="inlineStr">
        <is>
          <t>YL</t>
        </is>
      </c>
      <c r="I4460" s="0">
        <v>11.99</v>
      </c>
      <c r="J4460" s="0">
        <v>63</v>
      </c>
    </row>
    <row r="4461" spans="1:10" customHeight="0">
      <c r="A4461" s="0">
        <f>HYPERLINK("https://dl.dropboxusercontent.com/scl/fi/9i2gkrxpgxub9g77bnf39/slate-140499-f.jpg?rlkey=ezfhlt5c4tkcnuuopqpuu98rf&amp;dl=0","Click to download Image")</f>
      </c>
      <c r="B4461" s="0">
        <f>HYPERLINK("https://dl.dropboxusercontent.com/scl/fi/6yr7hjf8qige6w0gb1nmc/tdlr-yth-t-shirt-size-chartsslate-ss.jpg?rlkey=4j47ivmzdb379bsbhrv9bqiw8&amp;dl=0","Click to download SizeChart")</f>
      </c>
      <c r="C4461" s="0" t="inlineStr">
        <is>
          <t>Slate Youth Boys Ultra-Soft T-Shirt</t>
        </is>
      </c>
      <c r="D4461" s="0" t="inlineStr">
        <is>
          <t>140499</t>
        </is>
      </c>
      <c r="E4461" s="0" t="inlineStr">
        <is>
          <t>BLANK SLATE Y GD:140499E-YXL</t>
        </is>
      </c>
      <c r="F4461" s="0" t="inlineStr">
        <is>
          <t>899140499047</t>
        </is>
      </c>
      <c r="G4461" s="0" t="inlineStr">
        <is>
          <t>YOUTH</t>
        </is>
      </c>
      <c r="H4461" s="0" t="inlineStr">
        <is>
          <t>YXL</t>
        </is>
      </c>
      <c r="I4461" s="0">
        <v>11.99</v>
      </c>
      <c r="J4461" s="0">
        <v>68</v>
      </c>
    </row>
    <row r="4462" spans="1:10" customHeight="0">
      <c r="A4462" s="0">
        <f>HYPERLINK("https://dl.dropboxusercontent.com/scl/fi/nhs5gl4tn8go11eum7i5a/slate-153018-f.jpg?rlkey=udtqgqq7os9m8jhxlw11yh4d0&amp;dl=0","Click to download Image")</f>
      </c>
      <c r="B4462" s="0">
        <f>HYPERLINK("https://dl.dropboxusercontent.com/scl/fi/6yr7hjf8qige6w0gb1nmc/tdlr-yth-t-shirt-size-chartsslate-ss.jpg?rlkey=4j47ivmzdb379bsbhrv9bqiw8&amp;dl=0","Click to download SizeChart")</f>
      </c>
      <c r="C4462" s="0" t="inlineStr">
        <is>
          <t>Slate Youth Boys Ultra-Soft T-Shirt</t>
        </is>
      </c>
      <c r="D4462" s="0" t="inlineStr">
        <is>
          <t>153018</t>
        </is>
      </c>
      <c r="E4462" s="0" t="inlineStr">
        <is>
          <t>BLANK SLATE Y RD:153018B-YS</t>
        </is>
      </c>
      <c r="F4462" s="0" t="inlineStr">
        <is>
          <t>899153018013</t>
        </is>
      </c>
      <c r="G4462" s="0" t="inlineStr">
        <is>
          <t>YOUTH</t>
        </is>
      </c>
      <c r="H4462" s="0" t="inlineStr">
        <is>
          <t>YS</t>
        </is>
      </c>
      <c r="I4462" s="0">
        <v>11.99</v>
      </c>
      <c r="J4462" s="0">
        <v>8</v>
      </c>
    </row>
    <row r="4463" spans="1:10" customHeight="0">
      <c r="A4463" s="0">
        <f>HYPERLINK("https://dl.dropboxusercontent.com/scl/fi/nhs5gl4tn8go11eum7i5a/slate-153018-f.jpg?rlkey=udtqgqq7os9m8jhxlw11yh4d0&amp;dl=0","Click to download Image")</f>
      </c>
      <c r="B4463" s="0">
        <f>HYPERLINK("https://dl.dropboxusercontent.com/scl/fi/6yr7hjf8qige6w0gb1nmc/tdlr-yth-t-shirt-size-chartsslate-ss.jpg?rlkey=4j47ivmzdb379bsbhrv9bqiw8&amp;dl=0","Click to download SizeChart")</f>
      </c>
      <c r="C4463" s="0" t="inlineStr">
        <is>
          <t>Slate Youth Boys Ultra-Soft T-Shirt</t>
        </is>
      </c>
      <c r="D4463" s="0" t="inlineStr">
        <is>
          <t>153018</t>
        </is>
      </c>
      <c r="E4463" s="0" t="inlineStr">
        <is>
          <t>BLANK SLATE Y RD:153018C-YM</t>
        </is>
      </c>
      <c r="F4463" s="0" t="inlineStr">
        <is>
          <t>899153018020</t>
        </is>
      </c>
      <c r="G4463" s="0" t="inlineStr">
        <is>
          <t>YOUTH</t>
        </is>
      </c>
      <c r="H4463" s="0" t="inlineStr">
        <is>
          <t>YM</t>
        </is>
      </c>
      <c r="I4463" s="0">
        <v>11.99</v>
      </c>
      <c r="J4463" s="0">
        <v>9</v>
      </c>
    </row>
    <row r="4464" spans="1:10" customHeight="0">
      <c r="A4464" s="0">
        <f>HYPERLINK("https://dl.dropboxusercontent.com/scl/fi/nhs5gl4tn8go11eum7i5a/slate-153018-f.jpg?rlkey=udtqgqq7os9m8jhxlw11yh4d0&amp;dl=0","Click to download Image")</f>
      </c>
      <c r="B4464" s="0">
        <f>HYPERLINK("https://dl.dropboxusercontent.com/scl/fi/6yr7hjf8qige6w0gb1nmc/tdlr-yth-t-shirt-size-chartsslate-ss.jpg?rlkey=4j47ivmzdb379bsbhrv9bqiw8&amp;dl=0","Click to download SizeChart")</f>
      </c>
      <c r="C4464" s="0" t="inlineStr">
        <is>
          <t>Slate Youth Boys Ultra-Soft T-Shirt</t>
        </is>
      </c>
      <c r="D4464" s="0" t="inlineStr">
        <is>
          <t>153018</t>
        </is>
      </c>
      <c r="E4464" s="0" t="inlineStr">
        <is>
          <t>BLANK SLATE Y RD:153018D-YL</t>
        </is>
      </c>
      <c r="F4464" s="0" t="inlineStr">
        <is>
          <t>899153018037</t>
        </is>
      </c>
      <c r="G4464" s="0" t="inlineStr">
        <is>
          <t>YOUTH</t>
        </is>
      </c>
      <c r="H4464" s="0" t="inlineStr">
        <is>
          <t>YL</t>
        </is>
      </c>
      <c r="I4464" s="0">
        <v>11.99</v>
      </c>
      <c r="J4464" s="0">
        <v>9</v>
      </c>
    </row>
    <row r="4465" spans="1:10" customHeight="0">
      <c r="A4465" s="0">
        <f>HYPERLINK("https://dl.dropboxusercontent.com/scl/fi/nhs5gl4tn8go11eum7i5a/slate-153018-f.jpg?rlkey=udtqgqq7os9m8jhxlw11yh4d0&amp;dl=0","Click to download Image")</f>
      </c>
      <c r="B4465" s="0">
        <f>HYPERLINK("https://dl.dropboxusercontent.com/scl/fi/6yr7hjf8qige6w0gb1nmc/tdlr-yth-t-shirt-size-chartsslate-ss.jpg?rlkey=4j47ivmzdb379bsbhrv9bqiw8&amp;dl=0","Click to download SizeChart")</f>
      </c>
      <c r="C4465" s="0" t="inlineStr">
        <is>
          <t>Slate Youth Boys Ultra-Soft T-Shirt</t>
        </is>
      </c>
      <c r="D4465" s="0" t="inlineStr">
        <is>
          <t>153018</t>
        </is>
      </c>
      <c r="E4465" s="0" t="inlineStr">
        <is>
          <t>BLANK SLATE Y RD:153018E-YXL</t>
        </is>
      </c>
      <c r="F4465" s="0" t="inlineStr">
        <is>
          <t>899153018044</t>
        </is>
      </c>
      <c r="G4465" s="0" t="inlineStr">
        <is>
          <t>YOUTH</t>
        </is>
      </c>
      <c r="H4465" s="0" t="inlineStr">
        <is>
          <t>YXL</t>
        </is>
      </c>
      <c r="I4465" s="0">
        <v>11.99</v>
      </c>
      <c r="J4465" s="0">
        <v>9</v>
      </c>
    </row>
    <row r="4466" spans="1:10" customHeight="0">
      <c r="A4466" s="0">
        <f>HYPERLINK("https://dl.dropboxusercontent.com/scl/fi/0958xwfv5q5hy15u7ntd2/paytonm1.jpg?rlkey=pzd4vq6jhpqqgdj50i987bnt7&amp;dl=0","Click to download Image")</f>
      </c>
      <c r="B4466" s="0">
        <f>HYPERLINK("https://dl.dropboxusercontent.com/scl/fi/28bg7uhun4rpnkctxfkqz/graphic-update22022-toddler.jpg?rlkey=r4hqlrm2qfrwyupkestiupdjv&amp;dl=0","Click to download SizeChart")</f>
      </c>
      <c r="C4466" s="0" t="inlineStr">
        <is>
          <t>Payton Toddler Quilted Jacket</t>
        </is>
      </c>
      <c r="D4466" s="0" t="inlineStr">
        <is>
          <t>123192</t>
        </is>
      </c>
      <c r="E4466" s="0" t="inlineStr">
        <is>
          <t>BLANK PAYTON T GY:123192A-2T</t>
        </is>
      </c>
      <c r="F4466" s="0" t="inlineStr">
        <is>
          <t>899123192088</t>
        </is>
      </c>
      <c r="G4466" s="0" t="inlineStr">
        <is>
          <t>TODDLER</t>
        </is>
      </c>
      <c r="H4466" s="0" t="inlineStr">
        <is>
          <t>2T</t>
        </is>
      </c>
      <c r="I4466" s="0">
        <v>59.99</v>
      </c>
      <c r="J4466" s="0">
        <v>43</v>
      </c>
    </row>
    <row r="4467" spans="1:10" customHeight="0">
      <c r="A4467" s="0">
        <f>HYPERLINK("https://dl.dropboxusercontent.com/scl/fi/0958xwfv5q5hy15u7ntd2/paytonm1.jpg?rlkey=pzd4vq6jhpqqgdj50i987bnt7&amp;dl=0","Click to download Image")</f>
      </c>
      <c r="B4467" s="0">
        <f>HYPERLINK("https://dl.dropboxusercontent.com/scl/fi/28bg7uhun4rpnkctxfkqz/graphic-update22022-toddler.jpg?rlkey=r4hqlrm2qfrwyupkestiupdjv&amp;dl=0","Click to download SizeChart")</f>
      </c>
      <c r="C4467" s="0" t="inlineStr">
        <is>
          <t>Payton Toddler Quilted Jacket</t>
        </is>
      </c>
      <c r="D4467" s="0" t="inlineStr">
        <is>
          <t>123192</t>
        </is>
      </c>
      <c r="E4467" s="0" t="inlineStr">
        <is>
          <t>BLANK PAYTON T GY:123192B-3T</t>
        </is>
      </c>
      <c r="F4467" s="0" t="inlineStr">
        <is>
          <t>899123192095</t>
        </is>
      </c>
      <c r="G4467" s="0" t="inlineStr">
        <is>
          <t>TODDLER</t>
        </is>
      </c>
      <c r="H4467" s="0" t="inlineStr">
        <is>
          <t>3T</t>
        </is>
      </c>
      <c r="I4467" s="0">
        <v>59.99</v>
      </c>
      <c r="J4467" s="0">
        <v>38</v>
      </c>
    </row>
    <row r="4468" spans="1:10" customHeight="0">
      <c r="A4468" s="0">
        <f>HYPERLINK("https://dl.dropboxusercontent.com/scl/fi/0958xwfv5q5hy15u7ntd2/paytonm1.jpg?rlkey=pzd4vq6jhpqqgdj50i987bnt7&amp;dl=0","Click to download Image")</f>
      </c>
      <c r="B4468" s="0">
        <f>HYPERLINK("https://dl.dropboxusercontent.com/scl/fi/28bg7uhun4rpnkctxfkqz/graphic-update22022-toddler.jpg?rlkey=r4hqlrm2qfrwyupkestiupdjv&amp;dl=0","Click to download SizeChart")</f>
      </c>
      <c r="C4468" s="0" t="inlineStr">
        <is>
          <t>Payton Toddler Quilted Jacket</t>
        </is>
      </c>
      <c r="D4468" s="0" t="inlineStr">
        <is>
          <t>123192</t>
        </is>
      </c>
      <c r="E4468" s="0" t="inlineStr">
        <is>
          <t>BLANK PAYTON T GY:123192C-4T</t>
        </is>
      </c>
      <c r="F4468" s="0" t="inlineStr">
        <is>
          <t>899123192101</t>
        </is>
      </c>
      <c r="G4468" s="0" t="inlineStr">
        <is>
          <t>TODDLER</t>
        </is>
      </c>
      <c r="H4468" s="0" t="inlineStr">
        <is>
          <t>4T</t>
        </is>
      </c>
      <c r="I4468" s="0">
        <v>59.99</v>
      </c>
      <c r="J4468" s="0">
        <v>31</v>
      </c>
    </row>
    <row r="4469" spans="1:10" customHeight="0">
      <c r="A4469" s="0">
        <f>HYPERLINK("https://dl.dropboxusercontent.com/scl/fi/0958xwfv5q5hy15u7ntd2/paytonm1.jpg?rlkey=pzd4vq6jhpqqgdj50i987bnt7&amp;dl=0","Click to download Image")</f>
      </c>
      <c r="B4469" s="0">
        <f>HYPERLINK("https://dl.dropboxusercontent.com/scl/fi/28bg7uhun4rpnkctxfkqz/graphic-update22022-toddler.jpg?rlkey=r4hqlrm2qfrwyupkestiupdjv&amp;dl=0","Click to download SizeChart")</f>
      </c>
      <c r="C4469" s="0" t="inlineStr">
        <is>
          <t>Payton Toddler Quilted Jacket</t>
        </is>
      </c>
      <c r="D4469" s="0" t="inlineStr">
        <is>
          <t>123192</t>
        </is>
      </c>
      <c r="E4469" s="0" t="inlineStr">
        <is>
          <t>BLANK PAYTON T GY:123192D-5T</t>
        </is>
      </c>
      <c r="F4469" s="0" t="inlineStr">
        <is>
          <t>899123192118</t>
        </is>
      </c>
      <c r="G4469" s="0" t="inlineStr">
        <is>
          <t>TODDLER</t>
        </is>
      </c>
      <c r="H4469" s="0" t="inlineStr">
        <is>
          <t>5T</t>
        </is>
      </c>
      <c r="I4469" s="0">
        <v>59.99</v>
      </c>
      <c r="J4469" s="0">
        <v>32</v>
      </c>
    </row>
    <row r="4470" spans="1:10" customHeight="0">
      <c r="A4470" s="0">
        <f>HYPERLINK("https://dl.dropboxusercontent.com/scl/fi/h63vcs36yoryu956p83qp/paytonm1.jpg?rlkey=gzo6gsi2cxjzwaflsghyfur5h&amp;dl=0","Click to download Image")</f>
      </c>
      <c r="B4470" s="0">
        <f>HYPERLINK("https://dl.dropboxusercontent.com/scl/fi/s2xlys60q4604ufbyzkjp/graphic-update22022-youth.jpg?rlkey=y8cn6t1z1jyftz9dk0y5ttfjn&amp;dl=0","Click to download SizeChart")</f>
      </c>
      <c r="C4470" s="0" t="inlineStr">
        <is>
          <t>Payton Youth Quilted Jacket</t>
        </is>
      </c>
      <c r="D4470" s="0" t="inlineStr">
        <is>
          <t>123191</t>
        </is>
      </c>
      <c r="E4470" s="0" t="inlineStr">
        <is>
          <t>BLANK PAYTON Y GY:123191B-YS</t>
        </is>
      </c>
      <c r="F4470" s="0" t="inlineStr">
        <is>
          <t>899123191012</t>
        </is>
      </c>
      <c r="G4470" s="0" t="inlineStr">
        <is>
          <t>YOUTH</t>
        </is>
      </c>
      <c r="H4470" s="0" t="inlineStr">
        <is>
          <t>YS</t>
        </is>
      </c>
      <c r="I4470" s="0">
        <v>59.99</v>
      </c>
      <c r="J4470" s="0">
        <v>21</v>
      </c>
    </row>
    <row r="4471" spans="1:10" customHeight="0">
      <c r="A4471" s="0">
        <f>HYPERLINK("https://dl.dropboxusercontent.com/scl/fi/h63vcs36yoryu956p83qp/paytonm1.jpg?rlkey=gzo6gsi2cxjzwaflsghyfur5h&amp;dl=0","Click to download Image")</f>
      </c>
      <c r="B4471" s="0">
        <f>HYPERLINK("https://dl.dropboxusercontent.com/scl/fi/s2xlys60q4604ufbyzkjp/graphic-update22022-youth.jpg?rlkey=y8cn6t1z1jyftz9dk0y5ttfjn&amp;dl=0","Click to download SizeChart")</f>
      </c>
      <c r="C4471" s="0" t="inlineStr">
        <is>
          <t>Payton Youth Quilted Jacket</t>
        </is>
      </c>
      <c r="D4471" s="0" t="inlineStr">
        <is>
          <t>123191</t>
        </is>
      </c>
      <c r="E4471" s="0" t="inlineStr">
        <is>
          <t>BLANK PAYTON Y GY:123191C-YM</t>
        </is>
      </c>
      <c r="F4471" s="0" t="inlineStr">
        <is>
          <t>899123191029</t>
        </is>
      </c>
      <c r="G4471" s="0" t="inlineStr">
        <is>
          <t>YOUTH</t>
        </is>
      </c>
      <c r="H4471" s="0" t="inlineStr">
        <is>
          <t>YM</t>
        </is>
      </c>
      <c r="I4471" s="0">
        <v>59.99</v>
      </c>
      <c r="J4471" s="0">
        <v>24</v>
      </c>
    </row>
    <row r="4472" spans="1:10" customHeight="0">
      <c r="A4472" s="0">
        <f>HYPERLINK("https://dl.dropboxusercontent.com/scl/fi/h63vcs36yoryu956p83qp/paytonm1.jpg?rlkey=gzo6gsi2cxjzwaflsghyfur5h&amp;dl=0","Click to download Image")</f>
      </c>
      <c r="B4472" s="0">
        <f>HYPERLINK("https://dl.dropboxusercontent.com/scl/fi/s2xlys60q4604ufbyzkjp/graphic-update22022-youth.jpg?rlkey=y8cn6t1z1jyftz9dk0y5ttfjn&amp;dl=0","Click to download SizeChart")</f>
      </c>
      <c r="C4472" s="0" t="inlineStr">
        <is>
          <t>Payton Youth Quilted Jacket</t>
        </is>
      </c>
      <c r="D4472" s="0" t="inlineStr">
        <is>
          <t>123191</t>
        </is>
      </c>
      <c r="E4472" s="0" t="inlineStr">
        <is>
          <t>BLANK PAYTON Y GY:123191D-YL</t>
        </is>
      </c>
      <c r="F4472" s="0" t="inlineStr">
        <is>
          <t>899123191036</t>
        </is>
      </c>
      <c r="G4472" s="0" t="inlineStr">
        <is>
          <t>YOUTH</t>
        </is>
      </c>
      <c r="H4472" s="0" t="inlineStr">
        <is>
          <t>YL</t>
        </is>
      </c>
      <c r="I4472" s="0">
        <v>59.99</v>
      </c>
      <c r="J4472" s="0">
        <v>26</v>
      </c>
    </row>
    <row r="4473" spans="1:10" customHeight="0">
      <c r="A4473" s="0">
        <f>HYPERLINK("https://dl.dropboxusercontent.com/scl/fi/h63vcs36yoryu956p83qp/paytonm1.jpg?rlkey=gzo6gsi2cxjzwaflsghyfur5h&amp;dl=0","Click to download Image")</f>
      </c>
      <c r="B4473" s="0">
        <f>HYPERLINK("https://dl.dropboxusercontent.com/scl/fi/s2xlys60q4604ufbyzkjp/graphic-update22022-youth.jpg?rlkey=y8cn6t1z1jyftz9dk0y5ttfjn&amp;dl=0","Click to download SizeChart")</f>
      </c>
      <c r="C4473" s="0" t="inlineStr">
        <is>
          <t>Payton Youth Quilted Jacket</t>
        </is>
      </c>
      <c r="D4473" s="0" t="inlineStr">
        <is>
          <t>123191</t>
        </is>
      </c>
      <c r="E4473" s="0" t="inlineStr">
        <is>
          <t>BLANK PAYTON Y GY:123191E-YXL</t>
        </is>
      </c>
      <c r="F4473" s="0" t="inlineStr">
        <is>
          <t>899123191043</t>
        </is>
      </c>
      <c r="G4473" s="0" t="inlineStr">
        <is>
          <t>YOUTH</t>
        </is>
      </c>
      <c r="H4473" s="0" t="inlineStr">
        <is>
          <t>YXL</t>
        </is>
      </c>
      <c r="I4473" s="0">
        <v>59.99</v>
      </c>
      <c r="J4473" s="0">
        <v>28</v>
      </c>
    </row>
    <row r="4474" spans="1:10" customHeight="0">
      <c r="A4474" s="0">
        <f>HYPERLINK("https://dl.dropboxusercontent.com/scl/fi/x2554ys3wloe7sddj0n7d/111826af.jpg?rlkey=uka1sno86hkay5ziynhy0enqu&amp;dl=0","Click to download Image")</f>
      </c>
      <c r="B4474" s="0">
        <f>HYPERLINK("https://dl.dropboxusercontent.com/scl/fi/fv828bulwon6bgj7fadhg/womens-t-shirt-size-chartsgabby.jpg?rlkey=da9y4uqnev693uz4ziric050e&amp;dl=0","Click to download SizeChart")</f>
      </c>
      <c r="C4474" s="0" t="inlineStr">
        <is>
          <t>Gabby Women's Performance Long Sleeve</t>
        </is>
      </c>
      <c r="D4474" s="0" t="inlineStr">
        <is>
          <t>113435</t>
        </is>
      </c>
      <c r="E4474" s="0" t="inlineStr">
        <is>
          <t>BLANK GABBY WOMEN BLACK:113435AA - XS</t>
        </is>
      </c>
      <c r="G4474" s="0" t="inlineStr">
        <is>
          <t>WOMENS</t>
        </is>
      </c>
      <c r="H4474" s="0" t="inlineStr">
        <is>
          <t>XS</t>
        </is>
      </c>
      <c r="I4474" s="0">
        <v>21.99</v>
      </c>
      <c r="J4474" s="0">
        <v>8</v>
      </c>
    </row>
    <row r="4475" spans="1:10" customHeight="0">
      <c r="A4475" s="0">
        <f>HYPERLINK("https://dl.dropboxusercontent.com/scl/fi/x2554ys3wloe7sddj0n7d/111826af.jpg?rlkey=uka1sno86hkay5ziynhy0enqu&amp;dl=0","Click to download Image")</f>
      </c>
      <c r="B4475" s="0">
        <f>HYPERLINK("https://dl.dropboxusercontent.com/scl/fi/fv828bulwon6bgj7fadhg/womens-t-shirt-size-chartsgabby.jpg?rlkey=da9y4uqnev693uz4ziric050e&amp;dl=0","Click to download SizeChart")</f>
      </c>
      <c r="C4475" s="0" t="inlineStr">
        <is>
          <t>Gabby Women's Performance Long Sleeve</t>
        </is>
      </c>
      <c r="D4475" s="0" t="inlineStr">
        <is>
          <t>113435</t>
        </is>
      </c>
      <c r="E4475" s="0" t="inlineStr">
        <is>
          <t>BLANK GABBY WOMEN BLACK:113435A - S</t>
        </is>
      </c>
      <c r="G4475" s="0" t="inlineStr">
        <is>
          <t>WOMENS</t>
        </is>
      </c>
      <c r="H4475" s="0" t="inlineStr">
        <is>
          <t>S</t>
        </is>
      </c>
      <c r="I4475" s="0">
        <v>21.99</v>
      </c>
      <c r="J4475" s="0">
        <v>54</v>
      </c>
    </row>
    <row r="4476" spans="1:10" customHeight="0">
      <c r="A4476" s="0">
        <f>HYPERLINK("https://dl.dropboxusercontent.com/scl/fi/x2554ys3wloe7sddj0n7d/111826af.jpg?rlkey=uka1sno86hkay5ziynhy0enqu&amp;dl=0","Click to download Image")</f>
      </c>
      <c r="B4476" s="0">
        <f>HYPERLINK("https://dl.dropboxusercontent.com/scl/fi/fv828bulwon6bgj7fadhg/womens-t-shirt-size-chartsgabby.jpg?rlkey=da9y4uqnev693uz4ziric050e&amp;dl=0","Click to download SizeChart")</f>
      </c>
      <c r="C4476" s="0" t="inlineStr">
        <is>
          <t>Gabby Women's Performance Long Sleeve</t>
        </is>
      </c>
      <c r="D4476" s="0" t="inlineStr">
        <is>
          <t>113435</t>
        </is>
      </c>
      <c r="E4476" s="0" t="inlineStr">
        <is>
          <t>BLANK GABBY WOMEN BLACK:113435B - M</t>
        </is>
      </c>
      <c r="G4476" s="0" t="inlineStr">
        <is>
          <t>WOMENS</t>
        </is>
      </c>
      <c r="H4476" s="0" t="inlineStr">
        <is>
          <t>M</t>
        </is>
      </c>
      <c r="I4476" s="0">
        <v>21.99</v>
      </c>
      <c r="J4476" s="0">
        <v>51</v>
      </c>
    </row>
    <row r="4477" spans="1:10" customHeight="0">
      <c r="A4477" s="0">
        <f>HYPERLINK("https://dl.dropboxusercontent.com/scl/fi/x2554ys3wloe7sddj0n7d/111826af.jpg?rlkey=uka1sno86hkay5ziynhy0enqu&amp;dl=0","Click to download Image")</f>
      </c>
      <c r="B4477" s="0">
        <f>HYPERLINK("https://dl.dropboxusercontent.com/scl/fi/fv828bulwon6bgj7fadhg/womens-t-shirt-size-chartsgabby.jpg?rlkey=da9y4uqnev693uz4ziric050e&amp;dl=0","Click to download SizeChart")</f>
      </c>
      <c r="C4477" s="0" t="inlineStr">
        <is>
          <t>Gabby Women's Performance Long Sleeve</t>
        </is>
      </c>
      <c r="D4477" s="0" t="inlineStr">
        <is>
          <t>113435</t>
        </is>
      </c>
      <c r="E4477" s="0" t="inlineStr">
        <is>
          <t>BLANK GABBY WOMEN BLACK:113435C - L</t>
        </is>
      </c>
      <c r="G4477" s="0" t="inlineStr">
        <is>
          <t>WOMENS</t>
        </is>
      </c>
      <c r="H4477" s="0" t="inlineStr">
        <is>
          <t>L</t>
        </is>
      </c>
      <c r="I4477" s="0">
        <v>21.99</v>
      </c>
      <c r="J4477" s="0">
        <v>34</v>
      </c>
    </row>
    <row r="4478" spans="1:10" customHeight="0">
      <c r="A4478" s="0">
        <f>HYPERLINK("https://dl.dropboxusercontent.com/scl/fi/x2554ys3wloe7sddj0n7d/111826af.jpg?rlkey=uka1sno86hkay5ziynhy0enqu&amp;dl=0","Click to download Image")</f>
      </c>
      <c r="B4478" s="0">
        <f>HYPERLINK("https://dl.dropboxusercontent.com/scl/fi/fv828bulwon6bgj7fadhg/womens-t-shirt-size-chartsgabby.jpg?rlkey=da9y4uqnev693uz4ziric050e&amp;dl=0","Click to download SizeChart")</f>
      </c>
      <c r="C4478" s="0" t="inlineStr">
        <is>
          <t>Gabby Women's Performance Long Sleeve</t>
        </is>
      </c>
      <c r="D4478" s="0" t="inlineStr">
        <is>
          <t>113435</t>
        </is>
      </c>
      <c r="E4478" s="0" t="inlineStr">
        <is>
          <t>BLANK GABBY WOMEN BLACK:113435D - XL</t>
        </is>
      </c>
      <c r="G4478" s="0" t="inlineStr">
        <is>
          <t>WOMENS</t>
        </is>
      </c>
      <c r="H4478" s="0" t="inlineStr">
        <is>
          <t>XL</t>
        </is>
      </c>
      <c r="I4478" s="0">
        <v>21.99</v>
      </c>
      <c r="J4478" s="0">
        <v>33</v>
      </c>
    </row>
    <row r="4479" spans="1:10" customHeight="0">
      <c r="A4479" s="0">
        <f>HYPERLINK("https://dl.dropboxusercontent.com/scl/fi/x2554ys3wloe7sddj0n7d/111826af.jpg?rlkey=uka1sno86hkay5ziynhy0enqu&amp;dl=0","Click to download Image")</f>
      </c>
      <c r="B4479" s="0">
        <f>HYPERLINK("https://dl.dropboxusercontent.com/scl/fi/fv828bulwon6bgj7fadhg/womens-t-shirt-size-chartsgabby.jpg?rlkey=da9y4uqnev693uz4ziric050e&amp;dl=0","Click to download SizeChart")</f>
      </c>
      <c r="C4479" s="0" t="inlineStr">
        <is>
          <t>Gabby Women's Performance Long Sleeve</t>
        </is>
      </c>
      <c r="D4479" s="0" t="inlineStr">
        <is>
          <t>113435</t>
        </is>
      </c>
      <c r="E4479" s="0" t="inlineStr">
        <is>
          <t>BLANK GABBY WOMEN BLACK:113435E - 2XL</t>
        </is>
      </c>
      <c r="G4479" s="0" t="inlineStr">
        <is>
          <t>WOMENS</t>
        </is>
      </c>
      <c r="H4479" s="0" t="inlineStr">
        <is>
          <t>2XL</t>
        </is>
      </c>
      <c r="I4479" s="0">
        <v>21.99</v>
      </c>
      <c r="J4479" s="0">
        <v>18</v>
      </c>
    </row>
    <row r="4480" spans="1:10" customHeight="0">
      <c r="A4480" s="0">
        <f>HYPERLINK("https://dl.dropboxusercontent.com/scl/fi/x2554ys3wloe7sddj0n7d/111826af.jpg?rlkey=uka1sno86hkay5ziynhy0enqu&amp;dl=0","Click to download Image")</f>
      </c>
      <c r="B4480" s="0">
        <f>HYPERLINK("https://dl.dropboxusercontent.com/scl/fi/fv828bulwon6bgj7fadhg/womens-t-shirt-size-chartsgabby.jpg?rlkey=da9y4uqnev693uz4ziric050e&amp;dl=0","Click to download SizeChart")</f>
      </c>
      <c r="C4480" s="0" t="inlineStr">
        <is>
          <t>Gabby Women's Performance Long Sleeve</t>
        </is>
      </c>
      <c r="D4480" s="0" t="inlineStr">
        <is>
          <t>113435</t>
        </is>
      </c>
      <c r="E4480" s="0" t="inlineStr">
        <is>
          <t>BLANK GABBY WOMEN BLACK:113435F - 3XL</t>
        </is>
      </c>
      <c r="G4480" s="0" t="inlineStr">
        <is>
          <t>WOMENS</t>
        </is>
      </c>
      <c r="H4480" s="0" t="inlineStr">
        <is>
          <t>3XL</t>
        </is>
      </c>
      <c r="I4480" s="0">
        <v>21.99</v>
      </c>
      <c r="J4480" s="0">
        <v>17</v>
      </c>
    </row>
    <row r="4481" spans="1:10" customHeight="0">
      <c r="A4481" s="0">
        <f>HYPERLINK("https://dl.dropboxusercontent.com/scl/fi/0ytsnxn83mimcteosjfq6/harlowt.jpg?rlkey=ub845c15fu13h5ljb2bp9b3s5&amp;dl=0","Click to download Image")</f>
      </c>
      <c r="B4481" s="0">
        <f>HYPERLINK("https://dl.dropboxusercontent.com/scl/fi/ylfdcp6exthlzukm8i053/womens-size-chartsharlow.jpg?rlkey=xmmyk1jh37r3g0umqco2tgsug&amp;dl=0","Click to download SizeChart")</f>
      </c>
      <c r="C4481" s="0" t="inlineStr">
        <is>
          <t>Harlow Women's Water Resistant Vest</t>
        </is>
      </c>
      <c r="D4481" s="0" t="inlineStr">
        <is>
          <t>141365</t>
        </is>
      </c>
      <c r="E4481" s="0" t="inlineStr">
        <is>
          <t>BLANK HARLOW W BK:141365A-S</t>
        </is>
      </c>
      <c r="F4481" s="0" t="inlineStr">
        <is>
          <t>899141365044</t>
        </is>
      </c>
      <c r="G4481" s="0" t="inlineStr">
        <is>
          <t>WOMENS</t>
        </is>
      </c>
      <c r="H4481" s="0" t="inlineStr">
        <is>
          <t>S</t>
        </is>
      </c>
      <c r="I4481" s="0">
        <v>64.99</v>
      </c>
      <c r="J4481" s="0">
        <v>39</v>
      </c>
    </row>
    <row r="4482" spans="1:10" customHeight="0">
      <c r="A4482" s="0">
        <f>HYPERLINK("https://dl.dropboxusercontent.com/scl/fi/0ytsnxn83mimcteosjfq6/harlowt.jpg?rlkey=ub845c15fu13h5ljb2bp9b3s5&amp;dl=0","Click to download Image")</f>
      </c>
      <c r="B4482" s="0">
        <f>HYPERLINK("https://dl.dropboxusercontent.com/scl/fi/ylfdcp6exthlzukm8i053/womens-size-chartsharlow.jpg?rlkey=xmmyk1jh37r3g0umqco2tgsug&amp;dl=0","Click to download SizeChart")</f>
      </c>
      <c r="C4482" s="0" t="inlineStr">
        <is>
          <t>Harlow Women's Water Resistant Vest</t>
        </is>
      </c>
      <c r="D4482" s="0" t="inlineStr">
        <is>
          <t>141365</t>
        </is>
      </c>
      <c r="E4482" s="0" t="inlineStr">
        <is>
          <t>BLANK HARLOW W BK:141365B-M</t>
        </is>
      </c>
      <c r="F4482" s="0" t="inlineStr">
        <is>
          <t>899141365051</t>
        </is>
      </c>
      <c r="G4482" s="0" t="inlineStr">
        <is>
          <t>WOMENS</t>
        </is>
      </c>
      <c r="H4482" s="0" t="inlineStr">
        <is>
          <t>M</t>
        </is>
      </c>
      <c r="I4482" s="0">
        <v>64.99</v>
      </c>
      <c r="J4482" s="0">
        <v>81</v>
      </c>
    </row>
    <row r="4483" spans="1:10" customHeight="0">
      <c r="A4483" s="0">
        <f>HYPERLINK("https://dl.dropboxusercontent.com/scl/fi/0ytsnxn83mimcteosjfq6/harlowt.jpg?rlkey=ub845c15fu13h5ljb2bp9b3s5&amp;dl=0","Click to download Image")</f>
      </c>
      <c r="B4483" s="0">
        <f>HYPERLINK("https://dl.dropboxusercontent.com/scl/fi/ylfdcp6exthlzukm8i053/womens-size-chartsharlow.jpg?rlkey=xmmyk1jh37r3g0umqco2tgsug&amp;dl=0","Click to download SizeChart")</f>
      </c>
      <c r="C4483" s="0" t="inlineStr">
        <is>
          <t>Harlow Women's Water Resistant Vest</t>
        </is>
      </c>
      <c r="D4483" s="0" t="inlineStr">
        <is>
          <t>141365</t>
        </is>
      </c>
      <c r="E4483" s="0" t="inlineStr">
        <is>
          <t>BLANK HARLOW W BK:141365C-L</t>
        </is>
      </c>
      <c r="F4483" s="0" t="inlineStr">
        <is>
          <t>899141365068</t>
        </is>
      </c>
      <c r="G4483" s="0" t="inlineStr">
        <is>
          <t>WOMENS</t>
        </is>
      </c>
      <c r="H4483" s="0" t="inlineStr">
        <is>
          <t>L</t>
        </is>
      </c>
      <c r="I4483" s="0">
        <v>64.99</v>
      </c>
      <c r="J4483" s="0">
        <v>82</v>
      </c>
    </row>
    <row r="4484" spans="1:10" customHeight="0">
      <c r="A4484" s="0">
        <f>HYPERLINK("https://dl.dropboxusercontent.com/scl/fi/0ytsnxn83mimcteosjfq6/harlowt.jpg?rlkey=ub845c15fu13h5ljb2bp9b3s5&amp;dl=0","Click to download Image")</f>
      </c>
      <c r="B4484" s="0">
        <f>HYPERLINK("https://dl.dropboxusercontent.com/scl/fi/ylfdcp6exthlzukm8i053/womens-size-chartsharlow.jpg?rlkey=xmmyk1jh37r3g0umqco2tgsug&amp;dl=0","Click to download SizeChart")</f>
      </c>
      <c r="C4484" s="0" t="inlineStr">
        <is>
          <t>Harlow Women's Water Resistant Vest</t>
        </is>
      </c>
      <c r="D4484" s="0" t="inlineStr">
        <is>
          <t>141365</t>
        </is>
      </c>
      <c r="E4484" s="0" t="inlineStr">
        <is>
          <t>BLANK HARLOW W BK:141365D-XL</t>
        </is>
      </c>
      <c r="F4484" s="0" t="inlineStr">
        <is>
          <t>899141365075</t>
        </is>
      </c>
      <c r="G4484" s="0" t="inlineStr">
        <is>
          <t>WOMENS</t>
        </is>
      </c>
      <c r="H4484" s="0" t="inlineStr">
        <is>
          <t>XL</t>
        </is>
      </c>
      <c r="I4484" s="0">
        <v>64.99</v>
      </c>
      <c r="J4484" s="0">
        <v>38</v>
      </c>
    </row>
    <row r="4485" spans="1:10" customHeight="0">
      <c r="A4485" s="0">
        <f>HYPERLINK("https://dl.dropboxusercontent.com/scl/fi/0ytsnxn83mimcteosjfq6/harlowt.jpg?rlkey=ub845c15fu13h5ljb2bp9b3s5&amp;dl=0","Click to download Image")</f>
      </c>
      <c r="B4485" s="0">
        <f>HYPERLINK("https://dl.dropboxusercontent.com/scl/fi/ylfdcp6exthlzukm8i053/womens-size-chartsharlow.jpg?rlkey=xmmyk1jh37r3g0umqco2tgsug&amp;dl=0","Click to download SizeChart")</f>
      </c>
      <c r="C4485" s="0" t="inlineStr">
        <is>
          <t>Harlow Women's Water Resistant Vest</t>
        </is>
      </c>
      <c r="D4485" s="0" t="inlineStr">
        <is>
          <t>141365</t>
        </is>
      </c>
      <c r="E4485" s="0" t="inlineStr">
        <is>
          <t>BLANK HARLOW W BK:141365E-2XL</t>
        </is>
      </c>
      <c r="F4485" s="0" t="inlineStr">
        <is>
          <t>899141365082</t>
        </is>
      </c>
      <c r="G4485" s="0" t="inlineStr">
        <is>
          <t>WOMENS</t>
        </is>
      </c>
      <c r="H4485" s="0" t="inlineStr">
        <is>
          <t>2XL</t>
        </is>
      </c>
      <c r="I4485" s="0">
        <v>64.99</v>
      </c>
      <c r="J4485" s="0">
        <v>21</v>
      </c>
    </row>
    <row r="4486" spans="1:10" customHeight="0">
      <c r="A4486" s="0">
        <f>HYPERLINK("https://dl.dropboxusercontent.com/scl/fi/0ytsnxn83mimcteosjfq6/harlowt.jpg?rlkey=ub845c15fu13h5ljb2bp9b3s5&amp;dl=0","Click to download Image")</f>
      </c>
      <c r="B4486" s="0">
        <f>HYPERLINK("https://dl.dropboxusercontent.com/scl/fi/ylfdcp6exthlzukm8i053/womens-size-chartsharlow.jpg?rlkey=xmmyk1jh37r3g0umqco2tgsug&amp;dl=0","Click to download SizeChart")</f>
      </c>
      <c r="C4486" s="0" t="inlineStr">
        <is>
          <t>Harlow Women's Water Resistant Vest</t>
        </is>
      </c>
      <c r="D4486" s="0" t="inlineStr">
        <is>
          <t>141365</t>
        </is>
      </c>
      <c r="E4486" s="0" t="inlineStr">
        <is>
          <t>BLANK HARLOW W BK:141365F-3XL</t>
        </is>
      </c>
      <c r="F4486" s="0" t="inlineStr">
        <is>
          <t>899141365099</t>
        </is>
      </c>
      <c r="G4486" s="0" t="inlineStr">
        <is>
          <t>WOMENS</t>
        </is>
      </c>
      <c r="H4486" s="0" t="inlineStr">
        <is>
          <t>3XL</t>
        </is>
      </c>
      <c r="I4486" s="0">
        <v>64.99</v>
      </c>
      <c r="J4486" s="0">
        <v>11</v>
      </c>
    </row>
    <row r="4487" spans="1:10" customHeight="0">
      <c r="A4487" s="0">
        <f>HYPERLINK("https://dl.dropboxusercontent.com/scl/fi/sc4e71dflyzj5ss2ij9y8/109005-f.jpg?rlkey=tz3u8kisu7yqpf4fuakgmfq7a&amp;dl=0","Click to download Image")</f>
      </c>
      <c r="B4487" s="0">
        <f>HYPERLINK("https://dl.dropboxusercontent.com/scl/fi/ferhyzvk0wk9fjc8d9ikh/womens-size-chartsjaqueline.jpg?rlkey=3cajufmzp7u3kjwnsxqh1t2w4&amp;dl=0","Click to download SizeChart")</f>
      </c>
      <c r="C4487" s="0" t="inlineStr">
        <is>
          <t>Jaqueline Women's Puffer Hooded Jacket</t>
        </is>
      </c>
      <c r="D4487" s="0" t="inlineStr">
        <is>
          <t>109005</t>
        </is>
      </c>
      <c r="E4487" s="0" t="inlineStr">
        <is>
          <t>JACQUELINE - BLACK:109005A - S</t>
        </is>
      </c>
      <c r="G4487" s="0" t="inlineStr">
        <is>
          <t>WOMENS</t>
        </is>
      </c>
      <c r="H4487" s="0" t="inlineStr">
        <is>
          <t>S</t>
        </is>
      </c>
      <c r="I4487" s="0">
        <v>79.99</v>
      </c>
      <c r="J4487" s="0">
        <v>0</v>
      </c>
    </row>
    <row r="4488" spans="1:10" customHeight="0">
      <c r="A4488" s="0">
        <f>HYPERLINK("https://dl.dropboxusercontent.com/scl/fi/sc4e71dflyzj5ss2ij9y8/109005-f.jpg?rlkey=tz3u8kisu7yqpf4fuakgmfq7a&amp;dl=0","Click to download Image")</f>
      </c>
      <c r="B4488" s="0">
        <f>HYPERLINK("https://dl.dropboxusercontent.com/scl/fi/ferhyzvk0wk9fjc8d9ikh/womens-size-chartsjaqueline.jpg?rlkey=3cajufmzp7u3kjwnsxqh1t2w4&amp;dl=0","Click to download SizeChart")</f>
      </c>
      <c r="C4488" s="0" t="inlineStr">
        <is>
          <t>Jaqueline Women's Puffer Hooded Jacket</t>
        </is>
      </c>
      <c r="D4488" s="0" t="inlineStr">
        <is>
          <t>109005</t>
        </is>
      </c>
      <c r="E4488" s="0" t="inlineStr">
        <is>
          <t>JACQUELINE - BLACK:109005B - M</t>
        </is>
      </c>
      <c r="G4488" s="0" t="inlineStr">
        <is>
          <t>WOMENS</t>
        </is>
      </c>
      <c r="H4488" s="0" t="inlineStr">
        <is>
          <t>M</t>
        </is>
      </c>
      <c r="I4488" s="0">
        <v>79.99</v>
      </c>
      <c r="J4488" s="0">
        <v>2</v>
      </c>
    </row>
    <row r="4489" spans="1:10" customHeight="0">
      <c r="A4489" s="0">
        <f>HYPERLINK("https://dl.dropboxusercontent.com/scl/fi/sc4e71dflyzj5ss2ij9y8/109005-f.jpg?rlkey=tz3u8kisu7yqpf4fuakgmfq7a&amp;dl=0","Click to download Image")</f>
      </c>
      <c r="B4489" s="0">
        <f>HYPERLINK("https://dl.dropboxusercontent.com/scl/fi/ferhyzvk0wk9fjc8d9ikh/womens-size-chartsjaqueline.jpg?rlkey=3cajufmzp7u3kjwnsxqh1t2w4&amp;dl=0","Click to download SizeChart")</f>
      </c>
      <c r="C4489" s="0" t="inlineStr">
        <is>
          <t>Jaqueline Women's Puffer Hooded Jacket</t>
        </is>
      </c>
      <c r="D4489" s="0" t="inlineStr">
        <is>
          <t>109005</t>
        </is>
      </c>
      <c r="E4489" s="0" t="inlineStr">
        <is>
          <t>JACQUELINE - BLACK:109005C - L</t>
        </is>
      </c>
      <c r="G4489" s="0" t="inlineStr">
        <is>
          <t>WOMENS</t>
        </is>
      </c>
      <c r="H4489" s="0" t="inlineStr">
        <is>
          <t>L</t>
        </is>
      </c>
      <c r="I4489" s="0">
        <v>79.99</v>
      </c>
      <c r="J4489" s="0">
        <v>44</v>
      </c>
    </row>
    <row r="4490" spans="1:10" customHeight="0">
      <c r="A4490" s="0">
        <f>HYPERLINK("https://dl.dropboxusercontent.com/scl/fi/sc4e71dflyzj5ss2ij9y8/109005-f.jpg?rlkey=tz3u8kisu7yqpf4fuakgmfq7a&amp;dl=0","Click to download Image")</f>
      </c>
      <c r="B4490" s="0">
        <f>HYPERLINK("https://dl.dropboxusercontent.com/scl/fi/ferhyzvk0wk9fjc8d9ikh/womens-size-chartsjaqueline.jpg?rlkey=3cajufmzp7u3kjwnsxqh1t2w4&amp;dl=0","Click to download SizeChart")</f>
      </c>
      <c r="C4490" s="0" t="inlineStr">
        <is>
          <t>Jaqueline Women's Puffer Hooded Jacket</t>
        </is>
      </c>
      <c r="D4490" s="0" t="inlineStr">
        <is>
          <t>109005</t>
        </is>
      </c>
      <c r="E4490" s="0" t="inlineStr">
        <is>
          <t>JACQUELINE - BLACK:109005D - XL</t>
        </is>
      </c>
      <c r="G4490" s="0" t="inlineStr">
        <is>
          <t>WOMENS</t>
        </is>
      </c>
      <c r="H4490" s="0" t="inlineStr">
        <is>
          <t>XL</t>
        </is>
      </c>
      <c r="I4490" s="0">
        <v>79.99</v>
      </c>
      <c r="J4490" s="0">
        <v>82</v>
      </c>
    </row>
    <row r="4491" spans="1:10" customHeight="0">
      <c r="A4491" s="0">
        <f>HYPERLINK("https://dl.dropboxusercontent.com/scl/fi/sc4e71dflyzj5ss2ij9y8/109005-f.jpg?rlkey=tz3u8kisu7yqpf4fuakgmfq7a&amp;dl=0","Click to download Image")</f>
      </c>
      <c r="B4491" s="0">
        <f>HYPERLINK("https://dl.dropboxusercontent.com/scl/fi/ferhyzvk0wk9fjc8d9ikh/womens-size-chartsjaqueline.jpg?rlkey=3cajufmzp7u3kjwnsxqh1t2w4&amp;dl=0","Click to download SizeChart")</f>
      </c>
      <c r="C4491" s="0" t="inlineStr">
        <is>
          <t>Jaqueline Women's Puffer Hooded Jacket</t>
        </is>
      </c>
      <c r="D4491" s="0" t="inlineStr">
        <is>
          <t>109005</t>
        </is>
      </c>
      <c r="E4491" s="0" t="inlineStr">
        <is>
          <t>JACQUELINE - BLACK:109005E - 2XL</t>
        </is>
      </c>
      <c r="G4491" s="0" t="inlineStr">
        <is>
          <t>WOMENS</t>
        </is>
      </c>
      <c r="H4491" s="0" t="inlineStr">
        <is>
          <t>2XL</t>
        </is>
      </c>
      <c r="I4491" s="0">
        <v>79.99</v>
      </c>
      <c r="J4491" s="0">
        <v>45</v>
      </c>
    </row>
    <row r="4492" spans="1:10" customHeight="0">
      <c r="A4492" s="0">
        <f>HYPERLINK("https://dl.dropboxusercontent.com/scl/fi/sc4e71dflyzj5ss2ij9y8/109005-f.jpg?rlkey=tz3u8kisu7yqpf4fuakgmfq7a&amp;dl=0","Click to download Image")</f>
      </c>
      <c r="B4492" s="0">
        <f>HYPERLINK("https://dl.dropboxusercontent.com/scl/fi/ferhyzvk0wk9fjc8d9ikh/womens-size-chartsjaqueline.jpg?rlkey=3cajufmzp7u3kjwnsxqh1t2w4&amp;dl=0","Click to download SizeChart")</f>
      </c>
      <c r="C4492" s="0" t="inlineStr">
        <is>
          <t>Jaqueline Women's Puffer Hooded Jacket</t>
        </is>
      </c>
      <c r="D4492" s="0" t="inlineStr">
        <is>
          <t>109005</t>
        </is>
      </c>
      <c r="E4492" s="0" t="inlineStr">
        <is>
          <t>JACQUELINE - BLACK:109005F - 3XL</t>
        </is>
      </c>
      <c r="G4492" s="0" t="inlineStr">
        <is>
          <t>WOMENS</t>
        </is>
      </c>
      <c r="H4492" s="0" t="inlineStr">
        <is>
          <t>3XL</t>
        </is>
      </c>
      <c r="I4492" s="0">
        <v>79.99</v>
      </c>
      <c r="J4492" s="0">
        <v>29</v>
      </c>
    </row>
    <row r="4493" spans="1:10" customHeight="0">
      <c r="A4493" s="0">
        <f>HYPERLINK("https://dl.dropboxusercontent.com/scl/fi/sow8f2435gdbft1t7e9i2/109008-f.jpg?rlkey=hky272ikey7j1608ot356n8rj&amp;dl=0","Click to download Image")</f>
      </c>
      <c r="B4493" s="0">
        <f>HYPERLINK("https://dl.dropboxusercontent.com/scl/fi/ferhyzvk0wk9fjc8d9ikh/womens-size-chartsjaqueline.jpg?rlkey=3cajufmzp7u3kjwnsxqh1t2w4&amp;dl=0","Click to download SizeChart")</f>
      </c>
      <c r="C4493" s="0" t="inlineStr">
        <is>
          <t>Jaqueline Women's Puffer Hooded Jacket</t>
        </is>
      </c>
      <c r="D4493" s="0" t="inlineStr">
        <is>
          <t>109008</t>
        </is>
      </c>
      <c r="E4493" s="0" t="inlineStr">
        <is>
          <t>JACQUELINE - SILVER:109008A - S</t>
        </is>
      </c>
      <c r="G4493" s="0" t="inlineStr">
        <is>
          <t>WOMENS</t>
        </is>
      </c>
      <c r="H4493" s="0" t="inlineStr">
        <is>
          <t>S</t>
        </is>
      </c>
      <c r="I4493" s="0">
        <v>79.99</v>
      </c>
      <c r="J4493" s="0">
        <v>29</v>
      </c>
    </row>
    <row r="4494" spans="1:10" customHeight="0">
      <c r="A4494" s="0">
        <f>HYPERLINK("https://dl.dropboxusercontent.com/scl/fi/sow8f2435gdbft1t7e9i2/109008-f.jpg?rlkey=hky272ikey7j1608ot356n8rj&amp;dl=0","Click to download Image")</f>
      </c>
      <c r="B4494" s="0">
        <f>HYPERLINK("https://dl.dropboxusercontent.com/scl/fi/ferhyzvk0wk9fjc8d9ikh/womens-size-chartsjaqueline.jpg?rlkey=3cajufmzp7u3kjwnsxqh1t2w4&amp;dl=0","Click to download SizeChart")</f>
      </c>
      <c r="C4494" s="0" t="inlineStr">
        <is>
          <t>Jaqueline Women's Puffer Hooded Jacket</t>
        </is>
      </c>
      <c r="D4494" s="0" t="inlineStr">
        <is>
          <t>109008</t>
        </is>
      </c>
      <c r="E4494" s="0" t="inlineStr">
        <is>
          <t>JACQUELINE - SILVER:109008B - M</t>
        </is>
      </c>
      <c r="G4494" s="0" t="inlineStr">
        <is>
          <t>WOMENS</t>
        </is>
      </c>
      <c r="H4494" s="0" t="inlineStr">
        <is>
          <t>M</t>
        </is>
      </c>
      <c r="I4494" s="0">
        <v>79.99</v>
      </c>
      <c r="J4494" s="0">
        <v>66</v>
      </c>
    </row>
    <row r="4495" spans="1:10" customHeight="0">
      <c r="A4495" s="0">
        <f>HYPERLINK("https://dl.dropboxusercontent.com/scl/fi/sow8f2435gdbft1t7e9i2/109008-f.jpg?rlkey=hky272ikey7j1608ot356n8rj&amp;dl=0","Click to download Image")</f>
      </c>
      <c r="B4495" s="0">
        <f>HYPERLINK("https://dl.dropboxusercontent.com/scl/fi/ferhyzvk0wk9fjc8d9ikh/womens-size-chartsjaqueline.jpg?rlkey=3cajufmzp7u3kjwnsxqh1t2w4&amp;dl=0","Click to download SizeChart")</f>
      </c>
      <c r="C4495" s="0" t="inlineStr">
        <is>
          <t>Jaqueline Women's Puffer Hooded Jacket</t>
        </is>
      </c>
      <c r="D4495" s="0" t="inlineStr">
        <is>
          <t>109008</t>
        </is>
      </c>
      <c r="E4495" s="0" t="inlineStr">
        <is>
          <t>JACQUELINE - SILVER:109008C - L</t>
        </is>
      </c>
      <c r="G4495" s="0" t="inlineStr">
        <is>
          <t>WOMENS</t>
        </is>
      </c>
      <c r="H4495" s="0" t="inlineStr">
        <is>
          <t>L</t>
        </is>
      </c>
      <c r="I4495" s="0">
        <v>79.99</v>
      </c>
      <c r="J4495" s="0">
        <v>68</v>
      </c>
    </row>
    <row r="4496" spans="1:10" customHeight="0">
      <c r="A4496" s="0">
        <f>HYPERLINK("https://dl.dropboxusercontent.com/scl/fi/sow8f2435gdbft1t7e9i2/109008-f.jpg?rlkey=hky272ikey7j1608ot356n8rj&amp;dl=0","Click to download Image")</f>
      </c>
      <c r="B4496" s="0">
        <f>HYPERLINK("https://dl.dropboxusercontent.com/scl/fi/ferhyzvk0wk9fjc8d9ikh/womens-size-chartsjaqueline.jpg?rlkey=3cajufmzp7u3kjwnsxqh1t2w4&amp;dl=0","Click to download SizeChart")</f>
      </c>
      <c r="C4496" s="0" t="inlineStr">
        <is>
          <t>Jaqueline Women's Puffer Hooded Jacket</t>
        </is>
      </c>
      <c r="D4496" s="0" t="inlineStr">
        <is>
          <t>109008</t>
        </is>
      </c>
      <c r="E4496" s="0" t="inlineStr">
        <is>
          <t>JACQUELINE - SILVER:109008D - XL</t>
        </is>
      </c>
      <c r="G4496" s="0" t="inlineStr">
        <is>
          <t>WOMENS</t>
        </is>
      </c>
      <c r="H4496" s="0" t="inlineStr">
        <is>
          <t>XL</t>
        </is>
      </c>
      <c r="I4496" s="0">
        <v>79.99</v>
      </c>
      <c r="J4496" s="0">
        <v>32</v>
      </c>
    </row>
    <row r="4497" spans="1:10" customHeight="0">
      <c r="A4497" s="0">
        <f>HYPERLINK("https://dl.dropboxusercontent.com/scl/fi/sow8f2435gdbft1t7e9i2/109008-f.jpg?rlkey=hky272ikey7j1608ot356n8rj&amp;dl=0","Click to download Image")</f>
      </c>
      <c r="B4497" s="0">
        <f>HYPERLINK("https://dl.dropboxusercontent.com/scl/fi/ferhyzvk0wk9fjc8d9ikh/womens-size-chartsjaqueline.jpg?rlkey=3cajufmzp7u3kjwnsxqh1t2w4&amp;dl=0","Click to download SizeChart")</f>
      </c>
      <c r="C4497" s="0" t="inlineStr">
        <is>
          <t>Jaqueline Women's Puffer Hooded Jacket</t>
        </is>
      </c>
      <c r="D4497" s="0" t="inlineStr">
        <is>
          <t>109008</t>
        </is>
      </c>
      <c r="E4497" s="0" t="inlineStr">
        <is>
          <t>JACQUELINE - SILVER:109008E - 2XL</t>
        </is>
      </c>
      <c r="G4497" s="0" t="inlineStr">
        <is>
          <t>WOMENS</t>
        </is>
      </c>
      <c r="H4497" s="0" t="inlineStr">
        <is>
          <t>2XL</t>
        </is>
      </c>
      <c r="I4497" s="0">
        <v>79.99</v>
      </c>
      <c r="J4497" s="0">
        <v>7</v>
      </c>
    </row>
    <row r="4498" spans="1:10" customHeight="0">
      <c r="A4498" s="0">
        <f>HYPERLINK("https://dl.dropboxusercontent.com/scl/fi/sow8f2435gdbft1t7e9i2/109008-f.jpg?rlkey=hky272ikey7j1608ot356n8rj&amp;dl=0","Click to download Image")</f>
      </c>
      <c r="B4498" s="0">
        <f>HYPERLINK("https://dl.dropboxusercontent.com/scl/fi/ferhyzvk0wk9fjc8d9ikh/womens-size-chartsjaqueline.jpg?rlkey=3cajufmzp7u3kjwnsxqh1t2w4&amp;dl=0","Click to download SizeChart")</f>
      </c>
      <c r="C4498" s="0" t="inlineStr">
        <is>
          <t>Jaqueline Women's Puffer Hooded Jacket</t>
        </is>
      </c>
      <c r="D4498" s="0" t="inlineStr">
        <is>
          <t>109008</t>
        </is>
      </c>
      <c r="E4498" s="0" t="inlineStr">
        <is>
          <t>JACQUELINE - SILVER:109008F - 3XL</t>
        </is>
      </c>
      <c r="G4498" s="0" t="inlineStr">
        <is>
          <t>WOMENS</t>
        </is>
      </c>
      <c r="H4498" s="0" t="inlineStr">
        <is>
          <t>3XL</t>
        </is>
      </c>
      <c r="I4498" s="0">
        <v>79.99</v>
      </c>
      <c r="J4498" s="0">
        <v>8</v>
      </c>
    </row>
    <row r="4499" spans="1:10" customHeight="0">
      <c r="A4499" s="0">
        <f>HYPERLINK("https://dl.dropboxusercontent.com/scl/fi/yjo91joq7u3g6139d38ml/109020-f.jpg?rlkey=begvclj2owhplj88u0tehs3u7&amp;dl=0","Click to download Image")</f>
      </c>
      <c r="B4499" s="0">
        <f>HYPERLINK("https://dl.dropboxusercontent.com/scl/fi/ferhyzvk0wk9fjc8d9ikh/womens-size-chartsjaqueline.jpg?rlkey=3cajufmzp7u3kjwnsxqh1t2w4&amp;dl=0","Click to download SizeChart")</f>
      </c>
      <c r="C4499" s="0" t="inlineStr">
        <is>
          <t>Jaqueline Women's Puffer Hooded Jacket</t>
        </is>
      </c>
      <c r="D4499" s="0" t="inlineStr">
        <is>
          <t>109020</t>
        </is>
      </c>
      <c r="E4499" s="0" t="inlineStr">
        <is>
          <t>JACQUELINE - WHITE:109020A - S</t>
        </is>
      </c>
      <c r="G4499" s="0" t="inlineStr">
        <is>
          <t>WOMENS</t>
        </is>
      </c>
      <c r="H4499" s="0" t="inlineStr">
        <is>
          <t>S</t>
        </is>
      </c>
      <c r="I4499" s="0">
        <v>79.99</v>
      </c>
      <c r="J4499" s="0">
        <v>25</v>
      </c>
    </row>
    <row r="4500" spans="1:10" customHeight="0">
      <c r="A4500" s="0">
        <f>HYPERLINK("https://dl.dropboxusercontent.com/scl/fi/yjo91joq7u3g6139d38ml/109020-f.jpg?rlkey=begvclj2owhplj88u0tehs3u7&amp;dl=0","Click to download Image")</f>
      </c>
      <c r="B4500" s="0">
        <f>HYPERLINK("https://dl.dropboxusercontent.com/scl/fi/ferhyzvk0wk9fjc8d9ikh/womens-size-chartsjaqueline.jpg?rlkey=3cajufmzp7u3kjwnsxqh1t2w4&amp;dl=0","Click to download SizeChart")</f>
      </c>
      <c r="C4500" s="0" t="inlineStr">
        <is>
          <t>Jaqueline Women's Puffer Hooded Jacket</t>
        </is>
      </c>
      <c r="D4500" s="0" t="inlineStr">
        <is>
          <t>109020</t>
        </is>
      </c>
      <c r="E4500" s="0" t="inlineStr">
        <is>
          <t>JACQUELINE - WHITE:109020B - M</t>
        </is>
      </c>
      <c r="G4500" s="0" t="inlineStr">
        <is>
          <t>WOMENS</t>
        </is>
      </c>
      <c r="H4500" s="0" t="inlineStr">
        <is>
          <t>M</t>
        </is>
      </c>
      <c r="I4500" s="0">
        <v>79.99</v>
      </c>
      <c r="J4500" s="0">
        <v>58</v>
      </c>
    </row>
    <row r="4501" spans="1:10" customHeight="0">
      <c r="A4501" s="0">
        <f>HYPERLINK("https://dl.dropboxusercontent.com/scl/fi/yjo91joq7u3g6139d38ml/109020-f.jpg?rlkey=begvclj2owhplj88u0tehs3u7&amp;dl=0","Click to download Image")</f>
      </c>
      <c r="B4501" s="0">
        <f>HYPERLINK("https://dl.dropboxusercontent.com/scl/fi/ferhyzvk0wk9fjc8d9ikh/womens-size-chartsjaqueline.jpg?rlkey=3cajufmzp7u3kjwnsxqh1t2w4&amp;dl=0","Click to download SizeChart")</f>
      </c>
      <c r="C4501" s="0" t="inlineStr">
        <is>
          <t>Jaqueline Women's Puffer Hooded Jacket</t>
        </is>
      </c>
      <c r="D4501" s="0" t="inlineStr">
        <is>
          <t>109020</t>
        </is>
      </c>
      <c r="E4501" s="0" t="inlineStr">
        <is>
          <t>JACQUELINE - WHITE:109020C - L</t>
        </is>
      </c>
      <c r="G4501" s="0" t="inlineStr">
        <is>
          <t>WOMENS</t>
        </is>
      </c>
      <c r="H4501" s="0" t="inlineStr">
        <is>
          <t>L</t>
        </is>
      </c>
      <c r="I4501" s="0">
        <v>79.99</v>
      </c>
      <c r="J4501" s="0">
        <v>57</v>
      </c>
    </row>
    <row r="4502" spans="1:10" customHeight="0">
      <c r="A4502" s="0">
        <f>HYPERLINK("https://dl.dropboxusercontent.com/scl/fi/yjo91joq7u3g6139d38ml/109020-f.jpg?rlkey=begvclj2owhplj88u0tehs3u7&amp;dl=0","Click to download Image")</f>
      </c>
      <c r="B4502" s="0">
        <f>HYPERLINK("https://dl.dropboxusercontent.com/scl/fi/ferhyzvk0wk9fjc8d9ikh/womens-size-chartsjaqueline.jpg?rlkey=3cajufmzp7u3kjwnsxqh1t2w4&amp;dl=0","Click to download SizeChart")</f>
      </c>
      <c r="C4502" s="0" t="inlineStr">
        <is>
          <t>Jaqueline Women's Puffer Hooded Jacket</t>
        </is>
      </c>
      <c r="D4502" s="0" t="inlineStr">
        <is>
          <t>109020</t>
        </is>
      </c>
      <c r="E4502" s="0" t="inlineStr">
        <is>
          <t>JACQUELINE - WHITE:109020D - XL</t>
        </is>
      </c>
      <c r="G4502" s="0" t="inlineStr">
        <is>
          <t>WOMENS</t>
        </is>
      </c>
      <c r="H4502" s="0" t="inlineStr">
        <is>
          <t>XL</t>
        </is>
      </c>
      <c r="I4502" s="0">
        <v>79.99</v>
      </c>
      <c r="J4502" s="0">
        <v>26</v>
      </c>
    </row>
    <row r="4503" spans="1:10" customHeight="0">
      <c r="A4503" s="0">
        <f>HYPERLINK("https://dl.dropboxusercontent.com/scl/fi/yjo91joq7u3g6139d38ml/109020-f.jpg?rlkey=begvclj2owhplj88u0tehs3u7&amp;dl=0","Click to download Image")</f>
      </c>
      <c r="B4503" s="0">
        <f>HYPERLINK("https://dl.dropboxusercontent.com/scl/fi/ferhyzvk0wk9fjc8d9ikh/womens-size-chartsjaqueline.jpg?rlkey=3cajufmzp7u3kjwnsxqh1t2w4&amp;dl=0","Click to download SizeChart")</f>
      </c>
      <c r="C4503" s="0" t="inlineStr">
        <is>
          <t>Jaqueline Women's Puffer Hooded Jacket</t>
        </is>
      </c>
      <c r="D4503" s="0" t="inlineStr">
        <is>
          <t>109020</t>
        </is>
      </c>
      <c r="E4503" s="0" t="inlineStr">
        <is>
          <t>JACQUELINE - WHITE:109020E - 2XL</t>
        </is>
      </c>
      <c r="G4503" s="0" t="inlineStr">
        <is>
          <t>WOMENS</t>
        </is>
      </c>
      <c r="H4503" s="0" t="inlineStr">
        <is>
          <t>2XL</t>
        </is>
      </c>
      <c r="I4503" s="0">
        <v>79.99</v>
      </c>
      <c r="J4503" s="0">
        <v>5</v>
      </c>
    </row>
    <row r="4504" spans="1:10" customHeight="0">
      <c r="A4504" s="0">
        <f>HYPERLINK("https://dl.dropboxusercontent.com/scl/fi/yjo91joq7u3g6139d38ml/109020-f.jpg?rlkey=begvclj2owhplj88u0tehs3u7&amp;dl=0","Click to download Image")</f>
      </c>
      <c r="B4504" s="0">
        <f>HYPERLINK("https://dl.dropboxusercontent.com/scl/fi/ferhyzvk0wk9fjc8d9ikh/womens-size-chartsjaqueline.jpg?rlkey=3cajufmzp7u3kjwnsxqh1t2w4&amp;dl=0","Click to download SizeChart")</f>
      </c>
      <c r="C4504" s="0" t="inlineStr">
        <is>
          <t>Jaqueline Women's Puffer Hooded Jacket</t>
        </is>
      </c>
      <c r="D4504" s="0" t="inlineStr">
        <is>
          <t>109020</t>
        </is>
      </c>
      <c r="E4504" s="0" t="inlineStr">
        <is>
          <t>JACQUELINE - WHITE:109020F - 3XL</t>
        </is>
      </c>
      <c r="G4504" s="0" t="inlineStr">
        <is>
          <t>WOMENS</t>
        </is>
      </c>
      <c r="H4504" s="0" t="inlineStr">
        <is>
          <t>3XL</t>
        </is>
      </c>
      <c r="I4504" s="0">
        <v>79.99</v>
      </c>
      <c r="J4504" s="0">
        <v>8</v>
      </c>
    </row>
    <row r="4505" spans="1:10" customHeight="0">
      <c r="A4505" s="0">
        <f>HYPERLINK("https://dl.dropboxusercontent.com/scl/fi/kz3hz748nlmvtjsm5yceo/114740-af.jpg?rlkey=c5qrcywgrxrbt1fzu6aff8mtf&amp;dl=0","Click to download Image")</f>
      </c>
      <c r="B4505" s="0">
        <f>HYPERLINK("https://dl.dropboxusercontent.com/scl/fi/z5y5nvd01xdcew668bruk/womens-pullover-size-chartsjayda.jpg?rlkey=9jelknh5j251sdul98lwrqd26&amp;dl=0","Click to download SizeChart")</f>
      </c>
      <c r="C4505" s="0" t="inlineStr">
        <is>
          <t>Jayda Women's Sherpa Half Zip</t>
        </is>
      </c>
      <c r="D4505" s="0" t="inlineStr">
        <is>
          <t>114740</t>
        </is>
      </c>
      <c r="E4505" s="0" t="inlineStr">
        <is>
          <t>BLANK REMI LINEN:114740A - S</t>
        </is>
      </c>
      <c r="G4505" s="0" t="inlineStr">
        <is>
          <t>WOMENS</t>
        </is>
      </c>
      <c r="H4505" s="0" t="inlineStr">
        <is>
          <t>S</t>
        </is>
      </c>
      <c r="I4505" s="0">
        <v>34.99</v>
      </c>
      <c r="J4505" s="0">
        <v>8</v>
      </c>
    </row>
    <row r="4506" spans="1:10" customHeight="0">
      <c r="A4506" s="0">
        <f>HYPERLINK("https://dl.dropboxusercontent.com/scl/fi/kz3hz748nlmvtjsm5yceo/114740-af.jpg?rlkey=c5qrcywgrxrbt1fzu6aff8mtf&amp;dl=0","Click to download Image")</f>
      </c>
      <c r="B4506" s="0">
        <f>HYPERLINK("https://dl.dropboxusercontent.com/scl/fi/z5y5nvd01xdcew668bruk/womens-pullover-size-chartsjayda.jpg?rlkey=9jelknh5j251sdul98lwrqd26&amp;dl=0","Click to download SizeChart")</f>
      </c>
      <c r="C4506" s="0" t="inlineStr">
        <is>
          <t>Jayda Women's Sherpa Half Zip</t>
        </is>
      </c>
      <c r="D4506" s="0" t="inlineStr">
        <is>
          <t>114740</t>
        </is>
      </c>
      <c r="E4506" s="0" t="inlineStr">
        <is>
          <t>BLANK REMI LINEN:114740B - M</t>
        </is>
      </c>
      <c r="G4506" s="0" t="inlineStr">
        <is>
          <t>WOMENS</t>
        </is>
      </c>
      <c r="H4506" s="0" t="inlineStr">
        <is>
          <t>M</t>
        </is>
      </c>
      <c r="I4506" s="0">
        <v>34.99</v>
      </c>
      <c r="J4506" s="0">
        <v>10</v>
      </c>
    </row>
    <row r="4507" spans="1:10" customHeight="0">
      <c r="A4507" s="0">
        <f>HYPERLINK("https://dl.dropboxusercontent.com/scl/fi/kz3hz748nlmvtjsm5yceo/114740-af.jpg?rlkey=c5qrcywgrxrbt1fzu6aff8mtf&amp;dl=0","Click to download Image")</f>
      </c>
      <c r="B4507" s="0">
        <f>HYPERLINK("https://dl.dropboxusercontent.com/scl/fi/z5y5nvd01xdcew668bruk/womens-pullover-size-chartsjayda.jpg?rlkey=9jelknh5j251sdul98lwrqd26&amp;dl=0","Click to download SizeChart")</f>
      </c>
      <c r="C4507" s="0" t="inlineStr">
        <is>
          <t>Jayda Women's Sherpa Half Zip</t>
        </is>
      </c>
      <c r="D4507" s="0" t="inlineStr">
        <is>
          <t>114740</t>
        </is>
      </c>
      <c r="E4507" s="0" t="inlineStr">
        <is>
          <t>BLANK REMI LINEN:114740C - L</t>
        </is>
      </c>
      <c r="G4507" s="0" t="inlineStr">
        <is>
          <t>WOMENS</t>
        </is>
      </c>
      <c r="H4507" s="0" t="inlineStr">
        <is>
          <t>L</t>
        </is>
      </c>
      <c r="I4507" s="0">
        <v>34.99</v>
      </c>
      <c r="J4507" s="0">
        <v>0</v>
      </c>
    </row>
    <row r="4508" spans="1:10" customHeight="0">
      <c r="A4508" s="0">
        <f>HYPERLINK("https://dl.dropboxusercontent.com/scl/fi/kz3hz748nlmvtjsm5yceo/114740-af.jpg?rlkey=c5qrcywgrxrbt1fzu6aff8mtf&amp;dl=0","Click to download Image")</f>
      </c>
      <c r="B4508" s="0">
        <f>HYPERLINK("https://dl.dropboxusercontent.com/scl/fi/z5y5nvd01xdcew668bruk/womens-pullover-size-chartsjayda.jpg?rlkey=9jelknh5j251sdul98lwrqd26&amp;dl=0","Click to download SizeChart")</f>
      </c>
      <c r="C4508" s="0" t="inlineStr">
        <is>
          <t>Jayda Women's Sherpa Half Zip</t>
        </is>
      </c>
      <c r="D4508" s="0" t="inlineStr">
        <is>
          <t>114740</t>
        </is>
      </c>
      <c r="E4508" s="0" t="inlineStr">
        <is>
          <t>BLANK REMI LINEN:114740D - XL</t>
        </is>
      </c>
      <c r="G4508" s="0" t="inlineStr">
        <is>
          <t>WOMENS</t>
        </is>
      </c>
      <c r="H4508" s="0" t="inlineStr">
        <is>
          <t>XL</t>
        </is>
      </c>
      <c r="I4508" s="0">
        <v>34.99</v>
      </c>
      <c r="J4508" s="0">
        <v>0</v>
      </c>
    </row>
    <row r="4509" spans="1:10" customHeight="0">
      <c r="A4509" s="0">
        <f>HYPERLINK("https://dl.dropboxusercontent.com/scl/fi/kz3hz748nlmvtjsm5yceo/114740-af.jpg?rlkey=c5qrcywgrxrbt1fzu6aff8mtf&amp;dl=0","Click to download Image")</f>
      </c>
      <c r="B4509" s="0">
        <f>HYPERLINK("https://dl.dropboxusercontent.com/scl/fi/z5y5nvd01xdcew668bruk/womens-pullover-size-chartsjayda.jpg?rlkey=9jelknh5j251sdul98lwrqd26&amp;dl=0","Click to download SizeChart")</f>
      </c>
      <c r="C4509" s="0" t="inlineStr">
        <is>
          <t>Jayda Women's Sherpa Half Zip</t>
        </is>
      </c>
      <c r="D4509" s="0" t="inlineStr">
        <is>
          <t>114740</t>
        </is>
      </c>
      <c r="E4509" s="0" t="inlineStr">
        <is>
          <t>BLANK REMI LINEN:114740E - 2XL</t>
        </is>
      </c>
      <c r="G4509" s="0" t="inlineStr">
        <is>
          <t>WOMENS</t>
        </is>
      </c>
      <c r="H4509" s="0" t="inlineStr">
        <is>
          <t>2XL</t>
        </is>
      </c>
      <c r="I4509" s="0">
        <v>34.99</v>
      </c>
      <c r="J4509" s="0">
        <v>3</v>
      </c>
    </row>
    <row r="4510" spans="1:10" customHeight="0">
      <c r="A4510" s="0">
        <f>HYPERLINK("https://dl.dropboxusercontent.com/scl/fi/kz3hz748nlmvtjsm5yceo/114740-af.jpg?rlkey=c5qrcywgrxrbt1fzu6aff8mtf&amp;dl=0","Click to download Image")</f>
      </c>
      <c r="B4510" s="0">
        <f>HYPERLINK("https://dl.dropboxusercontent.com/scl/fi/z5y5nvd01xdcew668bruk/womens-pullover-size-chartsjayda.jpg?rlkey=9jelknh5j251sdul98lwrqd26&amp;dl=0","Click to download SizeChart")</f>
      </c>
      <c r="C4510" s="0" t="inlineStr">
        <is>
          <t>Jayda Women's Sherpa Half Zip</t>
        </is>
      </c>
      <c r="D4510" s="0" t="inlineStr">
        <is>
          <t>114740</t>
        </is>
      </c>
      <c r="E4510" s="0" t="inlineStr">
        <is>
          <t>BLANK REMI LINEN:114740F - 3XL</t>
        </is>
      </c>
      <c r="G4510" s="0" t="inlineStr">
        <is>
          <t>WOMENS</t>
        </is>
      </c>
      <c r="H4510" s="0" t="inlineStr">
        <is>
          <t>3XL</t>
        </is>
      </c>
      <c r="I4510" s="0">
        <v>34.99</v>
      </c>
      <c r="J4510" s="0">
        <v>6</v>
      </c>
    </row>
    <row r="4511" spans="1:10" customHeight="0">
      <c r="A4511" s="0">
        <f>HYPERLINK("https://dl.dropboxusercontent.com/scl/fi/f3ajnp2qprabl2n3ubfel/114738-af.jpg?rlkey=b24bq9ippyc56x8ida44c624i&amp;dl=0","Click to download Image")</f>
      </c>
      <c r="B4511" s="0">
        <f>HYPERLINK("https://dl.dropboxusercontent.com/scl/fi/z5y5nvd01xdcew668bruk/womens-pullover-size-chartsjayda.jpg?rlkey=9jelknh5j251sdul98lwrqd26&amp;dl=0","Click to download SizeChart")</f>
      </c>
      <c r="C4511" s="0" t="inlineStr">
        <is>
          <t>Jayda Women's Sherpa Half Zip</t>
        </is>
      </c>
      <c r="D4511" s="0" t="inlineStr">
        <is>
          <t>114738</t>
        </is>
      </c>
      <c r="E4511" s="0" t="inlineStr">
        <is>
          <t>BLANK REMI RB PLAID:114738A - S</t>
        </is>
      </c>
      <c r="G4511" s="0" t="inlineStr">
        <is>
          <t>WOMENS</t>
        </is>
      </c>
      <c r="H4511" s="0" t="inlineStr">
        <is>
          <t>S</t>
        </is>
      </c>
      <c r="I4511" s="0">
        <v>34.99</v>
      </c>
      <c r="J4511" s="0">
        <v>40</v>
      </c>
    </row>
    <row r="4512" spans="1:10" customHeight="0">
      <c r="A4512" s="0">
        <f>HYPERLINK("https://dl.dropboxusercontent.com/scl/fi/f3ajnp2qprabl2n3ubfel/114738-af.jpg?rlkey=b24bq9ippyc56x8ida44c624i&amp;dl=0","Click to download Image")</f>
      </c>
      <c r="B4512" s="0">
        <f>HYPERLINK("https://dl.dropboxusercontent.com/scl/fi/z5y5nvd01xdcew668bruk/womens-pullover-size-chartsjayda.jpg?rlkey=9jelknh5j251sdul98lwrqd26&amp;dl=0","Click to download SizeChart")</f>
      </c>
      <c r="C4512" s="0" t="inlineStr">
        <is>
          <t>Jayda Women's Sherpa Half Zip</t>
        </is>
      </c>
      <c r="D4512" s="0" t="inlineStr">
        <is>
          <t>114738</t>
        </is>
      </c>
      <c r="E4512" s="0" t="inlineStr">
        <is>
          <t>BLANK REMI RB PLAID:114738B - M</t>
        </is>
      </c>
      <c r="G4512" s="0" t="inlineStr">
        <is>
          <t>WOMENS</t>
        </is>
      </c>
      <c r="H4512" s="0" t="inlineStr">
        <is>
          <t>M</t>
        </is>
      </c>
      <c r="I4512" s="0">
        <v>34.99</v>
      </c>
      <c r="J4512" s="0">
        <v>76</v>
      </c>
    </row>
    <row r="4513" spans="1:10" customHeight="0">
      <c r="A4513" s="0">
        <f>HYPERLINK("https://dl.dropboxusercontent.com/scl/fi/f3ajnp2qprabl2n3ubfel/114738-af.jpg?rlkey=b24bq9ippyc56x8ida44c624i&amp;dl=0","Click to download Image")</f>
      </c>
      <c r="B4513" s="0">
        <f>HYPERLINK("https://dl.dropboxusercontent.com/scl/fi/z5y5nvd01xdcew668bruk/womens-pullover-size-chartsjayda.jpg?rlkey=9jelknh5j251sdul98lwrqd26&amp;dl=0","Click to download SizeChart")</f>
      </c>
      <c r="C4513" s="0" t="inlineStr">
        <is>
          <t>Jayda Women's Sherpa Half Zip</t>
        </is>
      </c>
      <c r="D4513" s="0" t="inlineStr">
        <is>
          <t>114738</t>
        </is>
      </c>
      <c r="E4513" s="0" t="inlineStr">
        <is>
          <t>BLANK REMI RB PLAID:114738C - L</t>
        </is>
      </c>
      <c r="G4513" s="0" t="inlineStr">
        <is>
          <t>WOMENS</t>
        </is>
      </c>
      <c r="H4513" s="0" t="inlineStr">
        <is>
          <t>L</t>
        </is>
      </c>
      <c r="I4513" s="0">
        <v>34.99</v>
      </c>
      <c r="J4513" s="0">
        <v>65</v>
      </c>
    </row>
    <row r="4514" spans="1:10" customHeight="0">
      <c r="A4514" s="0">
        <f>HYPERLINK("https://dl.dropboxusercontent.com/scl/fi/f3ajnp2qprabl2n3ubfel/114738-af.jpg?rlkey=b24bq9ippyc56x8ida44c624i&amp;dl=0","Click to download Image")</f>
      </c>
      <c r="B4514" s="0">
        <f>HYPERLINK("https://dl.dropboxusercontent.com/scl/fi/z5y5nvd01xdcew668bruk/womens-pullover-size-chartsjayda.jpg?rlkey=9jelknh5j251sdul98lwrqd26&amp;dl=0","Click to download SizeChart")</f>
      </c>
      <c r="C4514" s="0" t="inlineStr">
        <is>
          <t>Jayda Women's Sherpa Half Zip</t>
        </is>
      </c>
      <c r="D4514" s="0" t="inlineStr">
        <is>
          <t>114738</t>
        </is>
      </c>
      <c r="E4514" s="0" t="inlineStr">
        <is>
          <t>BLANK REMI RB PLAID:114738D - XL</t>
        </is>
      </c>
      <c r="G4514" s="0" t="inlineStr">
        <is>
          <t>WOMENS</t>
        </is>
      </c>
      <c r="H4514" s="0" t="inlineStr">
        <is>
          <t>XL</t>
        </is>
      </c>
      <c r="I4514" s="0">
        <v>34.99</v>
      </c>
      <c r="J4514" s="0">
        <v>32</v>
      </c>
    </row>
    <row r="4515" spans="1:10" customHeight="0">
      <c r="A4515" s="0">
        <f>HYPERLINK("https://dl.dropboxusercontent.com/scl/fi/f3ajnp2qprabl2n3ubfel/114738-af.jpg?rlkey=b24bq9ippyc56x8ida44c624i&amp;dl=0","Click to download Image")</f>
      </c>
      <c r="B4515" s="0">
        <f>HYPERLINK("https://dl.dropboxusercontent.com/scl/fi/z5y5nvd01xdcew668bruk/womens-pullover-size-chartsjayda.jpg?rlkey=9jelknh5j251sdul98lwrqd26&amp;dl=0","Click to download SizeChart")</f>
      </c>
      <c r="C4515" s="0" t="inlineStr">
        <is>
          <t>Jayda Women's Sherpa Half Zip</t>
        </is>
      </c>
      <c r="D4515" s="0" t="inlineStr">
        <is>
          <t>114738</t>
        </is>
      </c>
      <c r="E4515" s="0" t="inlineStr">
        <is>
          <t>BLANK REMI RB PLAID:114738E - 2XL</t>
        </is>
      </c>
      <c r="G4515" s="0" t="inlineStr">
        <is>
          <t>WOMENS</t>
        </is>
      </c>
      <c r="H4515" s="0" t="inlineStr">
        <is>
          <t>2XL</t>
        </is>
      </c>
      <c r="I4515" s="0">
        <v>34.99</v>
      </c>
      <c r="J4515" s="0">
        <v>19</v>
      </c>
    </row>
    <row r="4516" spans="1:10" customHeight="0">
      <c r="A4516" s="0">
        <f>HYPERLINK("https://dl.dropboxusercontent.com/scl/fi/f3ajnp2qprabl2n3ubfel/114738-af.jpg?rlkey=b24bq9ippyc56x8ida44c624i&amp;dl=0","Click to download Image")</f>
      </c>
      <c r="B4516" s="0">
        <f>HYPERLINK("https://dl.dropboxusercontent.com/scl/fi/z5y5nvd01xdcew668bruk/womens-pullover-size-chartsjayda.jpg?rlkey=9jelknh5j251sdul98lwrqd26&amp;dl=0","Click to download SizeChart")</f>
      </c>
      <c r="C4516" s="0" t="inlineStr">
        <is>
          <t>Jayda Women's Sherpa Half Zip</t>
        </is>
      </c>
      <c r="D4516" s="0" t="inlineStr">
        <is>
          <t>114738</t>
        </is>
      </c>
      <c r="E4516" s="0" t="inlineStr">
        <is>
          <t>BLANK REMI RB PLAID:114738F - 3XL</t>
        </is>
      </c>
      <c r="G4516" s="0" t="inlineStr">
        <is>
          <t>WOMENS</t>
        </is>
      </c>
      <c r="H4516" s="0" t="inlineStr">
        <is>
          <t>3XL</t>
        </is>
      </c>
      <c r="I4516" s="0">
        <v>34.99</v>
      </c>
      <c r="J4516" s="0">
        <v>10</v>
      </c>
    </row>
    <row r="4517" spans="1:10" customHeight="0">
      <c r="A4517" s="0">
        <f>HYPERLINK("https://dl.dropboxusercontent.com/scl/fi/pk9x31fbhtycsvpo6jt03/116188-af.jpg?rlkey=fxht7t90ux4sus7oseiu9h503&amp;dl=0","Click to download Image")</f>
      </c>
      <c r="B4517" s="0">
        <f>HYPERLINK("https://dl.dropboxusercontent.com/scl/fi/jdl5lg0ugunue3icsmhmn/graphic-update22022-toddler.jpg?rlkey=mp3a7vknki52mzo1z8xn0whum&amp;dl=0","Click to download SizeChart")</f>
      </c>
      <c r="C4517" s="0" t="inlineStr">
        <is>
          <t>Poppy Toddler Cotton Hoodie</t>
        </is>
      </c>
      <c r="D4517" s="0" t="inlineStr">
        <is>
          <t>116192</t>
        </is>
      </c>
      <c r="E4517" s="0" t="inlineStr">
        <is>
          <t>BLANK POPPY T BLACK:116192A - 2T</t>
        </is>
      </c>
      <c r="G4517" s="0" t="inlineStr">
        <is>
          <t>TODDLER</t>
        </is>
      </c>
      <c r="H4517" s="0" t="inlineStr">
        <is>
          <t>2T</t>
        </is>
      </c>
      <c r="I4517" s="0">
        <v>44.99</v>
      </c>
      <c r="J4517" s="0">
        <v>34</v>
      </c>
    </row>
    <row r="4518" spans="1:10" customHeight="0">
      <c r="A4518" s="0">
        <f>HYPERLINK("https://dl.dropboxusercontent.com/scl/fi/pk9x31fbhtycsvpo6jt03/116188-af.jpg?rlkey=fxht7t90ux4sus7oseiu9h503&amp;dl=0","Click to download Image")</f>
      </c>
      <c r="B4518" s="0">
        <f>HYPERLINK("https://dl.dropboxusercontent.com/scl/fi/jdl5lg0ugunue3icsmhmn/graphic-update22022-toddler.jpg?rlkey=mp3a7vknki52mzo1z8xn0whum&amp;dl=0","Click to download SizeChart")</f>
      </c>
      <c r="C4518" s="0" t="inlineStr">
        <is>
          <t>Poppy Toddler Cotton Hoodie</t>
        </is>
      </c>
      <c r="D4518" s="0" t="inlineStr">
        <is>
          <t>116192</t>
        </is>
      </c>
      <c r="E4518" s="0" t="inlineStr">
        <is>
          <t>BLANK POPPY T BLACK:116192B - 3T</t>
        </is>
      </c>
      <c r="G4518" s="0" t="inlineStr">
        <is>
          <t>TODDLER</t>
        </is>
      </c>
      <c r="H4518" s="0" t="inlineStr">
        <is>
          <t>3T</t>
        </is>
      </c>
      <c r="I4518" s="0">
        <v>44.99</v>
      </c>
      <c r="J4518" s="0">
        <v>35</v>
      </c>
    </row>
    <row r="4519" spans="1:10" customHeight="0">
      <c r="A4519" s="0">
        <f>HYPERLINK("https://dl.dropboxusercontent.com/scl/fi/pk9x31fbhtycsvpo6jt03/116188-af.jpg?rlkey=fxht7t90ux4sus7oseiu9h503&amp;dl=0","Click to download Image")</f>
      </c>
      <c r="B4519" s="0">
        <f>HYPERLINK("https://dl.dropboxusercontent.com/scl/fi/jdl5lg0ugunue3icsmhmn/graphic-update22022-toddler.jpg?rlkey=mp3a7vknki52mzo1z8xn0whum&amp;dl=0","Click to download SizeChart")</f>
      </c>
      <c r="C4519" s="0" t="inlineStr">
        <is>
          <t>Poppy Toddler Cotton Hoodie</t>
        </is>
      </c>
      <c r="D4519" s="0" t="inlineStr">
        <is>
          <t>116192</t>
        </is>
      </c>
      <c r="E4519" s="0" t="inlineStr">
        <is>
          <t>BLANK POPPY T BLACK:116192C - 4T</t>
        </is>
      </c>
      <c r="G4519" s="0" t="inlineStr">
        <is>
          <t>TODDLER</t>
        </is>
      </c>
      <c r="H4519" s="0" t="inlineStr">
        <is>
          <t>4T</t>
        </is>
      </c>
      <c r="I4519" s="0">
        <v>44.99</v>
      </c>
      <c r="J4519" s="0">
        <v>34</v>
      </c>
    </row>
    <row r="4520" spans="1:10" customHeight="0">
      <c r="A4520" s="0">
        <f>HYPERLINK("https://dl.dropboxusercontent.com/scl/fi/pk9x31fbhtycsvpo6jt03/116188-af.jpg?rlkey=fxht7t90ux4sus7oseiu9h503&amp;dl=0","Click to download Image")</f>
      </c>
      <c r="B4520" s="0">
        <f>HYPERLINK("https://dl.dropboxusercontent.com/scl/fi/jdl5lg0ugunue3icsmhmn/graphic-update22022-toddler.jpg?rlkey=mp3a7vknki52mzo1z8xn0whum&amp;dl=0","Click to download SizeChart")</f>
      </c>
      <c r="C4520" s="0" t="inlineStr">
        <is>
          <t>Poppy Toddler Cotton Hoodie</t>
        </is>
      </c>
      <c r="D4520" s="0" t="inlineStr">
        <is>
          <t>116192</t>
        </is>
      </c>
      <c r="E4520" s="0" t="inlineStr">
        <is>
          <t>BLANK POPPY T BLACK:116192D - 5T</t>
        </is>
      </c>
      <c r="G4520" s="0" t="inlineStr">
        <is>
          <t>TODDLER</t>
        </is>
      </c>
      <c r="H4520" s="0" t="inlineStr">
        <is>
          <t>5T</t>
        </is>
      </c>
      <c r="I4520" s="0">
        <v>44.99</v>
      </c>
      <c r="J4520" s="0">
        <v>33</v>
      </c>
    </row>
    <row r="4521" spans="1:10" customHeight="0">
      <c r="A4521" s="0">
        <f>HYPERLINK("https://dl.dropboxusercontent.com/scl/fi/8huwvjzkvf9ano84uly6c/116187-af.jpg?rlkey=808cldfd82nk2708ggiwejhse&amp;dl=0","Click to download Image")</f>
      </c>
      <c r="B4521" s="0">
        <f>HYPERLINK("https://dl.dropboxusercontent.com/scl/fi/jdl5lg0ugunue3icsmhmn/graphic-update22022-toddler.jpg?rlkey=mp3a7vknki52mzo1z8xn0whum&amp;dl=0","Click to download SizeChart")</f>
      </c>
      <c r="C4521" s="0" t="inlineStr">
        <is>
          <t>Poppy Toddler Cotton Hoodie</t>
        </is>
      </c>
      <c r="D4521" s="0" t="inlineStr">
        <is>
          <t>116191</t>
        </is>
      </c>
      <c r="E4521" s="0" t="inlineStr">
        <is>
          <t>BLANK POPPY T GOLD:116191A - 2T</t>
        </is>
      </c>
      <c r="G4521" s="0" t="inlineStr">
        <is>
          <t>TODDLER</t>
        </is>
      </c>
      <c r="H4521" s="0" t="inlineStr">
        <is>
          <t>2T</t>
        </is>
      </c>
      <c r="I4521" s="0">
        <v>44.99</v>
      </c>
      <c r="J4521" s="0">
        <v>20</v>
      </c>
    </row>
    <row r="4522" spans="1:10" customHeight="0">
      <c r="A4522" s="0">
        <f>HYPERLINK("https://dl.dropboxusercontent.com/scl/fi/8huwvjzkvf9ano84uly6c/116187-af.jpg?rlkey=808cldfd82nk2708ggiwejhse&amp;dl=0","Click to download Image")</f>
      </c>
      <c r="B4522" s="0">
        <f>HYPERLINK("https://dl.dropboxusercontent.com/scl/fi/jdl5lg0ugunue3icsmhmn/graphic-update22022-toddler.jpg?rlkey=mp3a7vknki52mzo1z8xn0whum&amp;dl=0","Click to download SizeChart")</f>
      </c>
      <c r="C4522" s="0" t="inlineStr">
        <is>
          <t>Poppy Toddler Cotton Hoodie</t>
        </is>
      </c>
      <c r="D4522" s="0" t="inlineStr">
        <is>
          <t>116191</t>
        </is>
      </c>
      <c r="E4522" s="0" t="inlineStr">
        <is>
          <t>BLANK POPPY T GOLD:116191B - 3T</t>
        </is>
      </c>
      <c r="G4522" s="0" t="inlineStr">
        <is>
          <t>TODDLER</t>
        </is>
      </c>
      <c r="H4522" s="0" t="inlineStr">
        <is>
          <t>3T</t>
        </is>
      </c>
      <c r="I4522" s="0">
        <v>44.99</v>
      </c>
      <c r="J4522" s="0">
        <v>20</v>
      </c>
    </row>
    <row r="4523" spans="1:10" customHeight="0">
      <c r="A4523" s="0">
        <f>HYPERLINK("https://dl.dropboxusercontent.com/scl/fi/8huwvjzkvf9ano84uly6c/116187-af.jpg?rlkey=808cldfd82nk2708ggiwejhse&amp;dl=0","Click to download Image")</f>
      </c>
      <c r="B4523" s="0">
        <f>HYPERLINK("https://dl.dropboxusercontent.com/scl/fi/jdl5lg0ugunue3icsmhmn/graphic-update22022-toddler.jpg?rlkey=mp3a7vknki52mzo1z8xn0whum&amp;dl=0","Click to download SizeChart")</f>
      </c>
      <c r="C4523" s="0" t="inlineStr">
        <is>
          <t>Poppy Toddler Cotton Hoodie</t>
        </is>
      </c>
      <c r="D4523" s="0" t="inlineStr">
        <is>
          <t>116191</t>
        </is>
      </c>
      <c r="E4523" s="0" t="inlineStr">
        <is>
          <t>BLANK POPPY T GOLD:116191C - 4T</t>
        </is>
      </c>
      <c r="G4523" s="0" t="inlineStr">
        <is>
          <t>TODDLER</t>
        </is>
      </c>
      <c r="H4523" s="0" t="inlineStr">
        <is>
          <t>4T</t>
        </is>
      </c>
      <c r="I4523" s="0">
        <v>44.99</v>
      </c>
      <c r="J4523" s="0">
        <v>20</v>
      </c>
    </row>
    <row r="4524" spans="1:10" customHeight="0">
      <c r="A4524" s="0">
        <f>HYPERLINK("https://dl.dropboxusercontent.com/scl/fi/8huwvjzkvf9ano84uly6c/116187-af.jpg?rlkey=808cldfd82nk2708ggiwejhse&amp;dl=0","Click to download Image")</f>
      </c>
      <c r="B4524" s="0">
        <f>HYPERLINK("https://dl.dropboxusercontent.com/scl/fi/jdl5lg0ugunue3icsmhmn/graphic-update22022-toddler.jpg?rlkey=mp3a7vknki52mzo1z8xn0whum&amp;dl=0","Click to download SizeChart")</f>
      </c>
      <c r="C4524" s="0" t="inlineStr">
        <is>
          <t>Poppy Toddler Cotton Hoodie</t>
        </is>
      </c>
      <c r="D4524" s="0" t="inlineStr">
        <is>
          <t>116191</t>
        </is>
      </c>
      <c r="E4524" s="0" t="inlineStr">
        <is>
          <t>BLANK POPPY T GOLD:116191D - 5T</t>
        </is>
      </c>
      <c r="G4524" s="0" t="inlineStr">
        <is>
          <t>TODDLER</t>
        </is>
      </c>
      <c r="H4524" s="0" t="inlineStr">
        <is>
          <t>5T</t>
        </is>
      </c>
      <c r="I4524" s="0">
        <v>44.99</v>
      </c>
      <c r="J4524" s="0">
        <v>20</v>
      </c>
    </row>
    <row r="4525" spans="1:10" customHeight="0">
      <c r="A4525" s="0">
        <f>HYPERLINK("https://dl.dropboxusercontent.com/scl/fi/rb9f4d8y3znbq4hnv5x52/116189-af.jpg?rlkey=n4vumm7sbp9w4qwdmy3jln6av&amp;dl=0","Click to download Image")</f>
      </c>
      <c r="B4525" s="0">
        <f>HYPERLINK("https://dl.dropboxusercontent.com/scl/fi/jdl5lg0ugunue3icsmhmn/graphic-update22022-toddler.jpg?rlkey=mp3a7vknki52mzo1z8xn0whum&amp;dl=0","Click to download SizeChart")</f>
      </c>
      <c r="C4525" s="0" t="inlineStr">
        <is>
          <t>Poppy Toddler Cotton Hoodie</t>
        </is>
      </c>
      <c r="D4525" s="0" t="inlineStr">
        <is>
          <t>116193</t>
        </is>
      </c>
      <c r="E4525" s="0" t="inlineStr">
        <is>
          <t>BLANK POPPY T PURPLE:116193A - 2T</t>
        </is>
      </c>
      <c r="G4525" s="0" t="inlineStr">
        <is>
          <t>TODDLER</t>
        </is>
      </c>
      <c r="H4525" s="0" t="inlineStr">
        <is>
          <t>2T</t>
        </is>
      </c>
      <c r="I4525" s="0">
        <v>44.99</v>
      </c>
      <c r="J4525" s="0">
        <v>36</v>
      </c>
    </row>
    <row r="4526" spans="1:10" customHeight="0">
      <c r="A4526" s="0">
        <f>HYPERLINK("https://dl.dropboxusercontent.com/scl/fi/rb9f4d8y3znbq4hnv5x52/116189-af.jpg?rlkey=n4vumm7sbp9w4qwdmy3jln6av&amp;dl=0","Click to download Image")</f>
      </c>
      <c r="B4526" s="0">
        <f>HYPERLINK("https://dl.dropboxusercontent.com/scl/fi/jdl5lg0ugunue3icsmhmn/graphic-update22022-toddler.jpg?rlkey=mp3a7vknki52mzo1z8xn0whum&amp;dl=0","Click to download SizeChart")</f>
      </c>
      <c r="C4526" s="0" t="inlineStr">
        <is>
          <t>Poppy Toddler Cotton Hoodie</t>
        </is>
      </c>
      <c r="D4526" s="0" t="inlineStr">
        <is>
          <t>116193</t>
        </is>
      </c>
      <c r="E4526" s="0" t="inlineStr">
        <is>
          <t>BLANK POPPY T PURPLE:116193B - 3T</t>
        </is>
      </c>
      <c r="G4526" s="0" t="inlineStr">
        <is>
          <t>TODDLER</t>
        </is>
      </c>
      <c r="H4526" s="0" t="inlineStr">
        <is>
          <t>3T</t>
        </is>
      </c>
      <c r="I4526" s="0">
        <v>44.99</v>
      </c>
      <c r="J4526" s="0">
        <v>36</v>
      </c>
    </row>
    <row r="4527" spans="1:10" customHeight="0">
      <c r="A4527" s="0">
        <f>HYPERLINK("https://dl.dropboxusercontent.com/scl/fi/rb9f4d8y3znbq4hnv5x52/116189-af.jpg?rlkey=n4vumm7sbp9w4qwdmy3jln6av&amp;dl=0","Click to download Image")</f>
      </c>
      <c r="B4527" s="0">
        <f>HYPERLINK("https://dl.dropboxusercontent.com/scl/fi/jdl5lg0ugunue3icsmhmn/graphic-update22022-toddler.jpg?rlkey=mp3a7vknki52mzo1z8xn0whum&amp;dl=0","Click to download SizeChart")</f>
      </c>
      <c r="C4527" s="0" t="inlineStr">
        <is>
          <t>Poppy Toddler Cotton Hoodie</t>
        </is>
      </c>
      <c r="D4527" s="0" t="inlineStr">
        <is>
          <t>116193</t>
        </is>
      </c>
      <c r="E4527" s="0" t="inlineStr">
        <is>
          <t>BLANK POPPY T PURPLE:116193C - 4T</t>
        </is>
      </c>
      <c r="G4527" s="0" t="inlineStr">
        <is>
          <t>TODDLER</t>
        </is>
      </c>
      <c r="H4527" s="0" t="inlineStr">
        <is>
          <t>4T</t>
        </is>
      </c>
      <c r="I4527" s="0">
        <v>44.99</v>
      </c>
      <c r="J4527" s="0">
        <v>36</v>
      </c>
    </row>
    <row r="4528" spans="1:10" customHeight="0">
      <c r="A4528" s="0">
        <f>HYPERLINK("https://dl.dropboxusercontent.com/scl/fi/rb9f4d8y3znbq4hnv5x52/116189-af.jpg?rlkey=n4vumm7sbp9w4qwdmy3jln6av&amp;dl=0","Click to download Image")</f>
      </c>
      <c r="B4528" s="0">
        <f>HYPERLINK("https://dl.dropboxusercontent.com/scl/fi/jdl5lg0ugunue3icsmhmn/graphic-update22022-toddler.jpg?rlkey=mp3a7vknki52mzo1z8xn0whum&amp;dl=0","Click to download SizeChart")</f>
      </c>
      <c r="C4528" s="0" t="inlineStr">
        <is>
          <t>Poppy Toddler Cotton Hoodie</t>
        </is>
      </c>
      <c r="D4528" s="0" t="inlineStr">
        <is>
          <t>116193</t>
        </is>
      </c>
      <c r="E4528" s="0" t="inlineStr">
        <is>
          <t>BLANK POPPY T PURPLE:116193D - 5T</t>
        </is>
      </c>
      <c r="G4528" s="0" t="inlineStr">
        <is>
          <t>TODDLER</t>
        </is>
      </c>
      <c r="H4528" s="0" t="inlineStr">
        <is>
          <t>5T</t>
        </is>
      </c>
      <c r="I4528" s="0">
        <v>44.99</v>
      </c>
      <c r="J4528" s="0">
        <v>36</v>
      </c>
    </row>
    <row r="4529" spans="1:10" customHeight="0">
      <c r="A4529" s="0">
        <f>HYPERLINK("https://dl.dropboxusercontent.com/scl/fi/u8b2cy34hn24qnzs1qp8p/116188-af.jpg?rlkey=gkrsislsotu245emqt21heknl&amp;dl=0","Click to download Image")</f>
      </c>
      <c r="B4529" s="0">
        <f>HYPERLINK("https://dl.dropboxusercontent.com/scl/fi/k2uhrfo5my4fie0k7ga8l/graphic-update22022-youth.jpg?rlkey=33u92cpmmcyt29rxq8xvcvcvh&amp;dl=0","Click to download SizeChart")</f>
      </c>
      <c r="C4529" s="0" t="inlineStr">
        <is>
          <t>Poppy Youth Cotton Hoodie</t>
        </is>
      </c>
      <c r="D4529" s="0" t="inlineStr">
        <is>
          <t>116188</t>
        </is>
      </c>
      <c r="E4529" s="0" t="inlineStr">
        <is>
          <t>BLANK POPPY Y BLACK:116188B - YS</t>
        </is>
      </c>
      <c r="G4529" s="0" t="inlineStr">
        <is>
          <t>YOUTH</t>
        </is>
      </c>
      <c r="H4529" s="0" t="inlineStr">
        <is>
          <t>YS</t>
        </is>
      </c>
      <c r="I4529" s="0">
        <v>44.99</v>
      </c>
      <c r="J4529" s="0">
        <v>20</v>
      </c>
    </row>
    <row r="4530" spans="1:10" customHeight="0">
      <c r="A4530" s="0">
        <f>HYPERLINK("https://dl.dropboxusercontent.com/scl/fi/u8b2cy34hn24qnzs1qp8p/116188-af.jpg?rlkey=gkrsislsotu245emqt21heknl&amp;dl=0","Click to download Image")</f>
      </c>
      <c r="B4530" s="0">
        <f>HYPERLINK("https://dl.dropboxusercontent.com/scl/fi/k2uhrfo5my4fie0k7ga8l/graphic-update22022-youth.jpg?rlkey=33u92cpmmcyt29rxq8xvcvcvh&amp;dl=0","Click to download SizeChart")</f>
      </c>
      <c r="C4530" s="0" t="inlineStr">
        <is>
          <t>Poppy Youth Cotton Hoodie</t>
        </is>
      </c>
      <c r="D4530" s="0" t="inlineStr">
        <is>
          <t>116188</t>
        </is>
      </c>
      <c r="E4530" s="0" t="inlineStr">
        <is>
          <t>BLANK POPPY Y BLACK:116188C - YM</t>
        </is>
      </c>
      <c r="G4530" s="0" t="inlineStr">
        <is>
          <t>YOUTH</t>
        </is>
      </c>
      <c r="H4530" s="0" t="inlineStr">
        <is>
          <t>YM</t>
        </is>
      </c>
      <c r="I4530" s="0">
        <v>44.99</v>
      </c>
      <c r="J4530" s="0">
        <v>22</v>
      </c>
    </row>
    <row r="4531" spans="1:10" customHeight="0">
      <c r="A4531" s="0">
        <f>HYPERLINK("https://dl.dropboxusercontent.com/scl/fi/u8b2cy34hn24qnzs1qp8p/116188-af.jpg?rlkey=gkrsislsotu245emqt21heknl&amp;dl=0","Click to download Image")</f>
      </c>
      <c r="B4531" s="0">
        <f>HYPERLINK("https://dl.dropboxusercontent.com/scl/fi/k2uhrfo5my4fie0k7ga8l/graphic-update22022-youth.jpg?rlkey=33u92cpmmcyt29rxq8xvcvcvh&amp;dl=0","Click to download SizeChart")</f>
      </c>
      <c r="C4531" s="0" t="inlineStr">
        <is>
          <t>Poppy Youth Cotton Hoodie</t>
        </is>
      </c>
      <c r="D4531" s="0" t="inlineStr">
        <is>
          <t>116188</t>
        </is>
      </c>
      <c r="E4531" s="0" t="inlineStr">
        <is>
          <t>BLANK POPPY Y BLACK:116188D - YL</t>
        </is>
      </c>
      <c r="G4531" s="0" t="inlineStr">
        <is>
          <t>YOUTH</t>
        </is>
      </c>
      <c r="H4531" s="0" t="inlineStr">
        <is>
          <t>YL</t>
        </is>
      </c>
      <c r="I4531" s="0">
        <v>44.99</v>
      </c>
      <c r="J4531" s="0">
        <v>19</v>
      </c>
    </row>
    <row r="4532" spans="1:10" customHeight="0">
      <c r="A4532" s="0">
        <f>HYPERLINK("https://dl.dropboxusercontent.com/scl/fi/u8b2cy34hn24qnzs1qp8p/116188-af.jpg?rlkey=gkrsislsotu245emqt21heknl&amp;dl=0","Click to download Image")</f>
      </c>
      <c r="B4532" s="0">
        <f>HYPERLINK("https://dl.dropboxusercontent.com/scl/fi/k2uhrfo5my4fie0k7ga8l/graphic-update22022-youth.jpg?rlkey=33u92cpmmcyt29rxq8xvcvcvh&amp;dl=0","Click to download SizeChart")</f>
      </c>
      <c r="C4532" s="0" t="inlineStr">
        <is>
          <t>Poppy Youth Cotton Hoodie</t>
        </is>
      </c>
      <c r="D4532" s="0" t="inlineStr">
        <is>
          <t>116188</t>
        </is>
      </c>
      <c r="E4532" s="0" t="inlineStr">
        <is>
          <t>BLANK POPPY Y BLACK:116188E - YXL</t>
        </is>
      </c>
      <c r="G4532" s="0" t="inlineStr">
        <is>
          <t>YOUTH</t>
        </is>
      </c>
      <c r="H4532" s="0" t="inlineStr">
        <is>
          <t>YL</t>
        </is>
      </c>
      <c r="I4532" s="0">
        <v>44.99</v>
      </c>
      <c r="J4532" s="0">
        <v>24</v>
      </c>
    </row>
    <row r="4533" spans="1:10" customHeight="0">
      <c r="A4533" s="0">
        <f>HYPERLINK("https://dl.dropboxusercontent.com/scl/fi/j817kjeal9oi1vdh1ya2t/116187-af.jpg?rlkey=296nki9phci13gwe263gnhsgw&amp;dl=0","Click to download Image")</f>
      </c>
      <c r="B4533" s="0">
        <f>HYPERLINK("https://dl.dropboxusercontent.com/scl/fi/k2uhrfo5my4fie0k7ga8l/graphic-update22022-youth.jpg?rlkey=33u92cpmmcyt29rxq8xvcvcvh&amp;dl=0","Click to download SizeChart")</f>
      </c>
      <c r="C4533" s="0" t="inlineStr">
        <is>
          <t>Poppy Youth Cotton Hoodie</t>
        </is>
      </c>
      <c r="D4533" s="0" t="inlineStr">
        <is>
          <t>116187</t>
        </is>
      </c>
      <c r="E4533" s="0" t="inlineStr">
        <is>
          <t>BLANK POPPY Y GOLD:116187B - YS</t>
        </is>
      </c>
      <c r="G4533" s="0" t="inlineStr">
        <is>
          <t>YOUTH</t>
        </is>
      </c>
      <c r="H4533" s="0" t="inlineStr">
        <is>
          <t>YS</t>
        </is>
      </c>
      <c r="I4533" s="0">
        <v>44.99</v>
      </c>
      <c r="J4533" s="0">
        <v>15</v>
      </c>
    </row>
    <row r="4534" spans="1:10" customHeight="0">
      <c r="A4534" s="0">
        <f>HYPERLINK("https://dl.dropboxusercontent.com/scl/fi/j817kjeal9oi1vdh1ya2t/116187-af.jpg?rlkey=296nki9phci13gwe263gnhsgw&amp;dl=0","Click to download Image")</f>
      </c>
      <c r="B4534" s="0">
        <f>HYPERLINK("https://dl.dropboxusercontent.com/scl/fi/k2uhrfo5my4fie0k7ga8l/graphic-update22022-youth.jpg?rlkey=33u92cpmmcyt29rxq8xvcvcvh&amp;dl=0","Click to download SizeChart")</f>
      </c>
      <c r="C4534" s="0" t="inlineStr">
        <is>
          <t>Poppy Youth Cotton Hoodie</t>
        </is>
      </c>
      <c r="D4534" s="0" t="inlineStr">
        <is>
          <t>116187</t>
        </is>
      </c>
      <c r="E4534" s="0" t="inlineStr">
        <is>
          <t>BLANK POPPY Y GOLD:116187C - YM</t>
        </is>
      </c>
      <c r="G4534" s="0" t="inlineStr">
        <is>
          <t>YOUTH</t>
        </is>
      </c>
      <c r="H4534" s="0" t="inlineStr">
        <is>
          <t>YM</t>
        </is>
      </c>
      <c r="I4534" s="0">
        <v>44.99</v>
      </c>
      <c r="J4534" s="0">
        <v>15</v>
      </c>
    </row>
    <row r="4535" spans="1:10" customHeight="0">
      <c r="A4535" s="0">
        <f>HYPERLINK("https://dl.dropboxusercontent.com/scl/fi/j817kjeal9oi1vdh1ya2t/116187-af.jpg?rlkey=296nki9phci13gwe263gnhsgw&amp;dl=0","Click to download Image")</f>
      </c>
      <c r="B4535" s="0">
        <f>HYPERLINK("https://dl.dropboxusercontent.com/scl/fi/k2uhrfo5my4fie0k7ga8l/graphic-update22022-youth.jpg?rlkey=33u92cpmmcyt29rxq8xvcvcvh&amp;dl=0","Click to download SizeChart")</f>
      </c>
      <c r="C4535" s="0" t="inlineStr">
        <is>
          <t>Poppy Youth Cotton Hoodie</t>
        </is>
      </c>
      <c r="D4535" s="0" t="inlineStr">
        <is>
          <t>116187</t>
        </is>
      </c>
      <c r="E4535" s="0" t="inlineStr">
        <is>
          <t>BLANK POPPY Y GOLD:116187D - YL</t>
        </is>
      </c>
      <c r="G4535" s="0" t="inlineStr">
        <is>
          <t>YOUTH</t>
        </is>
      </c>
      <c r="H4535" s="0" t="inlineStr">
        <is>
          <t>YL</t>
        </is>
      </c>
      <c r="I4535" s="0">
        <v>44.99</v>
      </c>
      <c r="J4535" s="0">
        <v>15</v>
      </c>
    </row>
    <row r="4536" spans="1:10" customHeight="0">
      <c r="A4536" s="0">
        <f>HYPERLINK("https://dl.dropboxusercontent.com/scl/fi/j817kjeal9oi1vdh1ya2t/116187-af.jpg?rlkey=296nki9phci13gwe263gnhsgw&amp;dl=0","Click to download Image")</f>
      </c>
      <c r="B4536" s="0">
        <f>HYPERLINK("https://dl.dropboxusercontent.com/scl/fi/k2uhrfo5my4fie0k7ga8l/graphic-update22022-youth.jpg?rlkey=33u92cpmmcyt29rxq8xvcvcvh&amp;dl=0","Click to download SizeChart")</f>
      </c>
      <c r="C4536" s="0" t="inlineStr">
        <is>
          <t>Poppy Youth Cotton Hoodie</t>
        </is>
      </c>
      <c r="D4536" s="0" t="inlineStr">
        <is>
          <t>116187</t>
        </is>
      </c>
      <c r="E4536" s="0" t="inlineStr">
        <is>
          <t>BLANK POPPY Y GOLD:116187E - YXL</t>
        </is>
      </c>
      <c r="G4536" s="0" t="inlineStr">
        <is>
          <t>YOUTH</t>
        </is>
      </c>
      <c r="H4536" s="0" t="inlineStr">
        <is>
          <t>YXL</t>
        </is>
      </c>
      <c r="I4536" s="0">
        <v>44.99</v>
      </c>
      <c r="J4536" s="0">
        <v>17</v>
      </c>
    </row>
    <row r="4537" spans="1:10" customHeight="0">
      <c r="A4537" s="0">
        <f>HYPERLINK("https://dl.dropboxusercontent.com/scl/fi/dx4lrz9tlmfe9zztubozt/116189-af.jpg?rlkey=a5wueho4me8hbm4adfhoxicjx&amp;dl=0","Click to download Image")</f>
      </c>
      <c r="B4537" s="0">
        <f>HYPERLINK("https://dl.dropboxusercontent.com/scl/fi/k2uhrfo5my4fie0k7ga8l/graphic-update22022-youth.jpg?rlkey=33u92cpmmcyt29rxq8xvcvcvh&amp;dl=0","Click to download SizeChart")</f>
      </c>
      <c r="C4537" s="0" t="inlineStr">
        <is>
          <t>Poppy Youth Cotton Hoodie</t>
        </is>
      </c>
      <c r="D4537" s="0" t="inlineStr">
        <is>
          <t>116189</t>
        </is>
      </c>
      <c r="E4537" s="0" t="inlineStr">
        <is>
          <t>BLANK POPPY Y PURPLE:116189B - YS</t>
        </is>
      </c>
      <c r="G4537" s="0" t="inlineStr">
        <is>
          <t>YOUTH</t>
        </is>
      </c>
      <c r="H4537" s="0" t="inlineStr">
        <is>
          <t>YS</t>
        </is>
      </c>
      <c r="I4537" s="0">
        <v>44.99</v>
      </c>
      <c r="J4537" s="0">
        <v>36</v>
      </c>
    </row>
    <row r="4538" spans="1:10" customHeight="0">
      <c r="A4538" s="0">
        <f>HYPERLINK("https://dl.dropboxusercontent.com/scl/fi/dx4lrz9tlmfe9zztubozt/116189-af.jpg?rlkey=a5wueho4me8hbm4adfhoxicjx&amp;dl=0","Click to download Image")</f>
      </c>
      <c r="B4538" s="0">
        <f>HYPERLINK("https://dl.dropboxusercontent.com/scl/fi/k2uhrfo5my4fie0k7ga8l/graphic-update22022-youth.jpg?rlkey=33u92cpmmcyt29rxq8xvcvcvh&amp;dl=0","Click to download SizeChart")</f>
      </c>
      <c r="C4538" s="0" t="inlineStr">
        <is>
          <t>Poppy Youth Cotton Hoodie</t>
        </is>
      </c>
      <c r="D4538" s="0" t="inlineStr">
        <is>
          <t>116189</t>
        </is>
      </c>
      <c r="E4538" s="0" t="inlineStr">
        <is>
          <t>BLANK POPPY Y PURPLE:116189C - YM</t>
        </is>
      </c>
      <c r="G4538" s="0" t="inlineStr">
        <is>
          <t>YOUTH</t>
        </is>
      </c>
      <c r="H4538" s="0" t="inlineStr">
        <is>
          <t>YM</t>
        </is>
      </c>
      <c r="I4538" s="0">
        <v>44.99</v>
      </c>
      <c r="J4538" s="0">
        <v>35</v>
      </c>
    </row>
    <row r="4539" spans="1:10" customHeight="0">
      <c r="A4539" s="0">
        <f>HYPERLINK("https://dl.dropboxusercontent.com/scl/fi/dx4lrz9tlmfe9zztubozt/116189-af.jpg?rlkey=a5wueho4me8hbm4adfhoxicjx&amp;dl=0","Click to download Image")</f>
      </c>
      <c r="B4539" s="0">
        <f>HYPERLINK("https://dl.dropboxusercontent.com/scl/fi/k2uhrfo5my4fie0k7ga8l/graphic-update22022-youth.jpg?rlkey=33u92cpmmcyt29rxq8xvcvcvh&amp;dl=0","Click to download SizeChart")</f>
      </c>
      <c r="C4539" s="0" t="inlineStr">
        <is>
          <t>Poppy Youth Cotton Hoodie</t>
        </is>
      </c>
      <c r="D4539" s="0" t="inlineStr">
        <is>
          <t>116189</t>
        </is>
      </c>
      <c r="E4539" s="0" t="inlineStr">
        <is>
          <t>BLANK POPPY Y PURPLE:116189D - YL</t>
        </is>
      </c>
      <c r="G4539" s="0" t="inlineStr">
        <is>
          <t>YOUTH</t>
        </is>
      </c>
      <c r="H4539" s="0" t="inlineStr">
        <is>
          <t>YL</t>
        </is>
      </c>
      <c r="I4539" s="0">
        <v>44.99</v>
      </c>
      <c r="J4539" s="0">
        <v>36</v>
      </c>
    </row>
    <row r="4540" spans="1:10" customHeight="0">
      <c r="A4540" s="0">
        <f>HYPERLINK("https://dl.dropboxusercontent.com/scl/fi/dx4lrz9tlmfe9zztubozt/116189-af.jpg?rlkey=a5wueho4me8hbm4adfhoxicjx&amp;dl=0","Click to download Image")</f>
      </c>
      <c r="B4540" s="0">
        <f>HYPERLINK("https://dl.dropboxusercontent.com/scl/fi/k2uhrfo5my4fie0k7ga8l/graphic-update22022-youth.jpg?rlkey=33u92cpmmcyt29rxq8xvcvcvh&amp;dl=0","Click to download SizeChart")</f>
      </c>
      <c r="C4540" s="0" t="inlineStr">
        <is>
          <t>Poppy Youth Cotton Hoodie</t>
        </is>
      </c>
      <c r="D4540" s="0" t="inlineStr">
        <is>
          <t>116189</t>
        </is>
      </c>
      <c r="E4540" s="0" t="inlineStr">
        <is>
          <t>BLANK POPPY Y PURPLE:116189E - YXL</t>
        </is>
      </c>
      <c r="G4540" s="0" t="inlineStr">
        <is>
          <t>YOUTH</t>
        </is>
      </c>
      <c r="H4540" s="0" t="inlineStr">
        <is>
          <t>YXL</t>
        </is>
      </c>
      <c r="I4540" s="0">
        <v>44.99</v>
      </c>
      <c r="J4540" s="0">
        <v>36</v>
      </c>
    </row>
    <row r="4541" spans="1:10" customHeight="0">
      <c r="A4541" s="0">
        <f>HYPERLINK("https://dl.dropboxusercontent.com/scl/fi/xdqe0c5r4vot4d0moflef/jaggerm1.jpg?rlkey=gjc9ue2kbjoxmhe0psrz9mvzo&amp;dl=0","Click to download Image")</f>
      </c>
      <c r="C4541" s="0" t="inlineStr">
        <is>
          <t>Jagger Toddler Tri-Blend Long Sleeve</t>
        </is>
      </c>
      <c r="D4541" s="0" t="inlineStr">
        <is>
          <t>121665</t>
        </is>
      </c>
      <c r="E4541" s="0" t="inlineStr">
        <is>
          <t>BLANK JAGGER T BK:121665A-2T</t>
        </is>
      </c>
      <c r="F4541" s="0" t="inlineStr">
        <is>
          <t>899121665089</t>
        </is>
      </c>
      <c r="G4541" s="0" t="inlineStr">
        <is>
          <t>TODDLER</t>
        </is>
      </c>
      <c r="H4541" s="0" t="inlineStr">
        <is>
          <t>2T</t>
        </is>
      </c>
      <c r="I4541" s="0">
        <v>21.99</v>
      </c>
      <c r="J4541" s="0">
        <v>31</v>
      </c>
    </row>
    <row r="4542" spans="1:10" customHeight="0">
      <c r="A4542" s="0">
        <f>HYPERLINK("https://dl.dropboxusercontent.com/scl/fi/xdqe0c5r4vot4d0moflef/jaggerm1.jpg?rlkey=gjc9ue2kbjoxmhe0psrz9mvzo&amp;dl=0","Click to download Image")</f>
      </c>
      <c r="C4542" s="0" t="inlineStr">
        <is>
          <t>Jagger Toddler Tri-Blend Long Sleeve</t>
        </is>
      </c>
      <c r="D4542" s="0" t="inlineStr">
        <is>
          <t>121665</t>
        </is>
      </c>
      <c r="E4542" s="0" t="inlineStr">
        <is>
          <t>BLANK JAGGER T BK:121665B-3T</t>
        </is>
      </c>
      <c r="F4542" s="0" t="inlineStr">
        <is>
          <t>899121665096</t>
        </is>
      </c>
      <c r="G4542" s="0" t="inlineStr">
        <is>
          <t>TODDLER</t>
        </is>
      </c>
      <c r="H4542" s="0" t="inlineStr">
        <is>
          <t>3T</t>
        </is>
      </c>
      <c r="I4542" s="0">
        <v>21.99</v>
      </c>
      <c r="J4542" s="0">
        <v>29</v>
      </c>
    </row>
    <row r="4543" spans="1:10" customHeight="0">
      <c r="A4543" s="0">
        <f>HYPERLINK("https://dl.dropboxusercontent.com/scl/fi/xdqe0c5r4vot4d0moflef/jaggerm1.jpg?rlkey=gjc9ue2kbjoxmhe0psrz9mvzo&amp;dl=0","Click to download Image")</f>
      </c>
      <c r="C4543" s="0" t="inlineStr">
        <is>
          <t>Jagger Toddler Tri-Blend Long Sleeve</t>
        </is>
      </c>
      <c r="D4543" s="0" t="inlineStr">
        <is>
          <t>121665</t>
        </is>
      </c>
      <c r="E4543" s="0" t="inlineStr">
        <is>
          <t>BLANK JAGGER T BK:121665C-4T</t>
        </is>
      </c>
      <c r="F4543" s="0" t="inlineStr">
        <is>
          <t>899121665102</t>
        </is>
      </c>
      <c r="G4543" s="0" t="inlineStr">
        <is>
          <t>TODDLER</t>
        </is>
      </c>
      <c r="H4543" s="0" t="inlineStr">
        <is>
          <t>4T</t>
        </is>
      </c>
      <c r="I4543" s="0">
        <v>21.99</v>
      </c>
      <c r="J4543" s="0">
        <v>31</v>
      </c>
    </row>
    <row r="4544" spans="1:10" customHeight="0">
      <c r="A4544" s="0">
        <f>HYPERLINK("https://dl.dropboxusercontent.com/scl/fi/xdqe0c5r4vot4d0moflef/jaggerm1.jpg?rlkey=gjc9ue2kbjoxmhe0psrz9mvzo&amp;dl=0","Click to download Image")</f>
      </c>
      <c r="C4544" s="0" t="inlineStr">
        <is>
          <t>Jagger Toddler Tri-Blend Long Sleeve</t>
        </is>
      </c>
      <c r="D4544" s="0" t="inlineStr">
        <is>
          <t>121665</t>
        </is>
      </c>
      <c r="E4544" s="0" t="inlineStr">
        <is>
          <t>BLANK JAGGER T BK:121665D-5T</t>
        </is>
      </c>
      <c r="F4544" s="0" t="inlineStr">
        <is>
          <t>899121665119</t>
        </is>
      </c>
      <c r="G4544" s="0" t="inlineStr">
        <is>
          <t>TODDLER</t>
        </is>
      </c>
      <c r="H4544" s="0" t="inlineStr">
        <is>
          <t>4T</t>
        </is>
      </c>
      <c r="I4544" s="0">
        <v>21.99</v>
      </c>
      <c r="J4544" s="0">
        <v>34</v>
      </c>
    </row>
    <row r="4545" spans="1:10" customHeight="0">
      <c r="A4545" s="0">
        <f>HYPERLINK("https://dl.dropboxusercontent.com/scl/fi/w2wx9ggjo60quskcpky10/111887-af.jpg?rlkey=uc9348979kbfeem2m14j7xice&amp;dl=0","Click to download Image")</f>
      </c>
      <c r="B4545" s="0">
        <f>HYPERLINK("https://dl.dropboxusercontent.com/scl/fi/zu92fjssru07uwj2mzqnx/womens-t-shirt-size-chartsjulie.jpg?rlkey=eu4pj0g6inc00ovuhlxgy8ze4&amp;dl=0","Click to download SizeChart")</f>
      </c>
      <c r="C4545" s="0" t="inlineStr">
        <is>
          <t>Julie Women's Bamboo Henley</t>
        </is>
      </c>
      <c r="D4545" s="0" t="inlineStr">
        <is>
          <t>113038</t>
        </is>
      </c>
      <c r="E4545" s="0" t="inlineStr">
        <is>
          <t>BLANK JULIE BLACK:113038AA - XS</t>
        </is>
      </c>
      <c r="G4545" s="0" t="inlineStr">
        <is>
          <t>WOMENS</t>
        </is>
      </c>
      <c r="H4545" s="0" t="inlineStr">
        <is>
          <t>XS</t>
        </is>
      </c>
      <c r="I4545" s="0">
        <v>21.99</v>
      </c>
      <c r="J4545" s="0">
        <v>31</v>
      </c>
    </row>
    <row r="4546" spans="1:10" customHeight="0">
      <c r="A4546" s="0">
        <f>HYPERLINK("https://dl.dropboxusercontent.com/scl/fi/w2wx9ggjo60quskcpky10/111887-af.jpg?rlkey=uc9348979kbfeem2m14j7xice&amp;dl=0","Click to download Image")</f>
      </c>
      <c r="B4546" s="0">
        <f>HYPERLINK("https://dl.dropboxusercontent.com/scl/fi/zu92fjssru07uwj2mzqnx/womens-t-shirt-size-chartsjulie.jpg?rlkey=eu4pj0g6inc00ovuhlxgy8ze4&amp;dl=0","Click to download SizeChart")</f>
      </c>
      <c r="C4546" s="0" t="inlineStr">
        <is>
          <t>Julie Women's Bamboo Henley</t>
        </is>
      </c>
      <c r="D4546" s="0" t="inlineStr">
        <is>
          <t>113038</t>
        </is>
      </c>
      <c r="E4546" s="0" t="inlineStr">
        <is>
          <t>BLANK JULIE BLACK:113038A - S</t>
        </is>
      </c>
      <c r="G4546" s="0" t="inlineStr">
        <is>
          <t>WOMENS</t>
        </is>
      </c>
      <c r="H4546" s="0" t="inlineStr">
        <is>
          <t>S</t>
        </is>
      </c>
      <c r="I4546" s="0">
        <v>21.99</v>
      </c>
      <c r="J4546" s="0">
        <v>17</v>
      </c>
    </row>
    <row r="4547" spans="1:10" customHeight="0">
      <c r="A4547" s="0">
        <f>HYPERLINK("https://dl.dropboxusercontent.com/scl/fi/w2wx9ggjo60quskcpky10/111887-af.jpg?rlkey=uc9348979kbfeem2m14j7xice&amp;dl=0","Click to download Image")</f>
      </c>
      <c r="B4547" s="0">
        <f>HYPERLINK("https://dl.dropboxusercontent.com/scl/fi/zu92fjssru07uwj2mzqnx/womens-t-shirt-size-chartsjulie.jpg?rlkey=eu4pj0g6inc00ovuhlxgy8ze4&amp;dl=0","Click to download SizeChart")</f>
      </c>
      <c r="C4547" s="0" t="inlineStr">
        <is>
          <t>Julie Women's Bamboo Henley</t>
        </is>
      </c>
      <c r="D4547" s="0" t="inlineStr">
        <is>
          <t>113038</t>
        </is>
      </c>
      <c r="E4547" s="0" t="inlineStr">
        <is>
          <t>BLANK JULIE BLACK:113038B - M</t>
        </is>
      </c>
      <c r="G4547" s="0" t="inlineStr">
        <is>
          <t>WOMENS</t>
        </is>
      </c>
      <c r="H4547" s="0" t="inlineStr">
        <is>
          <t>M</t>
        </is>
      </c>
      <c r="I4547" s="0">
        <v>21.99</v>
      </c>
      <c r="J4547" s="0">
        <v>1</v>
      </c>
    </row>
    <row r="4548" spans="1:10" customHeight="0">
      <c r="A4548" s="0">
        <f>HYPERLINK("https://dl.dropboxusercontent.com/scl/fi/w2wx9ggjo60quskcpky10/111887-af.jpg?rlkey=uc9348979kbfeem2m14j7xice&amp;dl=0","Click to download Image")</f>
      </c>
      <c r="B4548" s="0">
        <f>HYPERLINK("https://dl.dropboxusercontent.com/scl/fi/zu92fjssru07uwj2mzqnx/womens-t-shirt-size-chartsjulie.jpg?rlkey=eu4pj0g6inc00ovuhlxgy8ze4&amp;dl=0","Click to download SizeChart")</f>
      </c>
      <c r="C4548" s="0" t="inlineStr">
        <is>
          <t>Julie Women's Bamboo Henley</t>
        </is>
      </c>
      <c r="D4548" s="0" t="inlineStr">
        <is>
          <t>113038</t>
        </is>
      </c>
      <c r="E4548" s="0" t="inlineStr">
        <is>
          <t>BLANK JULIE BLACK:113038C - L</t>
        </is>
      </c>
      <c r="G4548" s="0" t="inlineStr">
        <is>
          <t>WOMENS</t>
        </is>
      </c>
      <c r="H4548" s="0" t="inlineStr">
        <is>
          <t>L</t>
        </is>
      </c>
      <c r="I4548" s="0">
        <v>21.99</v>
      </c>
      <c r="J4548" s="0">
        <v>0</v>
      </c>
    </row>
    <row r="4549" spans="1:10" customHeight="0">
      <c r="A4549" s="0">
        <f>HYPERLINK("https://dl.dropboxusercontent.com/scl/fi/w2wx9ggjo60quskcpky10/111887-af.jpg?rlkey=uc9348979kbfeem2m14j7xice&amp;dl=0","Click to download Image")</f>
      </c>
      <c r="B4549" s="0">
        <f>HYPERLINK("https://dl.dropboxusercontent.com/scl/fi/zu92fjssru07uwj2mzqnx/womens-t-shirt-size-chartsjulie.jpg?rlkey=eu4pj0g6inc00ovuhlxgy8ze4&amp;dl=0","Click to download SizeChart")</f>
      </c>
      <c r="C4549" s="0" t="inlineStr">
        <is>
          <t>Julie Women's Bamboo Henley</t>
        </is>
      </c>
      <c r="D4549" s="0" t="inlineStr">
        <is>
          <t>113038</t>
        </is>
      </c>
      <c r="E4549" s="0" t="inlineStr">
        <is>
          <t>BLANK JULIE BLACK:113038D - XL</t>
        </is>
      </c>
      <c r="G4549" s="0" t="inlineStr">
        <is>
          <t>WOMENS</t>
        </is>
      </c>
      <c r="H4549" s="0" t="inlineStr">
        <is>
          <t>XL</t>
        </is>
      </c>
      <c r="I4549" s="0">
        <v>21.99</v>
      </c>
      <c r="J4549" s="0">
        <v>8</v>
      </c>
    </row>
    <row r="4550" spans="1:10" customHeight="0">
      <c r="A4550" s="0">
        <f>HYPERLINK("https://dl.dropboxusercontent.com/scl/fi/w2wx9ggjo60quskcpky10/111887-af.jpg?rlkey=uc9348979kbfeem2m14j7xice&amp;dl=0","Click to download Image")</f>
      </c>
      <c r="B4550" s="0">
        <f>HYPERLINK("https://dl.dropboxusercontent.com/scl/fi/zu92fjssru07uwj2mzqnx/womens-t-shirt-size-chartsjulie.jpg?rlkey=eu4pj0g6inc00ovuhlxgy8ze4&amp;dl=0","Click to download SizeChart")</f>
      </c>
      <c r="C4550" s="0" t="inlineStr">
        <is>
          <t>Julie Women's Bamboo Henley</t>
        </is>
      </c>
      <c r="D4550" s="0" t="inlineStr">
        <is>
          <t>113038</t>
        </is>
      </c>
      <c r="E4550" s="0" t="inlineStr">
        <is>
          <t>BLANK JULIE BLACK:113038E - 2XL</t>
        </is>
      </c>
      <c r="G4550" s="0" t="inlineStr">
        <is>
          <t>WOMENS</t>
        </is>
      </c>
      <c r="H4550" s="0" t="inlineStr">
        <is>
          <t>2XL</t>
        </is>
      </c>
      <c r="I4550" s="0">
        <v>21.99</v>
      </c>
      <c r="J4550" s="0">
        <v>5</v>
      </c>
    </row>
    <row r="4551" spans="1:10" customHeight="0">
      <c r="A4551" s="0">
        <f>HYPERLINK("https://dl.dropboxusercontent.com/scl/fi/w2wx9ggjo60quskcpky10/111887-af.jpg?rlkey=uc9348979kbfeem2m14j7xice&amp;dl=0","Click to download Image")</f>
      </c>
      <c r="B4551" s="0">
        <f>HYPERLINK("https://dl.dropboxusercontent.com/scl/fi/zu92fjssru07uwj2mzqnx/womens-t-shirt-size-chartsjulie.jpg?rlkey=eu4pj0g6inc00ovuhlxgy8ze4&amp;dl=0","Click to download SizeChart")</f>
      </c>
      <c r="C4551" s="0" t="inlineStr">
        <is>
          <t>Julie Women's Bamboo Henley</t>
        </is>
      </c>
      <c r="D4551" s="0" t="inlineStr">
        <is>
          <t>113038</t>
        </is>
      </c>
      <c r="E4551" s="0" t="inlineStr">
        <is>
          <t>BLANK JULIE BLACK:113038F - 3XL</t>
        </is>
      </c>
      <c r="G4551" s="0" t="inlineStr">
        <is>
          <t>WOMENS</t>
        </is>
      </c>
      <c r="H4551" s="0" t="inlineStr">
        <is>
          <t>3XL</t>
        </is>
      </c>
      <c r="I4551" s="0">
        <v>21.99</v>
      </c>
      <c r="J4551" s="0">
        <v>9</v>
      </c>
    </row>
    <row r="4552" spans="1:10" customHeight="0">
      <c r="A4552" s="0">
        <f>HYPERLINK("https://dl.dropboxusercontent.com/scl/fi/9q72l8zm3p6gz5ttv0wvq/jaggerm1.jpg?rlkey=ku0tlmbxhetwww2p283xp341c&amp;dl=0","Click to download Image")</f>
      </c>
      <c r="C4552" s="0" t="inlineStr">
        <is>
          <t>Jagger Youth Tri-Blend Long Sleeve</t>
        </is>
      </c>
      <c r="D4552" s="0" t="inlineStr">
        <is>
          <t>121546</t>
        </is>
      </c>
      <c r="E4552" s="0" t="inlineStr">
        <is>
          <t>BLANK JAGGER Y BK:121546B-YS</t>
        </is>
      </c>
      <c r="F4552" s="0" t="inlineStr">
        <is>
          <t>899121546012</t>
        </is>
      </c>
      <c r="G4552" s="0" t="inlineStr">
        <is>
          <t>YOUTH</t>
        </is>
      </c>
      <c r="H4552" s="0" t="inlineStr">
        <is>
          <t>YS</t>
        </is>
      </c>
      <c r="I4552" s="0">
        <v>21.25</v>
      </c>
      <c r="J4552" s="0">
        <v>22</v>
      </c>
    </row>
    <row r="4553" spans="1:10" customHeight="0">
      <c r="A4553" s="0">
        <f>HYPERLINK("https://dl.dropboxusercontent.com/scl/fi/9q72l8zm3p6gz5ttv0wvq/jaggerm1.jpg?rlkey=ku0tlmbxhetwww2p283xp341c&amp;dl=0","Click to download Image")</f>
      </c>
      <c r="C4553" s="0" t="inlineStr">
        <is>
          <t>Jagger Youth Tri-Blend Long Sleeve</t>
        </is>
      </c>
      <c r="D4553" s="0" t="inlineStr">
        <is>
          <t>121546</t>
        </is>
      </c>
      <c r="E4553" s="0" t="inlineStr">
        <is>
          <t>BLANK JAGGER Y BK:121546C-YM</t>
        </is>
      </c>
      <c r="F4553" s="0" t="inlineStr">
        <is>
          <t>899121546029</t>
        </is>
      </c>
      <c r="G4553" s="0" t="inlineStr">
        <is>
          <t>YOUTH</t>
        </is>
      </c>
      <c r="H4553" s="0" t="inlineStr">
        <is>
          <t>YM</t>
        </is>
      </c>
      <c r="I4553" s="0">
        <v>21.25</v>
      </c>
      <c r="J4553" s="0">
        <v>26</v>
      </c>
    </row>
    <row r="4554" spans="1:10" customHeight="0">
      <c r="A4554" s="0">
        <f>HYPERLINK("https://dl.dropboxusercontent.com/scl/fi/9q72l8zm3p6gz5ttv0wvq/jaggerm1.jpg?rlkey=ku0tlmbxhetwww2p283xp341c&amp;dl=0","Click to download Image")</f>
      </c>
      <c r="C4554" s="0" t="inlineStr">
        <is>
          <t>Jagger Youth Tri-Blend Long Sleeve</t>
        </is>
      </c>
      <c r="D4554" s="0" t="inlineStr">
        <is>
          <t>121546</t>
        </is>
      </c>
      <c r="E4554" s="0" t="inlineStr">
        <is>
          <t>BLANK JAGGER Y BK:121546D-YL</t>
        </is>
      </c>
      <c r="F4554" s="0" t="inlineStr">
        <is>
          <t>899121546036</t>
        </is>
      </c>
      <c r="G4554" s="0" t="inlineStr">
        <is>
          <t>YOUTH</t>
        </is>
      </c>
      <c r="H4554" s="0" t="inlineStr">
        <is>
          <t>YL</t>
        </is>
      </c>
      <c r="I4554" s="0">
        <v>21.25</v>
      </c>
      <c r="J4554" s="0">
        <v>25</v>
      </c>
    </row>
    <row r="4555" spans="1:10" customHeight="0">
      <c r="A4555" s="0">
        <f>HYPERLINK("https://dl.dropboxusercontent.com/scl/fi/9q72l8zm3p6gz5ttv0wvq/jaggerm1.jpg?rlkey=ku0tlmbxhetwww2p283xp341c&amp;dl=0","Click to download Image")</f>
      </c>
      <c r="C4555" s="0" t="inlineStr">
        <is>
          <t>Jagger Youth Tri-Blend Long Sleeve</t>
        </is>
      </c>
      <c r="D4555" s="0" t="inlineStr">
        <is>
          <t>121546</t>
        </is>
      </c>
      <c r="E4555" s="0" t="inlineStr">
        <is>
          <t>BLANK JAGGER Y BK:121546E-YXL</t>
        </is>
      </c>
      <c r="F4555" s="0" t="inlineStr">
        <is>
          <t>899121546043</t>
        </is>
      </c>
      <c r="G4555" s="0" t="inlineStr">
        <is>
          <t>YOUTH</t>
        </is>
      </c>
      <c r="H4555" s="0" t="inlineStr">
        <is>
          <t>YXL</t>
        </is>
      </c>
      <c r="I4555" s="0">
        <v>21.25</v>
      </c>
      <c r="J4555" s="0">
        <v>27</v>
      </c>
    </row>
    <row r="4556" spans="1:10" customHeight="0">
      <c r="A4556" s="0">
        <f>HYPERLINK("https://dl.dropboxusercontent.com/scl/fi/u0dum80sx8be76mto8gmn/hera-m1.jpg?rlkey=a2duuvgie7xu8oew6ap2q6jdx&amp;dl=0","Click to download Image")</f>
      </c>
      <c r="C4556" s="0" t="inlineStr">
        <is>
          <t>Hera Toddler Tri-Blend Cowl Neck</t>
        </is>
      </c>
      <c r="D4556" s="0" t="inlineStr">
        <is>
          <t>121558</t>
        </is>
      </c>
      <c r="E4556" s="0" t="inlineStr">
        <is>
          <t>BLANK HERA T GY:121558A-2T</t>
        </is>
      </c>
      <c r="F4556" s="0" t="inlineStr">
        <is>
          <t>899121558084</t>
        </is>
      </c>
      <c r="G4556" s="0" t="inlineStr">
        <is>
          <t>TODDLER</t>
        </is>
      </c>
      <c r="H4556" s="0" t="inlineStr">
        <is>
          <t>2T</t>
        </is>
      </c>
      <c r="I4556" s="0">
        <v>34</v>
      </c>
      <c r="J4556" s="0">
        <v>7</v>
      </c>
    </row>
    <row r="4557" spans="1:10" customHeight="0">
      <c r="A4557" s="0">
        <f>HYPERLINK("https://dl.dropboxusercontent.com/scl/fi/u0dum80sx8be76mto8gmn/hera-m1.jpg?rlkey=a2duuvgie7xu8oew6ap2q6jdx&amp;dl=0","Click to download Image")</f>
      </c>
      <c r="C4557" s="0" t="inlineStr">
        <is>
          <t>Hera Toddler Tri-Blend Cowl Neck</t>
        </is>
      </c>
      <c r="D4557" s="0" t="inlineStr">
        <is>
          <t>121558</t>
        </is>
      </c>
      <c r="E4557" s="0" t="inlineStr">
        <is>
          <t>BLANK HERA T GY:121558B-3T</t>
        </is>
      </c>
      <c r="F4557" s="0" t="inlineStr">
        <is>
          <t>899121558091</t>
        </is>
      </c>
      <c r="G4557" s="0" t="inlineStr">
        <is>
          <t>TODDLER</t>
        </is>
      </c>
      <c r="H4557" s="0" t="inlineStr">
        <is>
          <t>3T</t>
        </is>
      </c>
      <c r="I4557" s="0">
        <v>34</v>
      </c>
      <c r="J4557" s="0">
        <v>5</v>
      </c>
    </row>
    <row r="4558" spans="1:10" customHeight="0">
      <c r="A4558" s="0">
        <f>HYPERLINK("https://dl.dropboxusercontent.com/scl/fi/u0dum80sx8be76mto8gmn/hera-m1.jpg?rlkey=a2duuvgie7xu8oew6ap2q6jdx&amp;dl=0","Click to download Image")</f>
      </c>
      <c r="C4558" s="0" t="inlineStr">
        <is>
          <t>Hera Toddler Tri-Blend Cowl Neck</t>
        </is>
      </c>
      <c r="D4558" s="0" t="inlineStr">
        <is>
          <t>121558</t>
        </is>
      </c>
      <c r="E4558" s="0" t="inlineStr">
        <is>
          <t>BLANK HERA T GY:121558C-4T</t>
        </is>
      </c>
      <c r="F4558" s="0" t="inlineStr">
        <is>
          <t>899121558107</t>
        </is>
      </c>
      <c r="G4558" s="0" t="inlineStr">
        <is>
          <t>TODDLER</t>
        </is>
      </c>
      <c r="H4558" s="0" t="inlineStr">
        <is>
          <t>4T</t>
        </is>
      </c>
      <c r="I4558" s="0">
        <v>34</v>
      </c>
      <c r="J4558" s="0">
        <v>7</v>
      </c>
    </row>
    <row r="4559" spans="1:10" customHeight="0">
      <c r="A4559" s="0">
        <f>HYPERLINK("https://dl.dropboxusercontent.com/scl/fi/u0dum80sx8be76mto8gmn/hera-m1.jpg?rlkey=a2duuvgie7xu8oew6ap2q6jdx&amp;dl=0","Click to download Image")</f>
      </c>
      <c r="C4559" s="0" t="inlineStr">
        <is>
          <t>Hera Toddler Tri-Blend Cowl Neck</t>
        </is>
      </c>
      <c r="D4559" s="0" t="inlineStr">
        <is>
          <t>121558</t>
        </is>
      </c>
      <c r="E4559" s="0" t="inlineStr">
        <is>
          <t>BLANK HERA T GY:121558D-5T</t>
        </is>
      </c>
      <c r="F4559" s="0" t="inlineStr">
        <is>
          <t>899121558114</t>
        </is>
      </c>
      <c r="G4559" s="0" t="inlineStr">
        <is>
          <t>TODDLER</t>
        </is>
      </c>
      <c r="H4559" s="0" t="inlineStr">
        <is>
          <t>5T</t>
        </is>
      </c>
      <c r="I4559" s="0">
        <v>34</v>
      </c>
      <c r="J4559" s="0">
        <v>7</v>
      </c>
    </row>
    <row r="4560" spans="1:10" customHeight="0">
      <c r="A4560" s="0">
        <f>HYPERLINK("https://dl.dropboxusercontent.com/scl/fi/m9bhrmtmgywc2z01rwclq/hera-m1.jpg?rlkey=gxznqdd2sumuprs0sl3eeu8ks&amp;dl=0","Click to download Image")</f>
      </c>
      <c r="C4560" s="0" t="inlineStr">
        <is>
          <t>Hera Youth Tri-Blend Cowl Neck</t>
        </is>
      </c>
      <c r="D4560" s="0" t="inlineStr">
        <is>
          <t>121541</t>
        </is>
      </c>
      <c r="E4560" s="0" t="inlineStr">
        <is>
          <t>BLANK HERA Y GY:121541B-YS</t>
        </is>
      </c>
      <c r="F4560" s="0" t="inlineStr">
        <is>
          <t>899121541017</t>
        </is>
      </c>
      <c r="G4560" s="0" t="inlineStr">
        <is>
          <t>YOUTH</t>
        </is>
      </c>
      <c r="H4560" s="0" t="inlineStr">
        <is>
          <t>YS</t>
        </is>
      </c>
      <c r="I4560" s="0">
        <v>34.99</v>
      </c>
      <c r="J4560" s="0">
        <v>37</v>
      </c>
    </row>
    <row r="4561" spans="1:10" customHeight="0">
      <c r="A4561" s="0">
        <f>HYPERLINK("https://dl.dropboxusercontent.com/scl/fi/m9bhrmtmgywc2z01rwclq/hera-m1.jpg?rlkey=gxznqdd2sumuprs0sl3eeu8ks&amp;dl=0","Click to download Image")</f>
      </c>
      <c r="C4561" s="0" t="inlineStr">
        <is>
          <t>Hera Youth Tri-Blend Cowl Neck</t>
        </is>
      </c>
      <c r="D4561" s="0" t="inlineStr">
        <is>
          <t>121541</t>
        </is>
      </c>
      <c r="E4561" s="0" t="inlineStr">
        <is>
          <t>BLANK HERA Y GY:121541C-YM</t>
        </is>
      </c>
      <c r="F4561" s="0" t="inlineStr">
        <is>
          <t>899121541024</t>
        </is>
      </c>
      <c r="G4561" s="0" t="inlineStr">
        <is>
          <t>YOUTH</t>
        </is>
      </c>
      <c r="H4561" s="0" t="inlineStr">
        <is>
          <t>YM</t>
        </is>
      </c>
      <c r="I4561" s="0">
        <v>34.99</v>
      </c>
      <c r="J4561" s="0">
        <v>36</v>
      </c>
    </row>
    <row r="4562" spans="1:10" customHeight="0">
      <c r="A4562" s="0">
        <f>HYPERLINK("https://dl.dropboxusercontent.com/scl/fi/m9bhrmtmgywc2z01rwclq/hera-m1.jpg?rlkey=gxznqdd2sumuprs0sl3eeu8ks&amp;dl=0","Click to download Image")</f>
      </c>
      <c r="C4562" s="0" t="inlineStr">
        <is>
          <t>Hera Youth Tri-Blend Cowl Neck</t>
        </is>
      </c>
      <c r="D4562" s="0" t="inlineStr">
        <is>
          <t>121541</t>
        </is>
      </c>
      <c r="E4562" s="0" t="inlineStr">
        <is>
          <t>BLANK HERA Y GY:121541D-YL</t>
        </is>
      </c>
      <c r="F4562" s="0" t="inlineStr">
        <is>
          <t>899121541031</t>
        </is>
      </c>
      <c r="G4562" s="0" t="inlineStr">
        <is>
          <t>YOUTH</t>
        </is>
      </c>
      <c r="H4562" s="0" t="inlineStr">
        <is>
          <t>YL</t>
        </is>
      </c>
      <c r="I4562" s="0">
        <v>34.99</v>
      </c>
      <c r="J4562" s="0">
        <v>36</v>
      </c>
    </row>
    <row r="4563" spans="1:10" customHeight="0">
      <c r="A4563" s="0">
        <f>HYPERLINK("https://dl.dropboxusercontent.com/scl/fi/m9bhrmtmgywc2z01rwclq/hera-m1.jpg?rlkey=gxznqdd2sumuprs0sl3eeu8ks&amp;dl=0","Click to download Image")</f>
      </c>
      <c r="C4563" s="0" t="inlineStr">
        <is>
          <t>Hera Youth Tri-Blend Cowl Neck</t>
        </is>
      </c>
      <c r="D4563" s="0" t="inlineStr">
        <is>
          <t>121541</t>
        </is>
      </c>
      <c r="E4563" s="0" t="inlineStr">
        <is>
          <t>BLANK HERA Y GY:121541E-YXL</t>
        </is>
      </c>
      <c r="F4563" s="0" t="inlineStr">
        <is>
          <t>899121541048</t>
        </is>
      </c>
      <c r="G4563" s="0" t="inlineStr">
        <is>
          <t>YOUTH</t>
        </is>
      </c>
      <c r="H4563" s="0" t="inlineStr">
        <is>
          <t>YXL</t>
        </is>
      </c>
      <c r="I4563" s="0">
        <v>34.99</v>
      </c>
      <c r="J4563" s="0">
        <v>36</v>
      </c>
    </row>
    <row r="4564" spans="1:10" customHeight="0">
      <c r="A4564" s="0">
        <f>HYPERLINK("https://dl.dropboxusercontent.com/scl/fi/436c3tp40j28hiz41k3pi/111641-af.jpg?rlkey=ys1b9y22x03quei14r9utedj5&amp;dl=0","Click to download Image")</f>
      </c>
      <c r="B4564" s="0">
        <f>HYPERLINK("https://dl.dropboxusercontent.com/scl/fi/07902kl2ribf4dguvtx06/womens-size-chartskatherine.jpg?rlkey=aeerkd42ar5mmb191l4deqyfq&amp;dl=0","Click to download SizeChart")</f>
      </c>
      <c r="C4564" s="0" t="inlineStr">
        <is>
          <t>Katherine Women's Lightweight Jacket</t>
        </is>
      </c>
      <c r="D4564" s="0" t="inlineStr">
        <is>
          <t>111641</t>
        </is>
      </c>
      <c r="E4564" s="0" t="inlineStr">
        <is>
          <t>BLANK KATHERINE BLACK:111641AA - XS</t>
        </is>
      </c>
      <c r="G4564" s="0" t="inlineStr">
        <is>
          <t>WOMENS</t>
        </is>
      </c>
      <c r="H4564" s="0" t="inlineStr">
        <is>
          <t>XS</t>
        </is>
      </c>
      <c r="I4564" s="0">
        <v>109.99</v>
      </c>
      <c r="J4564" s="0">
        <v>24</v>
      </c>
    </row>
    <row r="4565" spans="1:10" customHeight="0">
      <c r="A4565" s="0">
        <f>HYPERLINK("https://dl.dropboxusercontent.com/scl/fi/436c3tp40j28hiz41k3pi/111641-af.jpg?rlkey=ys1b9y22x03quei14r9utedj5&amp;dl=0","Click to download Image")</f>
      </c>
      <c r="B4565" s="0">
        <f>HYPERLINK("https://dl.dropboxusercontent.com/scl/fi/07902kl2ribf4dguvtx06/womens-size-chartskatherine.jpg?rlkey=aeerkd42ar5mmb191l4deqyfq&amp;dl=0","Click to download SizeChart")</f>
      </c>
      <c r="C4565" s="0" t="inlineStr">
        <is>
          <t>Katherine Women's Lightweight Jacket</t>
        </is>
      </c>
      <c r="D4565" s="0" t="inlineStr">
        <is>
          <t>111641</t>
        </is>
      </c>
      <c r="E4565" s="0" t="inlineStr">
        <is>
          <t>BLANK KATHERINE BLACK:111641A - S</t>
        </is>
      </c>
      <c r="G4565" s="0" t="inlineStr">
        <is>
          <t>WOMENS</t>
        </is>
      </c>
      <c r="H4565" s="0" t="inlineStr">
        <is>
          <t>S</t>
        </is>
      </c>
      <c r="I4565" s="0">
        <v>109.99</v>
      </c>
      <c r="J4565" s="0">
        <v>35</v>
      </c>
    </row>
    <row r="4566" spans="1:10" customHeight="0">
      <c r="A4566" s="0">
        <f>HYPERLINK("https://dl.dropboxusercontent.com/scl/fi/436c3tp40j28hiz41k3pi/111641-af.jpg?rlkey=ys1b9y22x03quei14r9utedj5&amp;dl=0","Click to download Image")</f>
      </c>
      <c r="B4566" s="0">
        <f>HYPERLINK("https://dl.dropboxusercontent.com/scl/fi/07902kl2ribf4dguvtx06/womens-size-chartskatherine.jpg?rlkey=aeerkd42ar5mmb191l4deqyfq&amp;dl=0","Click to download SizeChart")</f>
      </c>
      <c r="C4566" s="0" t="inlineStr">
        <is>
          <t>Katherine Women's Lightweight Jacket</t>
        </is>
      </c>
      <c r="D4566" s="0" t="inlineStr">
        <is>
          <t>111641</t>
        </is>
      </c>
      <c r="E4566" s="0" t="inlineStr">
        <is>
          <t>BLANK KATHERINE BLACK:111641B - M</t>
        </is>
      </c>
      <c r="G4566" s="0" t="inlineStr">
        <is>
          <t>WOMENS</t>
        </is>
      </c>
      <c r="H4566" s="0" t="inlineStr">
        <is>
          <t>M</t>
        </is>
      </c>
      <c r="I4566" s="0">
        <v>109.99</v>
      </c>
      <c r="J4566" s="0">
        <v>33</v>
      </c>
    </row>
    <row r="4567" spans="1:10" customHeight="0">
      <c r="A4567" s="0">
        <f>HYPERLINK("https://dl.dropboxusercontent.com/scl/fi/436c3tp40j28hiz41k3pi/111641-af.jpg?rlkey=ys1b9y22x03quei14r9utedj5&amp;dl=0","Click to download Image")</f>
      </c>
      <c r="B4567" s="0">
        <f>HYPERLINK("https://dl.dropboxusercontent.com/scl/fi/07902kl2ribf4dguvtx06/womens-size-chartskatherine.jpg?rlkey=aeerkd42ar5mmb191l4deqyfq&amp;dl=0","Click to download SizeChart")</f>
      </c>
      <c r="C4567" s="0" t="inlineStr">
        <is>
          <t>Katherine Women's Lightweight Jacket</t>
        </is>
      </c>
      <c r="D4567" s="0" t="inlineStr">
        <is>
          <t>111641</t>
        </is>
      </c>
      <c r="E4567" s="0" t="inlineStr">
        <is>
          <t>BLANK KATHERINE BLACK:111641C - L</t>
        </is>
      </c>
      <c r="G4567" s="0" t="inlineStr">
        <is>
          <t>WOMENS</t>
        </is>
      </c>
      <c r="H4567" s="0" t="inlineStr">
        <is>
          <t>L</t>
        </is>
      </c>
      <c r="I4567" s="0">
        <v>109.99</v>
      </c>
      <c r="J4567" s="0">
        <v>24</v>
      </c>
    </row>
    <row r="4568" spans="1:10" customHeight="0">
      <c r="A4568" s="0">
        <f>HYPERLINK("https://dl.dropboxusercontent.com/scl/fi/436c3tp40j28hiz41k3pi/111641-af.jpg?rlkey=ys1b9y22x03quei14r9utedj5&amp;dl=0","Click to download Image")</f>
      </c>
      <c r="B4568" s="0">
        <f>HYPERLINK("https://dl.dropboxusercontent.com/scl/fi/07902kl2ribf4dguvtx06/womens-size-chartskatherine.jpg?rlkey=aeerkd42ar5mmb191l4deqyfq&amp;dl=0","Click to download SizeChart")</f>
      </c>
      <c r="C4568" s="0" t="inlineStr">
        <is>
          <t>Katherine Women's Lightweight Jacket</t>
        </is>
      </c>
      <c r="D4568" s="0" t="inlineStr">
        <is>
          <t>111641</t>
        </is>
      </c>
      <c r="E4568" s="0" t="inlineStr">
        <is>
          <t>BLANK KATHERINE BLACK:111641D - XL</t>
        </is>
      </c>
      <c r="G4568" s="0" t="inlineStr">
        <is>
          <t>WOMENS</t>
        </is>
      </c>
      <c r="H4568" s="0" t="inlineStr">
        <is>
          <t>XL</t>
        </is>
      </c>
      <c r="I4568" s="0">
        <v>109.99</v>
      </c>
      <c r="J4568" s="0">
        <v>24</v>
      </c>
    </row>
    <row r="4569" spans="1:10" customHeight="0">
      <c r="A4569" s="0">
        <f>HYPERLINK("https://dl.dropboxusercontent.com/scl/fi/436c3tp40j28hiz41k3pi/111641-af.jpg?rlkey=ys1b9y22x03quei14r9utedj5&amp;dl=0","Click to download Image")</f>
      </c>
      <c r="B4569" s="0">
        <f>HYPERLINK("https://dl.dropboxusercontent.com/scl/fi/07902kl2ribf4dguvtx06/womens-size-chartskatherine.jpg?rlkey=aeerkd42ar5mmb191l4deqyfq&amp;dl=0","Click to download SizeChart")</f>
      </c>
      <c r="C4569" s="0" t="inlineStr">
        <is>
          <t>Katherine Women's Lightweight Jacket</t>
        </is>
      </c>
      <c r="D4569" s="0" t="inlineStr">
        <is>
          <t>111641</t>
        </is>
      </c>
      <c r="E4569" s="0" t="inlineStr">
        <is>
          <t>BLANK KATHERINE BLACK:111641E - 2XL</t>
        </is>
      </c>
      <c r="G4569" s="0" t="inlineStr">
        <is>
          <t>WOMENS</t>
        </is>
      </c>
      <c r="H4569" s="0" t="inlineStr">
        <is>
          <t>2XL</t>
        </is>
      </c>
      <c r="I4569" s="0">
        <v>109.99</v>
      </c>
      <c r="J4569" s="0">
        <v>6</v>
      </c>
    </row>
    <row r="4570" spans="1:10" customHeight="0">
      <c r="A4570" s="0">
        <f>HYPERLINK("https://dl.dropboxusercontent.com/scl/fi/436c3tp40j28hiz41k3pi/111641-af.jpg?rlkey=ys1b9y22x03quei14r9utedj5&amp;dl=0","Click to download Image")</f>
      </c>
      <c r="B4570" s="0">
        <f>HYPERLINK("https://dl.dropboxusercontent.com/scl/fi/07902kl2ribf4dguvtx06/womens-size-chartskatherine.jpg?rlkey=aeerkd42ar5mmb191l4deqyfq&amp;dl=0","Click to download SizeChart")</f>
      </c>
      <c r="C4570" s="0" t="inlineStr">
        <is>
          <t>Katherine Women's Lightweight Jacket</t>
        </is>
      </c>
      <c r="D4570" s="0" t="inlineStr">
        <is>
          <t>111641</t>
        </is>
      </c>
      <c r="E4570" s="0" t="inlineStr">
        <is>
          <t>BLANK KATHERINE BLACK:111641F - 3XL</t>
        </is>
      </c>
      <c r="G4570" s="0" t="inlineStr">
        <is>
          <t>WOMENS</t>
        </is>
      </c>
      <c r="H4570" s="0" t="inlineStr">
        <is>
          <t>3XL</t>
        </is>
      </c>
      <c r="I4570" s="0">
        <v>109.99</v>
      </c>
      <c r="J4570" s="0">
        <v>2</v>
      </c>
    </row>
    <row r="4571" spans="1:10" customHeight="0">
      <c r="A4571" s="0">
        <f>HYPERLINK("https://dl.dropboxusercontent.com/scl/fi/yfvc0cd6xswrnj2dr1unp/107677-af-b.jpg?rlkey=0d00n0r4a3t25vc1qh9j4eq0x&amp;dl=0","Click to download Image")</f>
      </c>
      <c r="B4571" s="0">
        <f>HYPERLINK("https://dl.dropboxusercontent.com/scl/fi/hz1gkjy6q2g4wp6u9q2uq/womens-long-sleeve-size-chartskathleen.jpg?rlkey=wojg1yqir7in3f9a2tw9hwnty&amp;dl=0","Click to download SizeChart")</f>
      </c>
      <c r="C4571" s="0" t="inlineStr">
        <is>
          <t>Kathleen Women's Cold Shoulder Bamboo 3/4 Sleeve</t>
        </is>
      </c>
      <c r="D4571" s="0" t="inlineStr">
        <is>
          <t>107677</t>
        </is>
      </c>
      <c r="E4571" s="0" t="inlineStr">
        <is>
          <t>KATHLEEN HSH CARDINAL:A - S BLANK</t>
        </is>
      </c>
      <c r="G4571" s="0" t="inlineStr">
        <is>
          <t>WOMENS</t>
        </is>
      </c>
      <c r="H4571" s="0" t="inlineStr">
        <is>
          <t>S</t>
        </is>
      </c>
      <c r="I4571" s="0">
        <v>18.99</v>
      </c>
      <c r="J4571" s="0">
        <v>8</v>
      </c>
    </row>
    <row r="4572" spans="1:10" customHeight="0">
      <c r="A4572" s="0">
        <f>HYPERLINK("https://dl.dropboxusercontent.com/scl/fi/yfvc0cd6xswrnj2dr1unp/107677-af-b.jpg?rlkey=0d00n0r4a3t25vc1qh9j4eq0x&amp;dl=0","Click to download Image")</f>
      </c>
      <c r="B4572" s="0">
        <f>HYPERLINK("https://dl.dropboxusercontent.com/scl/fi/hz1gkjy6q2g4wp6u9q2uq/womens-long-sleeve-size-chartskathleen.jpg?rlkey=wojg1yqir7in3f9a2tw9hwnty&amp;dl=0","Click to download SizeChart")</f>
      </c>
      <c r="C4572" s="0" t="inlineStr">
        <is>
          <t>Kathleen Women's Cold Shoulder Bamboo 3/4 Sleeve</t>
        </is>
      </c>
      <c r="D4572" s="0" t="inlineStr">
        <is>
          <t>107677</t>
        </is>
      </c>
      <c r="E4572" s="0" t="inlineStr">
        <is>
          <t>KATHLEEN HSH CARDINAL:B - M BLANK</t>
        </is>
      </c>
      <c r="G4572" s="0" t="inlineStr">
        <is>
          <t>WOMENS</t>
        </is>
      </c>
      <c r="H4572" s="0" t="inlineStr">
        <is>
          <t>M</t>
        </is>
      </c>
      <c r="I4572" s="0">
        <v>18.99</v>
      </c>
      <c r="J4572" s="0">
        <v>16</v>
      </c>
    </row>
    <row r="4573" spans="1:10" customHeight="0">
      <c r="A4573" s="0">
        <f>HYPERLINK("https://dl.dropboxusercontent.com/scl/fi/yfvc0cd6xswrnj2dr1unp/107677-af-b.jpg?rlkey=0d00n0r4a3t25vc1qh9j4eq0x&amp;dl=0","Click to download Image")</f>
      </c>
      <c r="B4573" s="0">
        <f>HYPERLINK("https://dl.dropboxusercontent.com/scl/fi/hz1gkjy6q2g4wp6u9q2uq/womens-long-sleeve-size-chartskathleen.jpg?rlkey=wojg1yqir7in3f9a2tw9hwnty&amp;dl=0","Click to download SizeChart")</f>
      </c>
      <c r="C4573" s="0" t="inlineStr">
        <is>
          <t>Kathleen Women's Cold Shoulder Bamboo 3/4 Sleeve</t>
        </is>
      </c>
      <c r="D4573" s="0" t="inlineStr">
        <is>
          <t>107677</t>
        </is>
      </c>
      <c r="E4573" s="0" t="inlineStr">
        <is>
          <t>KATHLEEN HSH CARDINAL:C - L BLANK</t>
        </is>
      </c>
      <c r="G4573" s="0" t="inlineStr">
        <is>
          <t>WOMENS</t>
        </is>
      </c>
      <c r="H4573" s="0" t="inlineStr">
        <is>
          <t>L</t>
        </is>
      </c>
      <c r="I4573" s="0">
        <v>18.99</v>
      </c>
      <c r="J4573" s="0">
        <v>16</v>
      </c>
    </row>
    <row r="4574" spans="1:10" customHeight="0">
      <c r="A4574" s="0">
        <f>HYPERLINK("https://dl.dropboxusercontent.com/scl/fi/yfvc0cd6xswrnj2dr1unp/107677-af-b.jpg?rlkey=0d00n0r4a3t25vc1qh9j4eq0x&amp;dl=0","Click to download Image")</f>
      </c>
      <c r="B4574" s="0">
        <f>HYPERLINK("https://dl.dropboxusercontent.com/scl/fi/hz1gkjy6q2g4wp6u9q2uq/womens-long-sleeve-size-chartskathleen.jpg?rlkey=wojg1yqir7in3f9a2tw9hwnty&amp;dl=0","Click to download SizeChart")</f>
      </c>
      <c r="C4574" s="0" t="inlineStr">
        <is>
          <t>Kathleen Women's Cold Shoulder Bamboo 3/4 Sleeve</t>
        </is>
      </c>
      <c r="D4574" s="0" t="inlineStr">
        <is>
          <t>107677</t>
        </is>
      </c>
      <c r="E4574" s="0" t="inlineStr">
        <is>
          <t>KATHLEEN HSH CARDINAL:D - XL BLANK</t>
        </is>
      </c>
      <c r="G4574" s="0" t="inlineStr">
        <is>
          <t>WOMENS</t>
        </is>
      </c>
      <c r="H4574" s="0" t="inlineStr">
        <is>
          <t>XL</t>
        </is>
      </c>
      <c r="I4574" s="0">
        <v>18.99</v>
      </c>
      <c r="J4574" s="0">
        <v>8</v>
      </c>
    </row>
    <row r="4575" spans="1:10" customHeight="0">
      <c r="A4575" s="0">
        <f>HYPERLINK("https://dl.dropboxusercontent.com/scl/fi/ghlmmstm69sftk79g8fnw/107543-af.jpg?rlkey=ai1qmwpllcaxwg70mgo5xotxu&amp;dl=0","Click to download Image")</f>
      </c>
      <c r="B4575" s="0">
        <f>HYPERLINK("https://dl.dropboxusercontent.com/scl/fi/hz1gkjy6q2g4wp6u9q2uq/womens-long-sleeve-size-chartskathleen.jpg?rlkey=wojg1yqir7in3f9a2tw9hwnty&amp;dl=0","Click to download SizeChart")</f>
      </c>
      <c r="C4575" s="0" t="inlineStr">
        <is>
          <t>Kathleen Women's Cold Shoulder Bamboo 3/4 Sleeve</t>
        </is>
      </c>
      <c r="D4575" s="0" t="inlineStr">
        <is>
          <t>107543</t>
        </is>
      </c>
      <c r="E4575" s="0" t="inlineStr">
        <is>
          <t>KATHLEEN PURPLE:A - S</t>
        </is>
      </c>
      <c r="G4575" s="0" t="inlineStr">
        <is>
          <t>WOMENS</t>
        </is>
      </c>
      <c r="H4575" s="0" t="inlineStr">
        <is>
          <t>S</t>
        </is>
      </c>
      <c r="I4575" s="0">
        <v>18.99</v>
      </c>
      <c r="J4575" s="0">
        <v>20</v>
      </c>
    </row>
    <row r="4576" spans="1:10" customHeight="0">
      <c r="A4576" s="0">
        <f>HYPERLINK("https://dl.dropboxusercontent.com/scl/fi/ghlmmstm69sftk79g8fnw/107543-af.jpg?rlkey=ai1qmwpllcaxwg70mgo5xotxu&amp;dl=0","Click to download Image")</f>
      </c>
      <c r="B4576" s="0">
        <f>HYPERLINK("https://dl.dropboxusercontent.com/scl/fi/hz1gkjy6q2g4wp6u9q2uq/womens-long-sleeve-size-chartskathleen.jpg?rlkey=wojg1yqir7in3f9a2tw9hwnty&amp;dl=0","Click to download SizeChart")</f>
      </c>
      <c r="C4576" s="0" t="inlineStr">
        <is>
          <t>Kathleen Women's Cold Shoulder Bamboo 3/4 Sleeve</t>
        </is>
      </c>
      <c r="D4576" s="0" t="inlineStr">
        <is>
          <t>107543</t>
        </is>
      </c>
      <c r="E4576" s="0" t="inlineStr">
        <is>
          <t>KATHLEEN PURPLE:B - M</t>
        </is>
      </c>
      <c r="G4576" s="0" t="inlineStr">
        <is>
          <t>WOMENS</t>
        </is>
      </c>
      <c r="H4576" s="0" t="inlineStr">
        <is>
          <t>M</t>
        </is>
      </c>
      <c r="I4576" s="0">
        <v>18.99</v>
      </c>
      <c r="J4576" s="0">
        <v>41</v>
      </c>
    </row>
    <row r="4577" spans="1:10" customHeight="0">
      <c r="A4577" s="0">
        <f>HYPERLINK("https://dl.dropboxusercontent.com/scl/fi/ghlmmstm69sftk79g8fnw/107543-af.jpg?rlkey=ai1qmwpllcaxwg70mgo5xotxu&amp;dl=0","Click to download Image")</f>
      </c>
      <c r="B4577" s="0">
        <f>HYPERLINK("https://dl.dropboxusercontent.com/scl/fi/hz1gkjy6q2g4wp6u9q2uq/womens-long-sleeve-size-chartskathleen.jpg?rlkey=wojg1yqir7in3f9a2tw9hwnty&amp;dl=0","Click to download SizeChart")</f>
      </c>
      <c r="C4577" s="0" t="inlineStr">
        <is>
          <t>Kathleen Women's Cold Shoulder Bamboo 3/4 Sleeve</t>
        </is>
      </c>
      <c r="D4577" s="0" t="inlineStr">
        <is>
          <t>107543</t>
        </is>
      </c>
      <c r="E4577" s="0" t="inlineStr">
        <is>
          <t>KATHLEEN PURPLE:C - L</t>
        </is>
      </c>
      <c r="G4577" s="0" t="inlineStr">
        <is>
          <t>WOMENS</t>
        </is>
      </c>
      <c r="H4577" s="0" t="inlineStr">
        <is>
          <t>L</t>
        </is>
      </c>
      <c r="I4577" s="0">
        <v>18.99</v>
      </c>
      <c r="J4577" s="0">
        <v>41</v>
      </c>
    </row>
    <row r="4578" spans="1:10" customHeight="0">
      <c r="A4578" s="0">
        <f>HYPERLINK("https://dl.dropboxusercontent.com/scl/fi/ghlmmstm69sftk79g8fnw/107543-af.jpg?rlkey=ai1qmwpllcaxwg70mgo5xotxu&amp;dl=0","Click to download Image")</f>
      </c>
      <c r="B4578" s="0">
        <f>HYPERLINK("https://dl.dropboxusercontent.com/scl/fi/hz1gkjy6q2g4wp6u9q2uq/womens-long-sleeve-size-chartskathleen.jpg?rlkey=wojg1yqir7in3f9a2tw9hwnty&amp;dl=0","Click to download SizeChart")</f>
      </c>
      <c r="C4578" s="0" t="inlineStr">
        <is>
          <t>Kathleen Women's Cold Shoulder Bamboo 3/4 Sleeve</t>
        </is>
      </c>
      <c r="D4578" s="0" t="inlineStr">
        <is>
          <t>107543</t>
        </is>
      </c>
      <c r="E4578" s="0" t="inlineStr">
        <is>
          <t>KATHLEEN PURPLE:D - XL</t>
        </is>
      </c>
      <c r="G4578" s="0" t="inlineStr">
        <is>
          <t>WOMENS</t>
        </is>
      </c>
      <c r="H4578" s="0" t="inlineStr">
        <is>
          <t>XL</t>
        </is>
      </c>
      <c r="I4578" s="0">
        <v>18.99</v>
      </c>
      <c r="J4578" s="0">
        <v>19</v>
      </c>
    </row>
    <row r="4579" spans="1:10" customHeight="0">
      <c r="A4579" s="0">
        <f>HYPERLINK("https://dl.dropboxusercontent.com/scl/fi/b77dtimxk5m1efsrdxcou/107678-af-b.jpg?rlkey=m4lz7hn8glns9iz4cy6sebt4j&amp;dl=0","Click to download Image")</f>
      </c>
      <c r="B4579" s="0">
        <f>HYPERLINK("https://dl.dropboxusercontent.com/scl/fi/hz1gkjy6q2g4wp6u9q2uq/womens-long-sleeve-size-chartskathleen.jpg?rlkey=wojg1yqir7in3f9a2tw9hwnty&amp;dl=0","Click to download SizeChart")</f>
      </c>
      <c r="C4579" s="0" t="inlineStr">
        <is>
          <t>Kathleen Women's Cold Shoulder Bamboo 3/4 Sleeve</t>
        </is>
      </c>
      <c r="D4579" s="0" t="inlineStr">
        <is>
          <t>107678</t>
        </is>
      </c>
      <c r="E4579" s="0" t="inlineStr">
        <is>
          <t>KATHLEEN AMERICAN WHITE:A - S BLANK</t>
        </is>
      </c>
      <c r="G4579" s="0" t="inlineStr">
        <is>
          <t>WOMENS</t>
        </is>
      </c>
      <c r="H4579" s="0" t="inlineStr">
        <is>
          <t>S</t>
        </is>
      </c>
      <c r="I4579" s="0">
        <v>18.99</v>
      </c>
      <c r="J4579" s="0">
        <v>18</v>
      </c>
    </row>
    <row r="4580" spans="1:10" customHeight="0">
      <c r="A4580" s="0">
        <f>HYPERLINK("https://dl.dropboxusercontent.com/scl/fi/b77dtimxk5m1efsrdxcou/107678-af-b.jpg?rlkey=m4lz7hn8glns9iz4cy6sebt4j&amp;dl=0","Click to download Image")</f>
      </c>
      <c r="B4580" s="0">
        <f>HYPERLINK("https://dl.dropboxusercontent.com/scl/fi/hz1gkjy6q2g4wp6u9q2uq/womens-long-sleeve-size-chartskathleen.jpg?rlkey=wojg1yqir7in3f9a2tw9hwnty&amp;dl=0","Click to download SizeChart")</f>
      </c>
      <c r="C4580" s="0" t="inlineStr">
        <is>
          <t>Kathleen Women's Cold Shoulder Bamboo 3/4 Sleeve</t>
        </is>
      </c>
      <c r="D4580" s="0" t="inlineStr">
        <is>
          <t>107678</t>
        </is>
      </c>
      <c r="E4580" s="0" t="inlineStr">
        <is>
          <t>KATHLEEN AMERICAN WHITE:B - M BLANK</t>
        </is>
      </c>
      <c r="G4580" s="0" t="inlineStr">
        <is>
          <t>WOMENS</t>
        </is>
      </c>
      <c r="H4580" s="0" t="inlineStr">
        <is>
          <t>M</t>
        </is>
      </c>
      <c r="I4580" s="0">
        <v>18.99</v>
      </c>
      <c r="J4580" s="0">
        <v>35</v>
      </c>
    </row>
    <row r="4581" spans="1:10" customHeight="0">
      <c r="A4581" s="0">
        <f>HYPERLINK("https://dl.dropboxusercontent.com/scl/fi/b77dtimxk5m1efsrdxcou/107678-af-b.jpg?rlkey=m4lz7hn8glns9iz4cy6sebt4j&amp;dl=0","Click to download Image")</f>
      </c>
      <c r="B4581" s="0">
        <f>HYPERLINK("https://dl.dropboxusercontent.com/scl/fi/hz1gkjy6q2g4wp6u9q2uq/womens-long-sleeve-size-chartskathleen.jpg?rlkey=wojg1yqir7in3f9a2tw9hwnty&amp;dl=0","Click to download SizeChart")</f>
      </c>
      <c r="C4581" s="0" t="inlineStr">
        <is>
          <t>Kathleen Women's Cold Shoulder Bamboo 3/4 Sleeve</t>
        </is>
      </c>
      <c r="D4581" s="0" t="inlineStr">
        <is>
          <t>107678</t>
        </is>
      </c>
      <c r="E4581" s="0" t="inlineStr">
        <is>
          <t>KATHLEEN AMERICAN WHITE:C - L BLANK</t>
        </is>
      </c>
      <c r="G4581" s="0" t="inlineStr">
        <is>
          <t>WOMENS</t>
        </is>
      </c>
      <c r="H4581" s="0" t="inlineStr">
        <is>
          <t>L</t>
        </is>
      </c>
      <c r="I4581" s="0">
        <v>18.99</v>
      </c>
      <c r="J4581" s="0">
        <v>35</v>
      </c>
    </row>
    <row r="4582" spans="1:10" customHeight="0">
      <c r="A4582" s="0">
        <f>HYPERLINK("https://dl.dropboxusercontent.com/scl/fi/b77dtimxk5m1efsrdxcou/107678-af-b.jpg?rlkey=m4lz7hn8glns9iz4cy6sebt4j&amp;dl=0","Click to download Image")</f>
      </c>
      <c r="B4582" s="0">
        <f>HYPERLINK("https://dl.dropboxusercontent.com/scl/fi/hz1gkjy6q2g4wp6u9q2uq/womens-long-sleeve-size-chartskathleen.jpg?rlkey=wojg1yqir7in3f9a2tw9hwnty&amp;dl=0","Click to download SizeChart")</f>
      </c>
      <c r="C4582" s="0" t="inlineStr">
        <is>
          <t>Kathleen Women's Cold Shoulder Bamboo 3/4 Sleeve</t>
        </is>
      </c>
      <c r="D4582" s="0" t="inlineStr">
        <is>
          <t>107678</t>
        </is>
      </c>
      <c r="E4582" s="0" t="inlineStr">
        <is>
          <t>KATHLEEN AMERICAN WHITE:D - X BLANK</t>
        </is>
      </c>
      <c r="G4582" s="0" t="inlineStr">
        <is>
          <t>WOMENS</t>
        </is>
      </c>
      <c r="H4582" s="0" t="inlineStr">
        <is>
          <t>XL</t>
        </is>
      </c>
      <c r="I4582" s="0">
        <v>18.99</v>
      </c>
      <c r="J4582" s="0">
        <v>4</v>
      </c>
    </row>
    <row r="4583" spans="1:10" customHeight="0">
      <c r="A4583" s="0">
        <f>HYPERLINK("https://dl.dropboxusercontent.com/scl/fi/yj2dhg8y3unxyskacd1bl/123528-f.jpg?rlkey=txxsof39vapzovctw2uiprmkv&amp;dl=0","Click to download Image")</f>
      </c>
      <c r="C4583" s="0" t="inlineStr">
        <is>
          <t>Meadow Toddler Sherpa Pullover</t>
        </is>
      </c>
      <c r="D4583" s="0" t="inlineStr">
        <is>
          <t>123529</t>
        </is>
      </c>
      <c r="E4583" s="0" t="inlineStr">
        <is>
          <t>BLANK MEADOW T FB:123529A-2T</t>
        </is>
      </c>
      <c r="F4583" s="0" t="inlineStr">
        <is>
          <t>899123529082</t>
        </is>
      </c>
      <c r="G4583" s="0" t="inlineStr">
        <is>
          <t>TODDLER</t>
        </is>
      </c>
      <c r="H4583" s="0" t="inlineStr">
        <is>
          <t>2T</t>
        </is>
      </c>
      <c r="I4583" s="0">
        <v>42.99</v>
      </c>
      <c r="J4583" s="0">
        <v>71</v>
      </c>
    </row>
    <row r="4584" spans="1:10" customHeight="0">
      <c r="A4584" s="0">
        <f>HYPERLINK("https://dl.dropboxusercontent.com/scl/fi/yj2dhg8y3unxyskacd1bl/123528-f.jpg?rlkey=txxsof39vapzovctw2uiprmkv&amp;dl=0","Click to download Image")</f>
      </c>
      <c r="C4584" s="0" t="inlineStr">
        <is>
          <t>Meadow Toddler Sherpa Pullover</t>
        </is>
      </c>
      <c r="D4584" s="0" t="inlineStr">
        <is>
          <t>123529</t>
        </is>
      </c>
      <c r="E4584" s="0" t="inlineStr">
        <is>
          <t>BLANK MEADOW T FB:123529B-3T</t>
        </is>
      </c>
      <c r="F4584" s="0" t="inlineStr">
        <is>
          <t>899123529099</t>
        </is>
      </c>
      <c r="G4584" s="0" t="inlineStr">
        <is>
          <t>TODDLER</t>
        </is>
      </c>
      <c r="H4584" s="0" t="inlineStr">
        <is>
          <t>3T</t>
        </is>
      </c>
      <c r="I4584" s="0">
        <v>42.99</v>
      </c>
      <c r="J4584" s="0">
        <v>72</v>
      </c>
    </row>
    <row r="4585" spans="1:10" customHeight="0">
      <c r="A4585" s="0">
        <f>HYPERLINK("https://dl.dropboxusercontent.com/scl/fi/yj2dhg8y3unxyskacd1bl/123528-f.jpg?rlkey=txxsof39vapzovctw2uiprmkv&amp;dl=0","Click to download Image")</f>
      </c>
      <c r="C4585" s="0" t="inlineStr">
        <is>
          <t>Meadow Toddler Sherpa Pullover</t>
        </is>
      </c>
      <c r="D4585" s="0" t="inlineStr">
        <is>
          <t>123529</t>
        </is>
      </c>
      <c r="E4585" s="0" t="inlineStr">
        <is>
          <t>BLANK MEADOW T FB:123529C-4T</t>
        </is>
      </c>
      <c r="F4585" s="0" t="inlineStr">
        <is>
          <t>899123529105</t>
        </is>
      </c>
      <c r="G4585" s="0" t="inlineStr">
        <is>
          <t>TODDLER</t>
        </is>
      </c>
      <c r="H4585" s="0" t="inlineStr">
        <is>
          <t>4T</t>
        </is>
      </c>
      <c r="I4585" s="0">
        <v>42.99</v>
      </c>
      <c r="J4585" s="0">
        <v>72</v>
      </c>
    </row>
    <row r="4586" spans="1:10" customHeight="0">
      <c r="A4586" s="0">
        <f>HYPERLINK("https://dl.dropboxusercontent.com/scl/fi/yj2dhg8y3unxyskacd1bl/123528-f.jpg?rlkey=txxsof39vapzovctw2uiprmkv&amp;dl=0","Click to download Image")</f>
      </c>
      <c r="C4586" s="0" t="inlineStr">
        <is>
          <t>Meadow Toddler Sherpa Pullover</t>
        </is>
      </c>
      <c r="D4586" s="0" t="inlineStr">
        <is>
          <t>123529</t>
        </is>
      </c>
      <c r="E4586" s="0" t="inlineStr">
        <is>
          <t>BLANK MEADOW T FB:123529D-5T</t>
        </is>
      </c>
      <c r="F4586" s="0" t="inlineStr">
        <is>
          <t>899123529112</t>
        </is>
      </c>
      <c r="G4586" s="0" t="inlineStr">
        <is>
          <t>TODDLER</t>
        </is>
      </c>
      <c r="H4586" s="0" t="inlineStr">
        <is>
          <t>5T</t>
        </is>
      </c>
      <c r="I4586" s="0">
        <v>42.99</v>
      </c>
      <c r="J4586" s="0">
        <v>72</v>
      </c>
    </row>
    <row r="4587" spans="1:10" customHeight="0">
      <c r="A4587" s="0">
        <f>HYPERLINK("https://dl.dropboxusercontent.com/scl/fi/7o906kkvi0yoo9kkbyxfo/123528-f.jpg?rlkey=zm2zk0rkub2j761nrlznw2nlq&amp;dl=0","Click to download Image")</f>
      </c>
      <c r="C4587" s="0" t="inlineStr">
        <is>
          <t>Meadow Youth Sherpa Pullover</t>
        </is>
      </c>
      <c r="D4587" s="0" t="inlineStr">
        <is>
          <t>123528</t>
        </is>
      </c>
      <c r="E4587" s="0" t="inlineStr">
        <is>
          <t>BLANK MEADOW Y FB:123528B-YS</t>
        </is>
      </c>
      <c r="F4587" s="0" t="inlineStr">
        <is>
          <t>899123528016</t>
        </is>
      </c>
      <c r="G4587" s="0" t="inlineStr">
        <is>
          <t>YOUTH</t>
        </is>
      </c>
      <c r="H4587" s="0" t="inlineStr">
        <is>
          <t>YS</t>
        </is>
      </c>
      <c r="I4587" s="0">
        <v>42.99</v>
      </c>
      <c r="J4587" s="0">
        <v>68</v>
      </c>
    </row>
    <row r="4588" spans="1:10" customHeight="0">
      <c r="A4588" s="0">
        <f>HYPERLINK("https://dl.dropboxusercontent.com/scl/fi/7o906kkvi0yoo9kkbyxfo/123528-f.jpg?rlkey=zm2zk0rkub2j761nrlznw2nlq&amp;dl=0","Click to download Image")</f>
      </c>
      <c r="C4588" s="0" t="inlineStr">
        <is>
          <t>Meadow Youth Sherpa Pullover</t>
        </is>
      </c>
      <c r="D4588" s="0" t="inlineStr">
        <is>
          <t>123528</t>
        </is>
      </c>
      <c r="E4588" s="0" t="inlineStr">
        <is>
          <t>BLANK MEADOW Y FB:123528C-YM</t>
        </is>
      </c>
      <c r="F4588" s="0" t="inlineStr">
        <is>
          <t>899123528023</t>
        </is>
      </c>
      <c r="G4588" s="0" t="inlineStr">
        <is>
          <t>YOUTH</t>
        </is>
      </c>
      <c r="H4588" s="0" t="inlineStr">
        <is>
          <t>YM</t>
        </is>
      </c>
      <c r="I4588" s="0">
        <v>42.99</v>
      </c>
      <c r="J4588" s="0">
        <v>67</v>
      </c>
    </row>
    <row r="4589" spans="1:10" customHeight="0">
      <c r="A4589" s="0">
        <f>HYPERLINK("https://dl.dropboxusercontent.com/scl/fi/7o906kkvi0yoo9kkbyxfo/123528-f.jpg?rlkey=zm2zk0rkub2j761nrlznw2nlq&amp;dl=0","Click to download Image")</f>
      </c>
      <c r="C4589" s="0" t="inlineStr">
        <is>
          <t>Meadow Youth Sherpa Pullover</t>
        </is>
      </c>
      <c r="D4589" s="0" t="inlineStr">
        <is>
          <t>123528</t>
        </is>
      </c>
      <c r="E4589" s="0" t="inlineStr">
        <is>
          <t>BLANK MEADOW Y FB:123528D-YL</t>
        </is>
      </c>
      <c r="F4589" s="0" t="inlineStr">
        <is>
          <t>899123528030</t>
        </is>
      </c>
      <c r="G4589" s="0" t="inlineStr">
        <is>
          <t>YOUTH</t>
        </is>
      </c>
      <c r="H4589" s="0" t="inlineStr">
        <is>
          <t>YL</t>
        </is>
      </c>
      <c r="I4589" s="0">
        <v>42.99</v>
      </c>
      <c r="J4589" s="0">
        <v>69</v>
      </c>
    </row>
    <row r="4590" spans="1:10" customHeight="0">
      <c r="A4590" s="0">
        <f>HYPERLINK("https://dl.dropboxusercontent.com/scl/fi/7o906kkvi0yoo9kkbyxfo/123528-f.jpg?rlkey=zm2zk0rkub2j761nrlznw2nlq&amp;dl=0","Click to download Image")</f>
      </c>
      <c r="C4590" s="0" t="inlineStr">
        <is>
          <t>Meadow Youth Sherpa Pullover</t>
        </is>
      </c>
      <c r="D4590" s="0" t="inlineStr">
        <is>
          <t>123528</t>
        </is>
      </c>
      <c r="E4590" s="0" t="inlineStr">
        <is>
          <t>BLANK MEADOW Y FB:123528E-YXL</t>
        </is>
      </c>
      <c r="F4590" s="0" t="inlineStr">
        <is>
          <t>899123528047</t>
        </is>
      </c>
      <c r="G4590" s="0" t="inlineStr">
        <is>
          <t>YOUTH</t>
        </is>
      </c>
      <c r="H4590" s="0" t="inlineStr">
        <is>
          <t>YXL</t>
        </is>
      </c>
      <c r="I4590" s="0">
        <v>42.99</v>
      </c>
      <c r="J4590" s="0">
        <v>68</v>
      </c>
    </row>
    <row r="4591" spans="1:10" customHeight="0">
      <c r="A4591" s="0">
        <f>HYPERLINK("https://dl.dropboxusercontent.com/scl/fi/pg77wtmz7jmxc6nvjndep/114531-f.jpg?rlkey=gwhnatidtqlqvzzq3z3gb6z9o&amp;dl=0","Click to download Image")</f>
      </c>
      <c r="B4591" s="0">
        <f>HYPERLINK("https://dl.dropboxusercontent.com/scl/fi/obkdacothyxdn3r0putck/womens-t-shirt-size-chartslola.jpg?rlkey=3zxs2w5nin8a11yisq4m04euw&amp;dl=0","Click to download SizeChart")</f>
      </c>
      <c r="C4591" s="0" t="inlineStr">
        <is>
          <t>Lola Women's Dip Dyed Long Sleeve</t>
        </is>
      </c>
      <c r="D4591" s="0" t="inlineStr">
        <is>
          <t>114531</t>
        </is>
      </c>
      <c r="E4591" s="0" t="inlineStr">
        <is>
          <t>BLANK LOLA W BLACK:114531A - S</t>
        </is>
      </c>
      <c r="G4591" s="0" t="inlineStr">
        <is>
          <t>WOMENS</t>
        </is>
      </c>
      <c r="H4591" s="0" t="inlineStr">
        <is>
          <t>S</t>
        </is>
      </c>
      <c r="I4591" s="0">
        <v>29.99</v>
      </c>
      <c r="J4591" s="0">
        <v>56</v>
      </c>
    </row>
    <row r="4592" spans="1:10" customHeight="0">
      <c r="A4592" s="0">
        <f>HYPERLINK("https://dl.dropboxusercontent.com/scl/fi/pg77wtmz7jmxc6nvjndep/114531-f.jpg?rlkey=gwhnatidtqlqvzzq3z3gb6z9o&amp;dl=0","Click to download Image")</f>
      </c>
      <c r="B4592" s="0">
        <f>HYPERLINK("https://dl.dropboxusercontent.com/scl/fi/obkdacothyxdn3r0putck/womens-t-shirt-size-chartslola.jpg?rlkey=3zxs2w5nin8a11yisq4m04euw&amp;dl=0","Click to download SizeChart")</f>
      </c>
      <c r="C4592" s="0" t="inlineStr">
        <is>
          <t>Lola Women's Dip Dyed Long Sleeve</t>
        </is>
      </c>
      <c r="D4592" s="0" t="inlineStr">
        <is>
          <t>114531</t>
        </is>
      </c>
      <c r="E4592" s="0" t="inlineStr">
        <is>
          <t>BLANK LOLA W BLACK:114531B - M</t>
        </is>
      </c>
      <c r="G4592" s="0" t="inlineStr">
        <is>
          <t>WOMENS</t>
        </is>
      </c>
      <c r="H4592" s="0" t="inlineStr">
        <is>
          <t>M</t>
        </is>
      </c>
      <c r="I4592" s="0">
        <v>29.99</v>
      </c>
      <c r="J4592" s="0">
        <v>94</v>
      </c>
    </row>
    <row r="4593" spans="1:10" customHeight="0">
      <c r="A4593" s="0">
        <f>HYPERLINK("https://dl.dropboxusercontent.com/scl/fi/pg77wtmz7jmxc6nvjndep/114531-f.jpg?rlkey=gwhnatidtqlqvzzq3z3gb6z9o&amp;dl=0","Click to download Image")</f>
      </c>
      <c r="B4593" s="0">
        <f>HYPERLINK("https://dl.dropboxusercontent.com/scl/fi/obkdacothyxdn3r0putck/womens-t-shirt-size-chartslola.jpg?rlkey=3zxs2w5nin8a11yisq4m04euw&amp;dl=0","Click to download SizeChart")</f>
      </c>
      <c r="C4593" s="0" t="inlineStr">
        <is>
          <t>Lola Women's Dip Dyed Long Sleeve</t>
        </is>
      </c>
      <c r="D4593" s="0" t="inlineStr">
        <is>
          <t>114531</t>
        </is>
      </c>
      <c r="E4593" s="0" t="inlineStr">
        <is>
          <t>BLANK LOLA W BLACK:114531C - L</t>
        </is>
      </c>
      <c r="G4593" s="0" t="inlineStr">
        <is>
          <t>WOMENS</t>
        </is>
      </c>
      <c r="H4593" s="0" t="inlineStr">
        <is>
          <t>L</t>
        </is>
      </c>
      <c r="I4593" s="0">
        <v>29.99</v>
      </c>
      <c r="J4593" s="0">
        <v>57</v>
      </c>
    </row>
    <row r="4594" spans="1:10" customHeight="0">
      <c r="A4594" s="0">
        <f>HYPERLINK("https://dl.dropboxusercontent.com/scl/fi/pg77wtmz7jmxc6nvjndep/114531-f.jpg?rlkey=gwhnatidtqlqvzzq3z3gb6z9o&amp;dl=0","Click to download Image")</f>
      </c>
      <c r="B4594" s="0">
        <f>HYPERLINK("https://dl.dropboxusercontent.com/scl/fi/obkdacothyxdn3r0putck/womens-t-shirt-size-chartslola.jpg?rlkey=3zxs2w5nin8a11yisq4m04euw&amp;dl=0","Click to download SizeChart")</f>
      </c>
      <c r="C4594" s="0" t="inlineStr">
        <is>
          <t>Lola Women's Dip Dyed Long Sleeve</t>
        </is>
      </c>
      <c r="D4594" s="0" t="inlineStr">
        <is>
          <t>114531</t>
        </is>
      </c>
      <c r="E4594" s="0" t="inlineStr">
        <is>
          <t>BLANK LOLA W BLACK:114531D - XL</t>
        </is>
      </c>
      <c r="G4594" s="0" t="inlineStr">
        <is>
          <t>WOMENS</t>
        </is>
      </c>
      <c r="H4594" s="0" t="inlineStr">
        <is>
          <t>XL</t>
        </is>
      </c>
      <c r="I4594" s="0">
        <v>29.99</v>
      </c>
      <c r="J4594" s="0">
        <v>50</v>
      </c>
    </row>
    <row r="4595" spans="1:10" customHeight="0">
      <c r="A4595" s="0">
        <f>HYPERLINK("https://dl.dropboxusercontent.com/scl/fi/pg77wtmz7jmxc6nvjndep/114531-f.jpg?rlkey=gwhnatidtqlqvzzq3z3gb6z9o&amp;dl=0","Click to download Image")</f>
      </c>
      <c r="B4595" s="0">
        <f>HYPERLINK("https://dl.dropboxusercontent.com/scl/fi/obkdacothyxdn3r0putck/womens-t-shirt-size-chartslola.jpg?rlkey=3zxs2w5nin8a11yisq4m04euw&amp;dl=0","Click to download SizeChart")</f>
      </c>
      <c r="C4595" s="0" t="inlineStr">
        <is>
          <t>Lola Women's Dip Dyed Long Sleeve</t>
        </is>
      </c>
      <c r="D4595" s="0" t="inlineStr">
        <is>
          <t>114531</t>
        </is>
      </c>
      <c r="E4595" s="0" t="inlineStr">
        <is>
          <t>BLANK LOLA W BLACK:114531E - 2XL</t>
        </is>
      </c>
      <c r="G4595" s="0" t="inlineStr">
        <is>
          <t>WOMENS</t>
        </is>
      </c>
      <c r="H4595" s="0" t="inlineStr">
        <is>
          <t>2XL</t>
        </is>
      </c>
      <c r="I4595" s="0">
        <v>29.99</v>
      </c>
      <c r="J4595" s="0">
        <v>30</v>
      </c>
    </row>
    <row r="4596" spans="1:10" customHeight="0">
      <c r="A4596" s="0">
        <f>HYPERLINK("https://dl.dropboxusercontent.com/scl/fi/pg77wtmz7jmxc6nvjndep/114531-f.jpg?rlkey=gwhnatidtqlqvzzq3z3gb6z9o&amp;dl=0","Click to download Image")</f>
      </c>
      <c r="B4596" s="0">
        <f>HYPERLINK("https://dl.dropboxusercontent.com/scl/fi/obkdacothyxdn3r0putck/womens-t-shirt-size-chartslola.jpg?rlkey=3zxs2w5nin8a11yisq4m04euw&amp;dl=0","Click to download SizeChart")</f>
      </c>
      <c r="C4596" s="0" t="inlineStr">
        <is>
          <t>Lola Women's Dip Dyed Long Sleeve</t>
        </is>
      </c>
      <c r="D4596" s="0" t="inlineStr">
        <is>
          <t>114531</t>
        </is>
      </c>
      <c r="E4596" s="0" t="inlineStr">
        <is>
          <t>BLANK LOLA W BLACK:114531F - 3XL</t>
        </is>
      </c>
      <c r="G4596" s="0" t="inlineStr">
        <is>
          <t>WOMENS</t>
        </is>
      </c>
      <c r="H4596" s="0" t="inlineStr">
        <is>
          <t>3XL</t>
        </is>
      </c>
      <c r="I4596" s="0">
        <v>29.99</v>
      </c>
      <c r="J4596" s="0">
        <v>19</v>
      </c>
    </row>
    <row r="4597" spans="1:10" customHeight="0">
      <c r="A4597" s="0">
        <f>HYPERLINK("https://dl.dropboxusercontent.com/scl/fi/c2bcols2wo4k430uey9hb/114532-f.jpg?rlkey=8bn8sxcs6q7p4up13pffwmpkd&amp;dl=0","Click to download Image")</f>
      </c>
      <c r="B4597" s="0">
        <f>HYPERLINK("https://dl.dropboxusercontent.com/scl/fi/obkdacothyxdn3r0putck/womens-t-shirt-size-chartslola.jpg?rlkey=3zxs2w5nin8a11yisq4m04euw&amp;dl=0","Click to download SizeChart")</f>
      </c>
      <c r="C4597" s="0" t="inlineStr">
        <is>
          <t>Lola Women's Dip Dyed Long Sleeve</t>
        </is>
      </c>
      <c r="D4597" s="0" t="inlineStr">
        <is>
          <t>114532</t>
        </is>
      </c>
      <c r="E4597" s="0" t="inlineStr">
        <is>
          <t>BLANK LOLA W CARDINAL:114532A - S</t>
        </is>
      </c>
      <c r="G4597" s="0" t="inlineStr">
        <is>
          <t>WOMENS</t>
        </is>
      </c>
      <c r="H4597" s="0" t="inlineStr">
        <is>
          <t>S</t>
        </is>
      </c>
      <c r="I4597" s="0">
        <v>29.99</v>
      </c>
      <c r="J4597" s="0">
        <v>28</v>
      </c>
    </row>
    <row r="4598" spans="1:10" customHeight="0">
      <c r="A4598" s="0">
        <f>HYPERLINK("https://dl.dropboxusercontent.com/scl/fi/c2bcols2wo4k430uey9hb/114532-f.jpg?rlkey=8bn8sxcs6q7p4up13pffwmpkd&amp;dl=0","Click to download Image")</f>
      </c>
      <c r="B4598" s="0">
        <f>HYPERLINK("https://dl.dropboxusercontent.com/scl/fi/obkdacothyxdn3r0putck/womens-t-shirt-size-chartslola.jpg?rlkey=3zxs2w5nin8a11yisq4m04euw&amp;dl=0","Click to download SizeChart")</f>
      </c>
      <c r="C4598" s="0" t="inlineStr">
        <is>
          <t>Lola Women's Dip Dyed Long Sleeve</t>
        </is>
      </c>
      <c r="D4598" s="0" t="inlineStr">
        <is>
          <t>114532</t>
        </is>
      </c>
      <c r="E4598" s="0" t="inlineStr">
        <is>
          <t>BLANK LOLA W CARDINAL:114532B - M</t>
        </is>
      </c>
      <c r="G4598" s="0" t="inlineStr">
        <is>
          <t>WOMENS</t>
        </is>
      </c>
      <c r="H4598" s="0" t="inlineStr">
        <is>
          <t>M</t>
        </is>
      </c>
      <c r="I4598" s="0">
        <v>29.99</v>
      </c>
      <c r="J4598" s="0">
        <v>41</v>
      </c>
    </row>
    <row r="4599" spans="1:10" customHeight="0">
      <c r="A4599" s="0">
        <f>HYPERLINK("https://dl.dropboxusercontent.com/scl/fi/c2bcols2wo4k430uey9hb/114532-f.jpg?rlkey=8bn8sxcs6q7p4up13pffwmpkd&amp;dl=0","Click to download Image")</f>
      </c>
      <c r="B4599" s="0">
        <f>HYPERLINK("https://dl.dropboxusercontent.com/scl/fi/obkdacothyxdn3r0putck/womens-t-shirt-size-chartslola.jpg?rlkey=3zxs2w5nin8a11yisq4m04euw&amp;dl=0","Click to download SizeChart")</f>
      </c>
      <c r="C4599" s="0" t="inlineStr">
        <is>
          <t>Lola Women's Dip Dyed Long Sleeve</t>
        </is>
      </c>
      <c r="D4599" s="0" t="inlineStr">
        <is>
          <t>114532</t>
        </is>
      </c>
      <c r="E4599" s="0" t="inlineStr">
        <is>
          <t>BLANK LOLA W CARDINAL:114532C - L</t>
        </is>
      </c>
      <c r="G4599" s="0" t="inlineStr">
        <is>
          <t>WOMENS</t>
        </is>
      </c>
      <c r="H4599" s="0" t="inlineStr">
        <is>
          <t>L</t>
        </is>
      </c>
      <c r="I4599" s="0">
        <v>29.99</v>
      </c>
      <c r="J4599" s="0">
        <v>43</v>
      </c>
    </row>
    <row r="4600" spans="1:10" customHeight="0">
      <c r="A4600" s="0">
        <f>HYPERLINK("https://dl.dropboxusercontent.com/scl/fi/c2bcols2wo4k430uey9hb/114532-f.jpg?rlkey=8bn8sxcs6q7p4up13pffwmpkd&amp;dl=0","Click to download Image")</f>
      </c>
      <c r="B4600" s="0">
        <f>HYPERLINK("https://dl.dropboxusercontent.com/scl/fi/obkdacothyxdn3r0putck/womens-t-shirt-size-chartslola.jpg?rlkey=3zxs2w5nin8a11yisq4m04euw&amp;dl=0","Click to download SizeChart")</f>
      </c>
      <c r="C4600" s="0" t="inlineStr">
        <is>
          <t>Lola Women's Dip Dyed Long Sleeve</t>
        </is>
      </c>
      <c r="D4600" s="0" t="inlineStr">
        <is>
          <t>114532</t>
        </is>
      </c>
      <c r="E4600" s="0" t="inlineStr">
        <is>
          <t>BLANK LOLA W CARDINAL:114532D - XL</t>
        </is>
      </c>
      <c r="G4600" s="0" t="inlineStr">
        <is>
          <t>WOMENS</t>
        </is>
      </c>
      <c r="H4600" s="0" t="inlineStr">
        <is>
          <t>XL</t>
        </is>
      </c>
      <c r="I4600" s="0">
        <v>29.99</v>
      </c>
      <c r="J4600" s="0">
        <v>16</v>
      </c>
    </row>
    <row r="4601" spans="1:10" customHeight="0">
      <c r="A4601" s="0">
        <f>HYPERLINK("https://dl.dropboxusercontent.com/scl/fi/c2bcols2wo4k430uey9hb/114532-f.jpg?rlkey=8bn8sxcs6q7p4up13pffwmpkd&amp;dl=0","Click to download Image")</f>
      </c>
      <c r="B4601" s="0">
        <f>HYPERLINK("https://dl.dropboxusercontent.com/scl/fi/obkdacothyxdn3r0putck/womens-t-shirt-size-chartslola.jpg?rlkey=3zxs2w5nin8a11yisq4m04euw&amp;dl=0","Click to download SizeChart")</f>
      </c>
      <c r="C4601" s="0" t="inlineStr">
        <is>
          <t>Lola Women's Dip Dyed Long Sleeve</t>
        </is>
      </c>
      <c r="D4601" s="0" t="inlineStr">
        <is>
          <t>114532</t>
        </is>
      </c>
      <c r="E4601" s="0" t="inlineStr">
        <is>
          <t>BLANK LOLA W CARDINAL:114532E - 2XL</t>
        </is>
      </c>
      <c r="G4601" s="0" t="inlineStr">
        <is>
          <t>WOMENS</t>
        </is>
      </c>
      <c r="H4601" s="0" t="inlineStr">
        <is>
          <t>2XL</t>
        </is>
      </c>
      <c r="I4601" s="0">
        <v>29.99</v>
      </c>
      <c r="J4601" s="0">
        <v>18</v>
      </c>
    </row>
    <row r="4602" spans="1:10" customHeight="0">
      <c r="A4602" s="0">
        <f>HYPERLINK("https://dl.dropboxusercontent.com/scl/fi/c2bcols2wo4k430uey9hb/114532-f.jpg?rlkey=8bn8sxcs6q7p4up13pffwmpkd&amp;dl=0","Click to download Image")</f>
      </c>
      <c r="B4602" s="0">
        <f>HYPERLINK("https://dl.dropboxusercontent.com/scl/fi/obkdacothyxdn3r0putck/womens-t-shirt-size-chartslola.jpg?rlkey=3zxs2w5nin8a11yisq4m04euw&amp;dl=0","Click to download SizeChart")</f>
      </c>
      <c r="C4602" s="0" t="inlineStr">
        <is>
          <t>Lola Women's Dip Dyed Long Sleeve</t>
        </is>
      </c>
      <c r="D4602" s="0" t="inlineStr">
        <is>
          <t>114532</t>
        </is>
      </c>
      <c r="E4602" s="0" t="inlineStr">
        <is>
          <t>BLANK LOLA W CARDINAL:114532F - 3XL</t>
        </is>
      </c>
      <c r="G4602" s="0" t="inlineStr">
        <is>
          <t>WOMENS</t>
        </is>
      </c>
      <c r="H4602" s="0" t="inlineStr">
        <is>
          <t>3XL</t>
        </is>
      </c>
      <c r="I4602" s="0">
        <v>29.99</v>
      </c>
      <c r="J4602" s="0">
        <v>0</v>
      </c>
    </row>
    <row r="4603" spans="1:10" customHeight="0">
      <c r="A4603" s="0">
        <f>HYPERLINK("https://dl.dropboxusercontent.com/scl/fi/r0teq58cqcjok4glqx39s/lola.jpg?rlkey=o610nlz6ui7x3knn0a20uzvtw&amp;dl=0","Click to download Image")</f>
      </c>
      <c r="B4603" s="0">
        <f>HYPERLINK("https://dl.dropboxusercontent.com/scl/fi/obkdacothyxdn3r0putck/womens-t-shirt-size-chartslola.jpg?rlkey=3zxs2w5nin8a11yisq4m04euw&amp;dl=0","Click to download SizeChart")</f>
      </c>
      <c r="C4603" s="0" t="inlineStr">
        <is>
          <t>Lola Women's Dip Dyed Long Sleeve</t>
        </is>
      </c>
      <c r="D4603" s="0" t="inlineStr">
        <is>
          <t>114533</t>
        </is>
      </c>
      <c r="E4603" s="0" t="inlineStr">
        <is>
          <t>BLANK LOLA W PURPLE:114533A - S</t>
        </is>
      </c>
      <c r="G4603" s="0" t="inlineStr">
        <is>
          <t>WOMENS</t>
        </is>
      </c>
      <c r="H4603" s="0" t="inlineStr">
        <is>
          <t>S</t>
        </is>
      </c>
      <c r="I4603" s="0">
        <v>29.99</v>
      </c>
      <c r="J4603" s="0">
        <v>16</v>
      </c>
    </row>
    <row r="4604" spans="1:10" customHeight="0">
      <c r="A4604" s="0">
        <f>HYPERLINK("https://dl.dropboxusercontent.com/scl/fi/r0teq58cqcjok4glqx39s/lola.jpg?rlkey=o610nlz6ui7x3knn0a20uzvtw&amp;dl=0","Click to download Image")</f>
      </c>
      <c r="B4604" s="0">
        <f>HYPERLINK("https://dl.dropboxusercontent.com/scl/fi/obkdacothyxdn3r0putck/womens-t-shirt-size-chartslola.jpg?rlkey=3zxs2w5nin8a11yisq4m04euw&amp;dl=0","Click to download SizeChart")</f>
      </c>
      <c r="C4604" s="0" t="inlineStr">
        <is>
          <t>Lola Women's Dip Dyed Long Sleeve</t>
        </is>
      </c>
      <c r="D4604" s="0" t="inlineStr">
        <is>
          <t>114533</t>
        </is>
      </c>
      <c r="E4604" s="0" t="inlineStr">
        <is>
          <t>BLANK LOLA W PURPLE:114533B - M</t>
        </is>
      </c>
      <c r="G4604" s="0" t="inlineStr">
        <is>
          <t>WOMENS</t>
        </is>
      </c>
      <c r="H4604" s="0" t="inlineStr">
        <is>
          <t>M</t>
        </is>
      </c>
      <c r="I4604" s="0">
        <v>29.99</v>
      </c>
      <c r="J4604" s="0">
        <v>44</v>
      </c>
    </row>
    <row r="4605" spans="1:10" customHeight="0">
      <c r="A4605" s="0">
        <f>HYPERLINK("https://dl.dropboxusercontent.com/scl/fi/r0teq58cqcjok4glqx39s/lola.jpg?rlkey=o610nlz6ui7x3knn0a20uzvtw&amp;dl=0","Click to download Image")</f>
      </c>
      <c r="B4605" s="0">
        <f>HYPERLINK("https://dl.dropboxusercontent.com/scl/fi/obkdacothyxdn3r0putck/womens-t-shirt-size-chartslola.jpg?rlkey=3zxs2w5nin8a11yisq4m04euw&amp;dl=0","Click to download SizeChart")</f>
      </c>
      <c r="C4605" s="0" t="inlineStr">
        <is>
          <t>Lola Women's Dip Dyed Long Sleeve</t>
        </is>
      </c>
      <c r="D4605" s="0" t="inlineStr">
        <is>
          <t>114533</t>
        </is>
      </c>
      <c r="E4605" s="0" t="inlineStr">
        <is>
          <t>BLANK LOLA W PURPLE:114533C - L</t>
        </is>
      </c>
      <c r="G4605" s="0" t="inlineStr">
        <is>
          <t>WOMENS</t>
        </is>
      </c>
      <c r="H4605" s="0" t="inlineStr">
        <is>
          <t>L</t>
        </is>
      </c>
      <c r="I4605" s="0">
        <v>29.99</v>
      </c>
      <c r="J4605" s="0">
        <v>41</v>
      </c>
    </row>
    <row r="4606" spans="1:10" customHeight="0">
      <c r="A4606" s="0">
        <f>HYPERLINK("https://dl.dropboxusercontent.com/scl/fi/r0teq58cqcjok4glqx39s/lola.jpg?rlkey=o610nlz6ui7x3knn0a20uzvtw&amp;dl=0","Click to download Image")</f>
      </c>
      <c r="B4606" s="0">
        <f>HYPERLINK("https://dl.dropboxusercontent.com/scl/fi/obkdacothyxdn3r0putck/womens-t-shirt-size-chartslola.jpg?rlkey=3zxs2w5nin8a11yisq4m04euw&amp;dl=0","Click to download SizeChart")</f>
      </c>
      <c r="C4606" s="0" t="inlineStr">
        <is>
          <t>Lola Women's Dip Dyed Long Sleeve</t>
        </is>
      </c>
      <c r="D4606" s="0" t="inlineStr">
        <is>
          <t>114533</t>
        </is>
      </c>
      <c r="E4606" s="0" t="inlineStr">
        <is>
          <t>BLANK LOLA W PURPLE:114533D - XL</t>
        </is>
      </c>
      <c r="G4606" s="0" t="inlineStr">
        <is>
          <t>WOMENS</t>
        </is>
      </c>
      <c r="H4606" s="0" t="inlineStr">
        <is>
          <t>XL</t>
        </is>
      </c>
      <c r="I4606" s="0">
        <v>29.99</v>
      </c>
      <c r="J4606" s="0">
        <v>27</v>
      </c>
    </row>
    <row r="4607" spans="1:10" customHeight="0">
      <c r="A4607" s="0">
        <f>HYPERLINK("https://dl.dropboxusercontent.com/scl/fi/r0teq58cqcjok4glqx39s/lola.jpg?rlkey=o610nlz6ui7x3knn0a20uzvtw&amp;dl=0","Click to download Image")</f>
      </c>
      <c r="B4607" s="0">
        <f>HYPERLINK("https://dl.dropboxusercontent.com/scl/fi/obkdacothyxdn3r0putck/womens-t-shirt-size-chartslola.jpg?rlkey=3zxs2w5nin8a11yisq4m04euw&amp;dl=0","Click to download SizeChart")</f>
      </c>
      <c r="C4607" s="0" t="inlineStr">
        <is>
          <t>Lola Women's Dip Dyed Long Sleeve</t>
        </is>
      </c>
      <c r="D4607" s="0" t="inlineStr">
        <is>
          <t>114533</t>
        </is>
      </c>
      <c r="E4607" s="0" t="inlineStr">
        <is>
          <t>BLANK LOLA W PURPLE:114533E - 2XL</t>
        </is>
      </c>
      <c r="G4607" s="0" t="inlineStr">
        <is>
          <t>WOMENS</t>
        </is>
      </c>
      <c r="H4607" s="0" t="inlineStr">
        <is>
          <t>2XL</t>
        </is>
      </c>
      <c r="I4607" s="0">
        <v>29.99</v>
      </c>
      <c r="J4607" s="0">
        <v>18</v>
      </c>
    </row>
    <row r="4608" spans="1:10" customHeight="0">
      <c r="A4608" s="0">
        <f>HYPERLINK("https://dl.dropboxusercontent.com/scl/fi/r0teq58cqcjok4glqx39s/lola.jpg?rlkey=o610nlz6ui7x3knn0a20uzvtw&amp;dl=0","Click to download Image")</f>
      </c>
      <c r="B4608" s="0">
        <f>HYPERLINK("https://dl.dropboxusercontent.com/scl/fi/obkdacothyxdn3r0putck/womens-t-shirt-size-chartslola.jpg?rlkey=3zxs2w5nin8a11yisq4m04euw&amp;dl=0","Click to download SizeChart")</f>
      </c>
      <c r="C4608" s="0" t="inlineStr">
        <is>
          <t>Lola Women's Dip Dyed Long Sleeve</t>
        </is>
      </c>
      <c r="D4608" s="0" t="inlineStr">
        <is>
          <t>114533</t>
        </is>
      </c>
      <c r="E4608" s="0" t="inlineStr">
        <is>
          <t>BLANK LOLA W PURPLE:114533F - 3XL</t>
        </is>
      </c>
      <c r="G4608" s="0" t="inlineStr">
        <is>
          <t>WOMENS</t>
        </is>
      </c>
      <c r="H4608" s="0" t="inlineStr">
        <is>
          <t>3XL</t>
        </is>
      </c>
      <c r="I4608" s="0">
        <v>29.99</v>
      </c>
      <c r="J4608" s="0">
        <v>12</v>
      </c>
    </row>
    <row r="4609" spans="1:10" customHeight="0">
      <c r="A4609" s="0">
        <f>HYPERLINK("https://dl.dropboxusercontent.com/scl/fi/ti5vqa3o3pet0s9s295zs/rebel-m1.jpg?rlkey=83fp2ip0rn7ptusd82dcttkq1&amp;dl=0","Click to download Image")</f>
      </c>
      <c r="C4609" s="0" t="inlineStr">
        <is>
          <t>Rebel Toddler T-Shirt</t>
        </is>
      </c>
      <c r="D4609" s="0" t="inlineStr">
        <is>
          <t>121659</t>
        </is>
      </c>
      <c r="E4609" s="0" t="inlineStr">
        <is>
          <t>BLANK REBEL T WE:121659A-2T</t>
        </is>
      </c>
      <c r="F4609" s="0" t="inlineStr">
        <is>
          <t>899121659088</t>
        </is>
      </c>
      <c r="G4609" s="0" t="inlineStr">
        <is>
          <t>TODDLER</t>
        </is>
      </c>
      <c r="H4609" s="0" t="inlineStr">
        <is>
          <t>2T</t>
        </is>
      </c>
      <c r="I4609" s="0">
        <v>21.99</v>
      </c>
      <c r="J4609" s="0">
        <v>30</v>
      </c>
    </row>
    <row r="4610" spans="1:10" customHeight="0">
      <c r="A4610" s="0">
        <f>HYPERLINK("https://dl.dropboxusercontent.com/scl/fi/ti5vqa3o3pet0s9s295zs/rebel-m1.jpg?rlkey=83fp2ip0rn7ptusd82dcttkq1&amp;dl=0","Click to download Image")</f>
      </c>
      <c r="C4610" s="0" t="inlineStr">
        <is>
          <t>Rebel Toddler T-Shirt</t>
        </is>
      </c>
      <c r="D4610" s="0" t="inlineStr">
        <is>
          <t>121659</t>
        </is>
      </c>
      <c r="E4610" s="0" t="inlineStr">
        <is>
          <t>BLANK REBEL T WE:121659B-3T</t>
        </is>
      </c>
      <c r="F4610" s="0" t="inlineStr">
        <is>
          <t>899121659095</t>
        </is>
      </c>
      <c r="G4610" s="0" t="inlineStr">
        <is>
          <t>TODDLER</t>
        </is>
      </c>
      <c r="H4610" s="0" t="inlineStr">
        <is>
          <t>3T</t>
        </is>
      </c>
      <c r="I4610" s="0">
        <v>21.99</v>
      </c>
      <c r="J4610" s="0">
        <v>33</v>
      </c>
    </row>
    <row r="4611" spans="1:10" customHeight="0">
      <c r="A4611" s="0">
        <f>HYPERLINK("https://dl.dropboxusercontent.com/scl/fi/ti5vqa3o3pet0s9s295zs/rebel-m1.jpg?rlkey=83fp2ip0rn7ptusd82dcttkq1&amp;dl=0","Click to download Image")</f>
      </c>
      <c r="C4611" s="0" t="inlineStr">
        <is>
          <t>Rebel Toddler T-Shirt</t>
        </is>
      </c>
      <c r="D4611" s="0" t="inlineStr">
        <is>
          <t>121659</t>
        </is>
      </c>
      <c r="E4611" s="0" t="inlineStr">
        <is>
          <t>BLANK REBEL T WE:121659C-4T</t>
        </is>
      </c>
      <c r="F4611" s="0" t="inlineStr">
        <is>
          <t>899121659101</t>
        </is>
      </c>
      <c r="G4611" s="0" t="inlineStr">
        <is>
          <t>TODDLER</t>
        </is>
      </c>
      <c r="H4611" s="0" t="inlineStr">
        <is>
          <t>4T</t>
        </is>
      </c>
      <c r="I4611" s="0">
        <v>21.99</v>
      </c>
      <c r="J4611" s="0">
        <v>33</v>
      </c>
    </row>
    <row r="4612" spans="1:10" customHeight="0">
      <c r="A4612" s="0">
        <f>HYPERLINK("https://dl.dropboxusercontent.com/scl/fi/ti5vqa3o3pet0s9s295zs/rebel-m1.jpg?rlkey=83fp2ip0rn7ptusd82dcttkq1&amp;dl=0","Click to download Image")</f>
      </c>
      <c r="C4612" s="0" t="inlineStr">
        <is>
          <t>Rebel Toddler T-Shirt</t>
        </is>
      </c>
      <c r="D4612" s="0" t="inlineStr">
        <is>
          <t>121659</t>
        </is>
      </c>
      <c r="E4612" s="0" t="inlineStr">
        <is>
          <t>BLANK REBEL T WE:121659D-5T</t>
        </is>
      </c>
      <c r="F4612" s="0" t="inlineStr">
        <is>
          <t>899121659118</t>
        </is>
      </c>
      <c r="G4612" s="0" t="inlineStr">
        <is>
          <t>TODDLER</t>
        </is>
      </c>
      <c r="H4612" s="0" t="inlineStr">
        <is>
          <t>5T</t>
        </is>
      </c>
      <c r="I4612" s="0">
        <v>21.99</v>
      </c>
      <c r="J4612" s="0">
        <v>33</v>
      </c>
    </row>
    <row r="4613" spans="1:10" customHeight="0">
      <c r="A4613" s="0">
        <f>HYPERLINK("https://dl.dropboxusercontent.com/scl/fi/gqrzia0440tn12bow5lj0/rebel-m1.jpg?rlkey=xp3o9mdj3zp3rwl5bhs11jvmy&amp;dl=0","Click to download Image")</f>
      </c>
      <c r="B4613" s="0">
        <f>HYPERLINK("https://dl.dropboxusercontent.com/scl/fi/6lk9q46kk06iqdemmlmo4/graphic-update22022-youth.jpg?rlkey=44kccuy686dbvao26dpv88vvl&amp;dl=0","Click to download SizeChart")</f>
      </c>
      <c r="C4613" s="0" t="inlineStr">
        <is>
          <t>Rebel Youth T-Shirt</t>
        </is>
      </c>
      <c r="D4613" s="0" t="inlineStr">
        <is>
          <t>121550</t>
        </is>
      </c>
      <c r="E4613" s="0" t="inlineStr">
        <is>
          <t>BLANK REBEL Y WE:121550B-YS</t>
        </is>
      </c>
      <c r="F4613" s="0" t="inlineStr">
        <is>
          <t>899121550019</t>
        </is>
      </c>
      <c r="G4613" s="0" t="inlineStr">
        <is>
          <t>YOUTH</t>
        </is>
      </c>
      <c r="H4613" s="0" t="inlineStr">
        <is>
          <t>YS</t>
        </is>
      </c>
      <c r="I4613" s="0">
        <v>21.99</v>
      </c>
      <c r="J4613" s="0">
        <v>20</v>
      </c>
    </row>
    <row r="4614" spans="1:10" customHeight="0">
      <c r="A4614" s="0">
        <f>HYPERLINK("https://dl.dropboxusercontent.com/scl/fi/gqrzia0440tn12bow5lj0/rebel-m1.jpg?rlkey=xp3o9mdj3zp3rwl5bhs11jvmy&amp;dl=0","Click to download Image")</f>
      </c>
      <c r="B4614" s="0">
        <f>HYPERLINK("https://dl.dropboxusercontent.com/scl/fi/6lk9q46kk06iqdemmlmo4/graphic-update22022-youth.jpg?rlkey=44kccuy686dbvao26dpv88vvl&amp;dl=0","Click to download SizeChart")</f>
      </c>
      <c r="C4614" s="0" t="inlineStr">
        <is>
          <t>Rebel Youth T-Shirt</t>
        </is>
      </c>
      <c r="D4614" s="0" t="inlineStr">
        <is>
          <t>121550</t>
        </is>
      </c>
      <c r="E4614" s="0" t="inlineStr">
        <is>
          <t>BLANK REBEL Y WE:121550C-YM</t>
        </is>
      </c>
      <c r="F4614" s="0" t="inlineStr">
        <is>
          <t>899121550026</t>
        </is>
      </c>
      <c r="G4614" s="0" t="inlineStr">
        <is>
          <t>YOUTH</t>
        </is>
      </c>
      <c r="H4614" s="0" t="inlineStr">
        <is>
          <t>YM</t>
        </is>
      </c>
      <c r="I4614" s="0">
        <v>21.99</v>
      </c>
      <c r="J4614" s="0">
        <v>3</v>
      </c>
    </row>
    <row r="4615" spans="1:10" customHeight="0">
      <c r="A4615" s="0">
        <f>HYPERLINK("https://dl.dropboxusercontent.com/scl/fi/gqrzia0440tn12bow5lj0/rebel-m1.jpg?rlkey=xp3o9mdj3zp3rwl5bhs11jvmy&amp;dl=0","Click to download Image")</f>
      </c>
      <c r="B4615" s="0">
        <f>HYPERLINK("https://dl.dropboxusercontent.com/scl/fi/6lk9q46kk06iqdemmlmo4/graphic-update22022-youth.jpg?rlkey=44kccuy686dbvao26dpv88vvl&amp;dl=0","Click to download SizeChart")</f>
      </c>
      <c r="C4615" s="0" t="inlineStr">
        <is>
          <t>Rebel Youth T-Shirt</t>
        </is>
      </c>
      <c r="D4615" s="0" t="inlineStr">
        <is>
          <t>121550</t>
        </is>
      </c>
      <c r="E4615" s="0" t="inlineStr">
        <is>
          <t>BLANK REBEL Y WE:121550D-YL</t>
        </is>
      </c>
      <c r="F4615" s="0" t="inlineStr">
        <is>
          <t>899121550033</t>
        </is>
      </c>
      <c r="G4615" s="0" t="inlineStr">
        <is>
          <t>YOUTH</t>
        </is>
      </c>
      <c r="H4615" s="0" t="inlineStr">
        <is>
          <t>YL</t>
        </is>
      </c>
      <c r="I4615" s="0">
        <v>21.99</v>
      </c>
      <c r="J4615" s="0">
        <v>2</v>
      </c>
    </row>
    <row r="4616" spans="1:10" customHeight="0">
      <c r="A4616" s="0">
        <f>HYPERLINK("https://dl.dropboxusercontent.com/scl/fi/gqrzia0440tn12bow5lj0/rebel-m1.jpg?rlkey=xp3o9mdj3zp3rwl5bhs11jvmy&amp;dl=0","Click to download Image")</f>
      </c>
      <c r="B4616" s="0">
        <f>HYPERLINK("https://dl.dropboxusercontent.com/scl/fi/6lk9q46kk06iqdemmlmo4/graphic-update22022-youth.jpg?rlkey=44kccuy686dbvao26dpv88vvl&amp;dl=0","Click to download SizeChart")</f>
      </c>
      <c r="C4616" s="0" t="inlineStr">
        <is>
          <t>Rebel Youth T-Shirt</t>
        </is>
      </c>
      <c r="D4616" s="0" t="inlineStr">
        <is>
          <t>121550</t>
        </is>
      </c>
      <c r="E4616" s="0" t="inlineStr">
        <is>
          <t>BLANK REBEL Y WE:121550E-YXL</t>
        </is>
      </c>
      <c r="F4616" s="0" t="inlineStr">
        <is>
          <t>899121550040</t>
        </is>
      </c>
      <c r="G4616" s="0" t="inlineStr">
        <is>
          <t>YOUTH</t>
        </is>
      </c>
      <c r="H4616" s="0" t="inlineStr">
        <is>
          <t>YXL</t>
        </is>
      </c>
      <c r="I4616" s="0">
        <v>21.99</v>
      </c>
      <c r="J4616" s="0">
        <v>8</v>
      </c>
    </row>
    <row r="4617" spans="1:10" customHeight="0">
      <c r="A4617" s="0">
        <f>HYPERLINK("https://dl.dropboxusercontent.com/scl/fi/1erd90n2eizbvnisp6zkr/114544f.jpg?rlkey=9nh0rrqgp9hga6se96pd8by8h&amp;dl=0","Click to download Image")</f>
      </c>
      <c r="B4617" s="0">
        <f>HYPERLINK("https://dl.dropboxusercontent.com/scl/fi/copgorsvkx5jpwkcewqx0/womens-t-shirt-size-chartslorelai.jpg?rlkey=to52s6kak261f8tsm6cha85gb&amp;dl=0","Click to download SizeChart")</f>
      </c>
      <c r="C4617" s="0" t="inlineStr">
        <is>
          <t>Lorelai Women's Tri-Blend Long Sleeve</t>
        </is>
      </c>
      <c r="D4617" s="0" t="inlineStr">
        <is>
          <t>114544</t>
        </is>
      </c>
      <c r="E4617" s="0" t="inlineStr">
        <is>
          <t>BLANK LORELAI W BLACK:114544A - S</t>
        </is>
      </c>
      <c r="G4617" s="0" t="inlineStr">
        <is>
          <t>WOMENS</t>
        </is>
      </c>
      <c r="H4617" s="0" t="inlineStr">
        <is>
          <t>S</t>
        </is>
      </c>
      <c r="I4617" s="0">
        <v>24.99</v>
      </c>
      <c r="J4617" s="0">
        <v>36</v>
      </c>
    </row>
    <row r="4618" spans="1:10" customHeight="0">
      <c r="A4618" s="0">
        <f>HYPERLINK("https://dl.dropboxusercontent.com/scl/fi/1erd90n2eizbvnisp6zkr/114544f.jpg?rlkey=9nh0rrqgp9hga6se96pd8by8h&amp;dl=0","Click to download Image")</f>
      </c>
      <c r="B4618" s="0">
        <f>HYPERLINK("https://dl.dropboxusercontent.com/scl/fi/copgorsvkx5jpwkcewqx0/womens-t-shirt-size-chartslorelai.jpg?rlkey=to52s6kak261f8tsm6cha85gb&amp;dl=0","Click to download SizeChart")</f>
      </c>
      <c r="C4618" s="0" t="inlineStr">
        <is>
          <t>Lorelai Women's Tri-Blend Long Sleeve</t>
        </is>
      </c>
      <c r="D4618" s="0" t="inlineStr">
        <is>
          <t>114544</t>
        </is>
      </c>
      <c r="E4618" s="0" t="inlineStr">
        <is>
          <t>BLANK LORELAI W BLACK:114544B - M</t>
        </is>
      </c>
      <c r="G4618" s="0" t="inlineStr">
        <is>
          <t>WOMENS</t>
        </is>
      </c>
      <c r="H4618" s="0" t="inlineStr">
        <is>
          <t>M</t>
        </is>
      </c>
      <c r="I4618" s="0">
        <v>24.99</v>
      </c>
      <c r="J4618" s="0">
        <v>64</v>
      </c>
    </row>
    <row r="4619" spans="1:10" customHeight="0">
      <c r="A4619" s="0">
        <f>HYPERLINK("https://dl.dropboxusercontent.com/scl/fi/1erd90n2eizbvnisp6zkr/114544f.jpg?rlkey=9nh0rrqgp9hga6se96pd8by8h&amp;dl=0","Click to download Image")</f>
      </c>
      <c r="B4619" s="0">
        <f>HYPERLINK("https://dl.dropboxusercontent.com/scl/fi/copgorsvkx5jpwkcewqx0/womens-t-shirt-size-chartslorelai.jpg?rlkey=to52s6kak261f8tsm6cha85gb&amp;dl=0","Click to download SizeChart")</f>
      </c>
      <c r="C4619" s="0" t="inlineStr">
        <is>
          <t>Lorelai Women's Tri-Blend Long Sleeve</t>
        </is>
      </c>
      <c r="D4619" s="0" t="inlineStr">
        <is>
          <t>114544</t>
        </is>
      </c>
      <c r="E4619" s="0" t="inlineStr">
        <is>
          <t>BLANK LORELAI W BLACK:114544C - L</t>
        </is>
      </c>
      <c r="G4619" s="0" t="inlineStr">
        <is>
          <t>WOMENS</t>
        </is>
      </c>
      <c r="H4619" s="0" t="inlineStr">
        <is>
          <t>L</t>
        </is>
      </c>
      <c r="I4619" s="0">
        <v>24.99</v>
      </c>
      <c r="J4619" s="0">
        <v>71</v>
      </c>
    </row>
    <row r="4620" spans="1:10" customHeight="0">
      <c r="A4620" s="0">
        <f>HYPERLINK("https://dl.dropboxusercontent.com/scl/fi/1erd90n2eizbvnisp6zkr/114544f.jpg?rlkey=9nh0rrqgp9hga6se96pd8by8h&amp;dl=0","Click to download Image")</f>
      </c>
      <c r="B4620" s="0">
        <f>HYPERLINK("https://dl.dropboxusercontent.com/scl/fi/copgorsvkx5jpwkcewqx0/womens-t-shirt-size-chartslorelai.jpg?rlkey=to52s6kak261f8tsm6cha85gb&amp;dl=0","Click to download SizeChart")</f>
      </c>
      <c r="C4620" s="0" t="inlineStr">
        <is>
          <t>Lorelai Women's Tri-Blend Long Sleeve</t>
        </is>
      </c>
      <c r="D4620" s="0" t="inlineStr">
        <is>
          <t>114544</t>
        </is>
      </c>
      <c r="E4620" s="0" t="inlineStr">
        <is>
          <t>BLANK LORELAI W BLACK:114544D - XL</t>
        </is>
      </c>
      <c r="G4620" s="0" t="inlineStr">
        <is>
          <t>WOMENS</t>
        </is>
      </c>
      <c r="H4620" s="0" t="inlineStr">
        <is>
          <t>XL</t>
        </is>
      </c>
      <c r="I4620" s="0">
        <v>24.99</v>
      </c>
      <c r="J4620" s="0">
        <v>37</v>
      </c>
    </row>
    <row r="4621" spans="1:10" customHeight="0">
      <c r="A4621" s="0">
        <f>HYPERLINK("https://dl.dropboxusercontent.com/scl/fi/1erd90n2eizbvnisp6zkr/114544f.jpg?rlkey=9nh0rrqgp9hga6se96pd8by8h&amp;dl=0","Click to download Image")</f>
      </c>
      <c r="B4621" s="0">
        <f>HYPERLINK("https://dl.dropboxusercontent.com/scl/fi/copgorsvkx5jpwkcewqx0/womens-t-shirt-size-chartslorelai.jpg?rlkey=to52s6kak261f8tsm6cha85gb&amp;dl=0","Click to download SizeChart")</f>
      </c>
      <c r="C4621" s="0" t="inlineStr">
        <is>
          <t>Lorelai Women's Tri-Blend Long Sleeve</t>
        </is>
      </c>
      <c r="D4621" s="0" t="inlineStr">
        <is>
          <t>114544</t>
        </is>
      </c>
      <c r="E4621" s="0" t="inlineStr">
        <is>
          <t>BLANK LORELAI W BLACK:114544E - 2XL</t>
        </is>
      </c>
      <c r="G4621" s="0" t="inlineStr">
        <is>
          <t>WOMENS</t>
        </is>
      </c>
      <c r="H4621" s="0" t="inlineStr">
        <is>
          <t>2XL</t>
        </is>
      </c>
      <c r="I4621" s="0">
        <v>24.99</v>
      </c>
      <c r="J4621" s="0">
        <v>20</v>
      </c>
    </row>
    <row r="4622" spans="1:10" customHeight="0">
      <c r="A4622" s="0">
        <f>HYPERLINK("https://dl.dropboxusercontent.com/scl/fi/1erd90n2eizbvnisp6zkr/114544f.jpg?rlkey=9nh0rrqgp9hga6se96pd8by8h&amp;dl=0","Click to download Image")</f>
      </c>
      <c r="B4622" s="0">
        <f>HYPERLINK("https://dl.dropboxusercontent.com/scl/fi/copgorsvkx5jpwkcewqx0/womens-t-shirt-size-chartslorelai.jpg?rlkey=to52s6kak261f8tsm6cha85gb&amp;dl=0","Click to download SizeChart")</f>
      </c>
      <c r="C4622" s="0" t="inlineStr">
        <is>
          <t>Lorelai Women's Tri-Blend Long Sleeve</t>
        </is>
      </c>
      <c r="D4622" s="0" t="inlineStr">
        <is>
          <t>114544</t>
        </is>
      </c>
      <c r="E4622" s="0" t="inlineStr">
        <is>
          <t>BLANK LORELAI W BLACK:114544F - 3XL</t>
        </is>
      </c>
      <c r="G4622" s="0" t="inlineStr">
        <is>
          <t>WOMENS</t>
        </is>
      </c>
      <c r="H4622" s="0" t="inlineStr">
        <is>
          <t>3XL</t>
        </is>
      </c>
      <c r="I4622" s="0">
        <v>24.99</v>
      </c>
      <c r="J4622" s="0">
        <v>8</v>
      </c>
    </row>
    <row r="4623" spans="1:10" customHeight="0">
      <c r="A4623" s="0">
        <f>HYPERLINK("https://dl.dropboxusercontent.com/scl/fi/wbxedmvnjn3n2bgs094g1/114545f.jpg?rlkey=9fkcq6152dn6o2uy29yw74xcq&amp;dl=0","Click to download Image")</f>
      </c>
      <c r="B4623" s="0">
        <f>HYPERLINK("https://dl.dropboxusercontent.com/scl/fi/copgorsvkx5jpwkcewqx0/womens-t-shirt-size-chartslorelai.jpg?rlkey=to52s6kak261f8tsm6cha85gb&amp;dl=0","Click to download SizeChart")</f>
      </c>
      <c r="C4623" s="0" t="inlineStr">
        <is>
          <t>Lorelai Women's Tri-Blend Long Sleeve</t>
        </is>
      </c>
      <c r="D4623" s="0" t="inlineStr">
        <is>
          <t>114545</t>
        </is>
      </c>
      <c r="E4623" s="0" t="inlineStr">
        <is>
          <t>BLANK LORELAI W CARDINAL:114545A - S</t>
        </is>
      </c>
      <c r="G4623" s="0" t="inlineStr">
        <is>
          <t>WOMENS</t>
        </is>
      </c>
      <c r="H4623" s="0" t="inlineStr">
        <is>
          <t>S</t>
        </is>
      </c>
      <c r="I4623" s="0">
        <v>24.99</v>
      </c>
      <c r="J4623" s="0">
        <v>12</v>
      </c>
    </row>
    <row r="4624" spans="1:10" customHeight="0">
      <c r="A4624" s="0">
        <f>HYPERLINK("https://dl.dropboxusercontent.com/scl/fi/wbxedmvnjn3n2bgs094g1/114545f.jpg?rlkey=9fkcq6152dn6o2uy29yw74xcq&amp;dl=0","Click to download Image")</f>
      </c>
      <c r="B4624" s="0">
        <f>HYPERLINK("https://dl.dropboxusercontent.com/scl/fi/copgorsvkx5jpwkcewqx0/womens-t-shirt-size-chartslorelai.jpg?rlkey=to52s6kak261f8tsm6cha85gb&amp;dl=0","Click to download SizeChart")</f>
      </c>
      <c r="C4624" s="0" t="inlineStr">
        <is>
          <t>Lorelai Women's Tri-Blend Long Sleeve</t>
        </is>
      </c>
      <c r="D4624" s="0" t="inlineStr">
        <is>
          <t>114545</t>
        </is>
      </c>
      <c r="E4624" s="0" t="inlineStr">
        <is>
          <t>BLANK LORELAI W CARDINAL:114545B - M</t>
        </is>
      </c>
      <c r="G4624" s="0" t="inlineStr">
        <is>
          <t>WOMENS</t>
        </is>
      </c>
      <c r="H4624" s="0" t="inlineStr">
        <is>
          <t>M</t>
        </is>
      </c>
      <c r="I4624" s="0">
        <v>24.99</v>
      </c>
      <c r="J4624" s="0">
        <v>18</v>
      </c>
    </row>
    <row r="4625" spans="1:10" customHeight="0">
      <c r="A4625" s="0">
        <f>HYPERLINK("https://dl.dropboxusercontent.com/scl/fi/wbxedmvnjn3n2bgs094g1/114545f.jpg?rlkey=9fkcq6152dn6o2uy29yw74xcq&amp;dl=0","Click to download Image")</f>
      </c>
      <c r="B4625" s="0">
        <f>HYPERLINK("https://dl.dropboxusercontent.com/scl/fi/copgorsvkx5jpwkcewqx0/womens-t-shirt-size-chartslorelai.jpg?rlkey=to52s6kak261f8tsm6cha85gb&amp;dl=0","Click to download SizeChart")</f>
      </c>
      <c r="C4625" s="0" t="inlineStr">
        <is>
          <t>Lorelai Women's Tri-Blend Long Sleeve</t>
        </is>
      </c>
      <c r="D4625" s="0" t="inlineStr">
        <is>
          <t>114545</t>
        </is>
      </c>
      <c r="E4625" s="0" t="inlineStr">
        <is>
          <t>BLANK LORELAI W CARDINAL:114545C - L</t>
        </is>
      </c>
      <c r="G4625" s="0" t="inlineStr">
        <is>
          <t>WOMENS</t>
        </is>
      </c>
      <c r="H4625" s="0" t="inlineStr">
        <is>
          <t>L</t>
        </is>
      </c>
      <c r="I4625" s="0">
        <v>24.99</v>
      </c>
      <c r="J4625" s="0">
        <v>18</v>
      </c>
    </row>
    <row r="4626" spans="1:10" customHeight="0">
      <c r="A4626" s="0">
        <f>HYPERLINK("https://dl.dropboxusercontent.com/scl/fi/wbxedmvnjn3n2bgs094g1/114545f.jpg?rlkey=9fkcq6152dn6o2uy29yw74xcq&amp;dl=0","Click to download Image")</f>
      </c>
      <c r="B4626" s="0">
        <f>HYPERLINK("https://dl.dropboxusercontent.com/scl/fi/copgorsvkx5jpwkcewqx0/womens-t-shirt-size-chartslorelai.jpg?rlkey=to52s6kak261f8tsm6cha85gb&amp;dl=0","Click to download SizeChart")</f>
      </c>
      <c r="C4626" s="0" t="inlineStr">
        <is>
          <t>Lorelai Women's Tri-Blend Long Sleeve</t>
        </is>
      </c>
      <c r="D4626" s="0" t="inlineStr">
        <is>
          <t>114545</t>
        </is>
      </c>
      <c r="E4626" s="0" t="inlineStr">
        <is>
          <t>BLANK LORELAI W CARDINAL:114545D - XL</t>
        </is>
      </c>
      <c r="G4626" s="0" t="inlineStr">
        <is>
          <t>WOMENS</t>
        </is>
      </c>
      <c r="H4626" s="0" t="inlineStr">
        <is>
          <t>XL</t>
        </is>
      </c>
      <c r="I4626" s="0">
        <v>24.99</v>
      </c>
      <c r="J4626" s="0">
        <v>9</v>
      </c>
    </row>
    <row r="4627" spans="1:10" customHeight="0">
      <c r="A4627" s="0">
        <f>HYPERLINK("https://dl.dropboxusercontent.com/scl/fi/wbxedmvnjn3n2bgs094g1/114545f.jpg?rlkey=9fkcq6152dn6o2uy29yw74xcq&amp;dl=0","Click to download Image")</f>
      </c>
      <c r="B4627" s="0">
        <f>HYPERLINK("https://dl.dropboxusercontent.com/scl/fi/copgorsvkx5jpwkcewqx0/womens-t-shirt-size-chartslorelai.jpg?rlkey=to52s6kak261f8tsm6cha85gb&amp;dl=0","Click to download SizeChart")</f>
      </c>
      <c r="C4627" s="0" t="inlineStr">
        <is>
          <t>Lorelai Women's Tri-Blend Long Sleeve</t>
        </is>
      </c>
      <c r="D4627" s="0" t="inlineStr">
        <is>
          <t>114545</t>
        </is>
      </c>
      <c r="E4627" s="0" t="inlineStr">
        <is>
          <t>BLANK LORELAI W CARDINAL:114545E - 2XL</t>
        </is>
      </c>
      <c r="G4627" s="0" t="inlineStr">
        <is>
          <t>WOMENS</t>
        </is>
      </c>
      <c r="H4627" s="0" t="inlineStr">
        <is>
          <t>2XL</t>
        </is>
      </c>
      <c r="I4627" s="0">
        <v>24.99</v>
      </c>
      <c r="J4627" s="0">
        <v>3</v>
      </c>
    </row>
    <row r="4628" spans="1:10" customHeight="0">
      <c r="A4628" s="0">
        <f>HYPERLINK("https://dl.dropboxusercontent.com/scl/fi/wbxedmvnjn3n2bgs094g1/114545f.jpg?rlkey=9fkcq6152dn6o2uy29yw74xcq&amp;dl=0","Click to download Image")</f>
      </c>
      <c r="B4628" s="0">
        <f>HYPERLINK("https://dl.dropboxusercontent.com/scl/fi/copgorsvkx5jpwkcewqx0/womens-t-shirt-size-chartslorelai.jpg?rlkey=to52s6kak261f8tsm6cha85gb&amp;dl=0","Click to download SizeChart")</f>
      </c>
      <c r="C4628" s="0" t="inlineStr">
        <is>
          <t>Lorelai Women's Tri-Blend Long Sleeve</t>
        </is>
      </c>
      <c r="D4628" s="0" t="inlineStr">
        <is>
          <t>114545</t>
        </is>
      </c>
      <c r="E4628" s="0" t="inlineStr">
        <is>
          <t>BLANK LORELAI W CARDINAL:114545F - 3XL</t>
        </is>
      </c>
      <c r="G4628" s="0" t="inlineStr">
        <is>
          <t>WOMENS</t>
        </is>
      </c>
      <c r="H4628" s="0" t="inlineStr">
        <is>
          <t>3XL</t>
        </is>
      </c>
      <c r="I4628" s="0">
        <v>24.99</v>
      </c>
      <c r="J4628" s="0">
        <v>3</v>
      </c>
    </row>
    <row r="4629" spans="1:10" customHeight="0">
      <c r="A4629" s="0">
        <f>HYPERLINK("https://dl.dropboxusercontent.com/scl/fi/nce0c7g2whxwgt0oayvl4/lorelai.jpg?rlkey=cv3vv8eg4sr49wm8kkoek8h40&amp;dl=0","Click to download Image")</f>
      </c>
      <c r="B4629" s="0">
        <f>HYPERLINK("https://dl.dropboxusercontent.com/scl/fi/copgorsvkx5jpwkcewqx0/womens-t-shirt-size-chartslorelai.jpg?rlkey=to52s6kak261f8tsm6cha85gb&amp;dl=0","Click to download SizeChart")</f>
      </c>
      <c r="C4629" s="0" t="inlineStr">
        <is>
          <t>Lorelai Women's Tri-Blend Long Sleeve</t>
        </is>
      </c>
      <c r="D4629" s="0" t="inlineStr">
        <is>
          <t>114546</t>
        </is>
      </c>
      <c r="E4629" s="0" t="inlineStr">
        <is>
          <t>BLANK LORELAI W PURPLE:114546A - S</t>
        </is>
      </c>
      <c r="G4629" s="0" t="inlineStr">
        <is>
          <t>WOMENS</t>
        </is>
      </c>
      <c r="H4629" s="0" t="inlineStr">
        <is>
          <t>S</t>
        </is>
      </c>
      <c r="I4629" s="0">
        <v>24.99</v>
      </c>
      <c r="J4629" s="0">
        <v>23</v>
      </c>
    </row>
    <row r="4630" spans="1:10" customHeight="0">
      <c r="A4630" s="0">
        <f>HYPERLINK("https://dl.dropboxusercontent.com/scl/fi/nce0c7g2whxwgt0oayvl4/lorelai.jpg?rlkey=cv3vv8eg4sr49wm8kkoek8h40&amp;dl=0","Click to download Image")</f>
      </c>
      <c r="B4630" s="0">
        <f>HYPERLINK("https://dl.dropboxusercontent.com/scl/fi/copgorsvkx5jpwkcewqx0/womens-t-shirt-size-chartslorelai.jpg?rlkey=to52s6kak261f8tsm6cha85gb&amp;dl=0","Click to download SizeChart")</f>
      </c>
      <c r="C4630" s="0" t="inlineStr">
        <is>
          <t>Lorelai Women's Tri-Blend Long Sleeve</t>
        </is>
      </c>
      <c r="D4630" s="0" t="inlineStr">
        <is>
          <t>114546</t>
        </is>
      </c>
      <c r="E4630" s="0" t="inlineStr">
        <is>
          <t>BLANK LORELAI W PURPLE:114546B - M</t>
        </is>
      </c>
      <c r="G4630" s="0" t="inlineStr">
        <is>
          <t>WOMENS</t>
        </is>
      </c>
      <c r="H4630" s="0" t="inlineStr">
        <is>
          <t>M</t>
        </is>
      </c>
      <c r="I4630" s="0">
        <v>24.99</v>
      </c>
      <c r="J4630" s="0">
        <v>44</v>
      </c>
    </row>
    <row r="4631" spans="1:10" customHeight="0">
      <c r="A4631" s="0">
        <f>HYPERLINK("https://dl.dropboxusercontent.com/scl/fi/nce0c7g2whxwgt0oayvl4/lorelai.jpg?rlkey=cv3vv8eg4sr49wm8kkoek8h40&amp;dl=0","Click to download Image")</f>
      </c>
      <c r="B4631" s="0">
        <f>HYPERLINK("https://dl.dropboxusercontent.com/scl/fi/copgorsvkx5jpwkcewqx0/womens-t-shirt-size-chartslorelai.jpg?rlkey=to52s6kak261f8tsm6cha85gb&amp;dl=0","Click to download SizeChart")</f>
      </c>
      <c r="C4631" s="0" t="inlineStr">
        <is>
          <t>Lorelai Women's Tri-Blend Long Sleeve</t>
        </is>
      </c>
      <c r="D4631" s="0" t="inlineStr">
        <is>
          <t>114546</t>
        </is>
      </c>
      <c r="E4631" s="0" t="inlineStr">
        <is>
          <t>BLANK LORELAI W PURPLE:114546C - L</t>
        </is>
      </c>
      <c r="G4631" s="0" t="inlineStr">
        <is>
          <t>WOMENS</t>
        </is>
      </c>
      <c r="H4631" s="0" t="inlineStr">
        <is>
          <t>L</t>
        </is>
      </c>
      <c r="I4631" s="0">
        <v>24.99</v>
      </c>
      <c r="J4631" s="0">
        <v>43</v>
      </c>
    </row>
    <row r="4632" spans="1:10" customHeight="0">
      <c r="A4632" s="0">
        <f>HYPERLINK("https://dl.dropboxusercontent.com/scl/fi/nce0c7g2whxwgt0oayvl4/lorelai.jpg?rlkey=cv3vv8eg4sr49wm8kkoek8h40&amp;dl=0","Click to download Image")</f>
      </c>
      <c r="B4632" s="0">
        <f>HYPERLINK("https://dl.dropboxusercontent.com/scl/fi/copgorsvkx5jpwkcewqx0/womens-t-shirt-size-chartslorelai.jpg?rlkey=to52s6kak261f8tsm6cha85gb&amp;dl=0","Click to download SizeChart")</f>
      </c>
      <c r="C4632" s="0" t="inlineStr">
        <is>
          <t>Lorelai Women's Tri-Blend Long Sleeve</t>
        </is>
      </c>
      <c r="D4632" s="0" t="inlineStr">
        <is>
          <t>114546</t>
        </is>
      </c>
      <c r="E4632" s="0" t="inlineStr">
        <is>
          <t>BLANK LORELAI W PURPLE:114546D - XL</t>
        </is>
      </c>
      <c r="G4632" s="0" t="inlineStr">
        <is>
          <t>WOMENS</t>
        </is>
      </c>
      <c r="H4632" s="0" t="inlineStr">
        <is>
          <t>XL</t>
        </is>
      </c>
      <c r="I4632" s="0">
        <v>24.99</v>
      </c>
      <c r="J4632" s="0">
        <v>21</v>
      </c>
    </row>
    <row r="4633" spans="1:10" customHeight="0">
      <c r="A4633" s="0">
        <f>HYPERLINK("https://dl.dropboxusercontent.com/scl/fi/nce0c7g2whxwgt0oayvl4/lorelai.jpg?rlkey=cv3vv8eg4sr49wm8kkoek8h40&amp;dl=0","Click to download Image")</f>
      </c>
      <c r="B4633" s="0">
        <f>HYPERLINK("https://dl.dropboxusercontent.com/scl/fi/copgorsvkx5jpwkcewqx0/womens-t-shirt-size-chartslorelai.jpg?rlkey=to52s6kak261f8tsm6cha85gb&amp;dl=0","Click to download SizeChart")</f>
      </c>
      <c r="C4633" s="0" t="inlineStr">
        <is>
          <t>Lorelai Women's Tri-Blend Long Sleeve</t>
        </is>
      </c>
      <c r="D4633" s="0" t="inlineStr">
        <is>
          <t>114546</t>
        </is>
      </c>
      <c r="E4633" s="0" t="inlineStr">
        <is>
          <t>BLANK LORELAI W PURPLE:114546E - 2XL</t>
        </is>
      </c>
      <c r="G4633" s="0" t="inlineStr">
        <is>
          <t>WOMENS</t>
        </is>
      </c>
      <c r="H4633" s="0" t="inlineStr">
        <is>
          <t>2XL</t>
        </is>
      </c>
      <c r="I4633" s="0">
        <v>24.99</v>
      </c>
      <c r="J4633" s="0">
        <v>9</v>
      </c>
    </row>
    <row r="4634" spans="1:10" customHeight="0">
      <c r="A4634" s="0">
        <f>HYPERLINK("https://dl.dropboxusercontent.com/scl/fi/nce0c7g2whxwgt0oayvl4/lorelai.jpg?rlkey=cv3vv8eg4sr49wm8kkoek8h40&amp;dl=0","Click to download Image")</f>
      </c>
      <c r="B4634" s="0">
        <f>HYPERLINK("https://dl.dropboxusercontent.com/scl/fi/copgorsvkx5jpwkcewqx0/womens-t-shirt-size-chartslorelai.jpg?rlkey=to52s6kak261f8tsm6cha85gb&amp;dl=0","Click to download SizeChart")</f>
      </c>
      <c r="C4634" s="0" t="inlineStr">
        <is>
          <t>Lorelai Women's Tri-Blend Long Sleeve</t>
        </is>
      </c>
      <c r="D4634" s="0" t="inlineStr">
        <is>
          <t>114546</t>
        </is>
      </c>
      <c r="E4634" s="0" t="inlineStr">
        <is>
          <t>BLANK LORELAI W PURPLE:114546F - 3XL</t>
        </is>
      </c>
      <c r="G4634" s="0" t="inlineStr">
        <is>
          <t>WOMENS</t>
        </is>
      </c>
      <c r="H4634" s="0" t="inlineStr">
        <is>
          <t>3XL</t>
        </is>
      </c>
      <c r="I4634" s="0">
        <v>24.99</v>
      </c>
      <c r="J4634" s="0">
        <v>4</v>
      </c>
    </row>
    <row r="4635" spans="1:10" customHeight="0">
      <c r="A4635" s="0">
        <f>HYPERLINK("https://dl.dropboxusercontent.com/scl/fi/px2adwe8bzm4bk2hdc3pd/130854-f.jpg?rlkey=87k3wxd7r35wv8f7ud31ulr8c&amp;dl=0","Click to download Image")</f>
      </c>
      <c r="B4635" s="0">
        <f>HYPERLINK("https://dl.dropboxusercontent.com/scl/fi/p53hpaogfwq3up0p5p09p/womens-t-shirt-size-chartsmarilynn-ls.jpg?rlkey=7bhrhpx8fct6mbeng6rqoey3w&amp;dl=0","Click to download SizeChart")</f>
      </c>
      <c r="C4635" s="0" t="inlineStr">
        <is>
          <t>Marilynn Women's V-Neck Long Sleeve</t>
        </is>
      </c>
      <c r="D4635" s="0" t="inlineStr">
        <is>
          <t>130854</t>
        </is>
      </c>
      <c r="E4635" s="0" t="inlineStr">
        <is>
          <t>BLANK MAR2LS W BK:130854A-S</t>
        </is>
      </c>
      <c r="F4635" s="0" t="inlineStr">
        <is>
          <t>899130854047</t>
        </is>
      </c>
      <c r="G4635" s="0" t="inlineStr">
        <is>
          <t>WOMENS</t>
        </is>
      </c>
      <c r="H4635" s="0" t="inlineStr">
        <is>
          <t>S</t>
        </is>
      </c>
      <c r="I4635" s="0">
        <v>21.99</v>
      </c>
      <c r="J4635" s="0">
        <v>23</v>
      </c>
    </row>
    <row r="4636" spans="1:10" customHeight="0">
      <c r="A4636" s="0">
        <f>HYPERLINK("https://dl.dropboxusercontent.com/scl/fi/px2adwe8bzm4bk2hdc3pd/130854-f.jpg?rlkey=87k3wxd7r35wv8f7ud31ulr8c&amp;dl=0","Click to download Image")</f>
      </c>
      <c r="B4636" s="0">
        <f>HYPERLINK("https://dl.dropboxusercontent.com/scl/fi/p53hpaogfwq3up0p5p09p/womens-t-shirt-size-chartsmarilynn-ls.jpg?rlkey=7bhrhpx8fct6mbeng6rqoey3w&amp;dl=0","Click to download SizeChart")</f>
      </c>
      <c r="C4636" s="0" t="inlineStr">
        <is>
          <t>Marilynn Women's V-Neck Long Sleeve</t>
        </is>
      </c>
      <c r="D4636" s="0" t="inlineStr">
        <is>
          <t>130854</t>
        </is>
      </c>
      <c r="E4636" s="0" t="inlineStr">
        <is>
          <t>BLANK MAR2LS W BK:130854B-M</t>
        </is>
      </c>
      <c r="F4636" s="0" t="inlineStr">
        <is>
          <t>899130854054</t>
        </is>
      </c>
      <c r="G4636" s="0" t="inlineStr">
        <is>
          <t>WOMENS</t>
        </is>
      </c>
      <c r="H4636" s="0" t="inlineStr">
        <is>
          <t>M</t>
        </is>
      </c>
      <c r="I4636" s="0">
        <v>21.99</v>
      </c>
      <c r="J4636" s="0">
        <v>47</v>
      </c>
    </row>
    <row r="4637" spans="1:10" customHeight="0">
      <c r="A4637" s="0">
        <f>HYPERLINK("https://dl.dropboxusercontent.com/scl/fi/px2adwe8bzm4bk2hdc3pd/130854-f.jpg?rlkey=87k3wxd7r35wv8f7ud31ulr8c&amp;dl=0","Click to download Image")</f>
      </c>
      <c r="B4637" s="0">
        <f>HYPERLINK("https://dl.dropboxusercontent.com/scl/fi/p53hpaogfwq3up0p5p09p/womens-t-shirt-size-chartsmarilynn-ls.jpg?rlkey=7bhrhpx8fct6mbeng6rqoey3w&amp;dl=0","Click to download SizeChart")</f>
      </c>
      <c r="C4637" s="0" t="inlineStr">
        <is>
          <t>Marilynn Women's V-Neck Long Sleeve</t>
        </is>
      </c>
      <c r="D4637" s="0" t="inlineStr">
        <is>
          <t>130854</t>
        </is>
      </c>
      <c r="E4637" s="0" t="inlineStr">
        <is>
          <t>BLANK MAR2LS W BK:130854C-L</t>
        </is>
      </c>
      <c r="F4637" s="0" t="inlineStr">
        <is>
          <t>899130854061</t>
        </is>
      </c>
      <c r="G4637" s="0" t="inlineStr">
        <is>
          <t>WOMENS</t>
        </is>
      </c>
      <c r="H4637" s="0" t="inlineStr">
        <is>
          <t>L</t>
        </is>
      </c>
      <c r="I4637" s="0">
        <v>21.99</v>
      </c>
      <c r="J4637" s="0">
        <v>46</v>
      </c>
    </row>
    <row r="4638" spans="1:10" customHeight="0">
      <c r="A4638" s="0">
        <f>HYPERLINK("https://dl.dropboxusercontent.com/scl/fi/px2adwe8bzm4bk2hdc3pd/130854-f.jpg?rlkey=87k3wxd7r35wv8f7ud31ulr8c&amp;dl=0","Click to download Image")</f>
      </c>
      <c r="B4638" s="0">
        <f>HYPERLINK("https://dl.dropboxusercontent.com/scl/fi/p53hpaogfwq3up0p5p09p/womens-t-shirt-size-chartsmarilynn-ls.jpg?rlkey=7bhrhpx8fct6mbeng6rqoey3w&amp;dl=0","Click to download SizeChart")</f>
      </c>
      <c r="C4638" s="0" t="inlineStr">
        <is>
          <t>Marilynn Women's V-Neck Long Sleeve</t>
        </is>
      </c>
      <c r="D4638" s="0" t="inlineStr">
        <is>
          <t>130854</t>
        </is>
      </c>
      <c r="E4638" s="0" t="inlineStr">
        <is>
          <t>BLANK MAR2LS W BK:130854D-XL</t>
        </is>
      </c>
      <c r="F4638" s="0" t="inlineStr">
        <is>
          <t>899130854078</t>
        </is>
      </c>
      <c r="G4638" s="0" t="inlineStr">
        <is>
          <t>WOMENS</t>
        </is>
      </c>
      <c r="H4638" s="0" t="inlineStr">
        <is>
          <t>XL</t>
        </is>
      </c>
      <c r="I4638" s="0">
        <v>21.99</v>
      </c>
      <c r="J4638" s="0">
        <v>21</v>
      </c>
    </row>
    <row r="4639" spans="1:10" customHeight="0">
      <c r="A4639" s="0">
        <f>HYPERLINK("https://dl.dropboxusercontent.com/scl/fi/px2adwe8bzm4bk2hdc3pd/130854-f.jpg?rlkey=87k3wxd7r35wv8f7ud31ulr8c&amp;dl=0","Click to download Image")</f>
      </c>
      <c r="B4639" s="0">
        <f>HYPERLINK("https://dl.dropboxusercontent.com/scl/fi/p53hpaogfwq3up0p5p09p/womens-t-shirt-size-chartsmarilynn-ls.jpg?rlkey=7bhrhpx8fct6mbeng6rqoey3w&amp;dl=0","Click to download SizeChart")</f>
      </c>
      <c r="C4639" s="0" t="inlineStr">
        <is>
          <t>Marilynn Women's V-Neck Long Sleeve</t>
        </is>
      </c>
      <c r="D4639" s="0" t="inlineStr">
        <is>
          <t>130854</t>
        </is>
      </c>
      <c r="E4639" s="0" t="inlineStr">
        <is>
          <t>BLANK MAR2LS W BK:130854E-2XL</t>
        </is>
      </c>
      <c r="F4639" s="0" t="inlineStr">
        <is>
          <t>899130854085</t>
        </is>
      </c>
      <c r="G4639" s="0" t="inlineStr">
        <is>
          <t>WOMENS</t>
        </is>
      </c>
      <c r="H4639" s="0" t="inlineStr">
        <is>
          <t>2XL</t>
        </is>
      </c>
      <c r="I4639" s="0">
        <v>23.99</v>
      </c>
      <c r="J4639" s="0">
        <v>10</v>
      </c>
    </row>
    <row r="4640" spans="1:10" customHeight="0">
      <c r="A4640" s="0">
        <f>HYPERLINK("https://dl.dropboxusercontent.com/scl/fi/px2adwe8bzm4bk2hdc3pd/130854-f.jpg?rlkey=87k3wxd7r35wv8f7ud31ulr8c&amp;dl=0","Click to download Image")</f>
      </c>
      <c r="B4640" s="0">
        <f>HYPERLINK("https://dl.dropboxusercontent.com/scl/fi/p53hpaogfwq3up0p5p09p/womens-t-shirt-size-chartsmarilynn-ls.jpg?rlkey=7bhrhpx8fct6mbeng6rqoey3w&amp;dl=0","Click to download SizeChart")</f>
      </c>
      <c r="C4640" s="0" t="inlineStr">
        <is>
          <t>Marilynn Women's V-Neck Long Sleeve</t>
        </is>
      </c>
      <c r="D4640" s="0" t="inlineStr">
        <is>
          <t>130854</t>
        </is>
      </c>
      <c r="E4640" s="0" t="inlineStr">
        <is>
          <t>BLANK MAR2LS W BK:130854F-3XL</t>
        </is>
      </c>
      <c r="F4640" s="0" t="inlineStr">
        <is>
          <t>899130854092</t>
        </is>
      </c>
      <c r="G4640" s="0" t="inlineStr">
        <is>
          <t>WOMENS</t>
        </is>
      </c>
      <c r="H4640" s="0" t="inlineStr">
        <is>
          <t>3XL</t>
        </is>
      </c>
      <c r="I4640" s="0">
        <v>23.99</v>
      </c>
      <c r="J4640" s="0">
        <v>6</v>
      </c>
    </row>
    <row r="4641" spans="1:10" customHeight="0">
      <c r="A4641" s="0">
        <f>HYPERLINK("https://dl.dropboxusercontent.com/scl/fi/a1x0h9bl0zav6pfcjxjvt/130855-f.jpg?rlkey=ah59hz8991ldtb9k3d4yma9cc&amp;dl=0","Click to download Image")</f>
      </c>
      <c r="B4641" s="0">
        <f>HYPERLINK("https://dl.dropboxusercontent.com/scl/fi/p53hpaogfwq3up0p5p09p/womens-t-shirt-size-chartsmarilynn-ls.jpg?rlkey=7bhrhpx8fct6mbeng6rqoey3w&amp;dl=0","Click to download SizeChart")</f>
      </c>
      <c r="C4641" s="0" t="inlineStr">
        <is>
          <t>Marilynn Women's V-Neck Long Sleeve</t>
        </is>
      </c>
      <c r="D4641" s="0" t="inlineStr">
        <is>
          <t>130855</t>
        </is>
      </c>
      <c r="E4641" s="0" t="inlineStr">
        <is>
          <t>BLANK MAR2LS W GY:130855A-S</t>
        </is>
      </c>
      <c r="F4641" s="0" t="inlineStr">
        <is>
          <t>899130855044</t>
        </is>
      </c>
      <c r="G4641" s="0" t="inlineStr">
        <is>
          <t>WOMENS</t>
        </is>
      </c>
      <c r="H4641" s="0" t="inlineStr">
        <is>
          <t>S</t>
        </is>
      </c>
      <c r="I4641" s="0">
        <v>21.99</v>
      </c>
      <c r="J4641" s="0">
        <v>8</v>
      </c>
    </row>
    <row r="4642" spans="1:10" customHeight="0">
      <c r="A4642" s="0">
        <f>HYPERLINK("https://dl.dropboxusercontent.com/scl/fi/a1x0h9bl0zav6pfcjxjvt/130855-f.jpg?rlkey=ah59hz8991ldtb9k3d4yma9cc&amp;dl=0","Click to download Image")</f>
      </c>
      <c r="B4642" s="0">
        <f>HYPERLINK("https://dl.dropboxusercontent.com/scl/fi/p53hpaogfwq3up0p5p09p/womens-t-shirt-size-chartsmarilynn-ls.jpg?rlkey=7bhrhpx8fct6mbeng6rqoey3w&amp;dl=0","Click to download SizeChart")</f>
      </c>
      <c r="C4642" s="0" t="inlineStr">
        <is>
          <t>Marilynn Women's V-Neck Long Sleeve</t>
        </is>
      </c>
      <c r="D4642" s="0" t="inlineStr">
        <is>
          <t>130855</t>
        </is>
      </c>
      <c r="E4642" s="0" t="inlineStr">
        <is>
          <t>BLANK MAR2LS W GY:130855B-M</t>
        </is>
      </c>
      <c r="F4642" s="0" t="inlineStr">
        <is>
          <t>899130855051</t>
        </is>
      </c>
      <c r="G4642" s="0" t="inlineStr">
        <is>
          <t>WOMENS</t>
        </is>
      </c>
      <c r="H4642" s="0" t="inlineStr">
        <is>
          <t>M</t>
        </is>
      </c>
      <c r="I4642" s="0">
        <v>21.99</v>
      </c>
      <c r="J4642" s="0">
        <v>20</v>
      </c>
    </row>
    <row r="4643" spans="1:10" customHeight="0">
      <c r="A4643" s="0">
        <f>HYPERLINK("https://dl.dropboxusercontent.com/scl/fi/a1x0h9bl0zav6pfcjxjvt/130855-f.jpg?rlkey=ah59hz8991ldtb9k3d4yma9cc&amp;dl=0","Click to download Image")</f>
      </c>
      <c r="B4643" s="0">
        <f>HYPERLINK("https://dl.dropboxusercontent.com/scl/fi/p53hpaogfwq3up0p5p09p/womens-t-shirt-size-chartsmarilynn-ls.jpg?rlkey=7bhrhpx8fct6mbeng6rqoey3w&amp;dl=0","Click to download SizeChart")</f>
      </c>
      <c r="C4643" s="0" t="inlineStr">
        <is>
          <t>Marilynn Women's V-Neck Long Sleeve</t>
        </is>
      </c>
      <c r="D4643" s="0" t="inlineStr">
        <is>
          <t>130855</t>
        </is>
      </c>
      <c r="E4643" s="0" t="inlineStr">
        <is>
          <t>BLANK MAR2LS W GY:130855C-L</t>
        </is>
      </c>
      <c r="F4643" s="0" t="inlineStr">
        <is>
          <t>899130855068</t>
        </is>
      </c>
      <c r="G4643" s="0" t="inlineStr">
        <is>
          <t>WOMENS</t>
        </is>
      </c>
      <c r="H4643" s="0" t="inlineStr">
        <is>
          <t>L</t>
        </is>
      </c>
      <c r="I4643" s="0">
        <v>21.99</v>
      </c>
      <c r="J4643" s="0">
        <v>19</v>
      </c>
    </row>
    <row r="4644" spans="1:10" customHeight="0">
      <c r="A4644" s="0">
        <f>HYPERLINK("https://dl.dropboxusercontent.com/scl/fi/a1x0h9bl0zav6pfcjxjvt/130855-f.jpg?rlkey=ah59hz8991ldtb9k3d4yma9cc&amp;dl=0","Click to download Image")</f>
      </c>
      <c r="B4644" s="0">
        <f>HYPERLINK("https://dl.dropboxusercontent.com/scl/fi/p53hpaogfwq3up0p5p09p/womens-t-shirt-size-chartsmarilynn-ls.jpg?rlkey=7bhrhpx8fct6mbeng6rqoey3w&amp;dl=0","Click to download SizeChart")</f>
      </c>
      <c r="C4644" s="0" t="inlineStr">
        <is>
          <t>Marilynn Women's V-Neck Long Sleeve</t>
        </is>
      </c>
      <c r="D4644" s="0" t="inlineStr">
        <is>
          <t>130855</t>
        </is>
      </c>
      <c r="E4644" s="0" t="inlineStr">
        <is>
          <t>BLANK MAR2LS W GY:130855D-XL</t>
        </is>
      </c>
      <c r="F4644" s="0" t="inlineStr">
        <is>
          <t>899130855075</t>
        </is>
      </c>
      <c r="G4644" s="0" t="inlineStr">
        <is>
          <t>WOMENS</t>
        </is>
      </c>
      <c r="H4644" s="0" t="inlineStr">
        <is>
          <t>XL</t>
        </is>
      </c>
      <c r="I4644" s="0">
        <v>21.99</v>
      </c>
      <c r="J4644" s="0">
        <v>6</v>
      </c>
    </row>
    <row r="4645" spans="1:10" customHeight="0">
      <c r="A4645" s="0">
        <f>HYPERLINK("https://dl.dropboxusercontent.com/scl/fi/a1x0h9bl0zav6pfcjxjvt/130855-f.jpg?rlkey=ah59hz8991ldtb9k3d4yma9cc&amp;dl=0","Click to download Image")</f>
      </c>
      <c r="B4645" s="0">
        <f>HYPERLINK("https://dl.dropboxusercontent.com/scl/fi/p53hpaogfwq3up0p5p09p/womens-t-shirt-size-chartsmarilynn-ls.jpg?rlkey=7bhrhpx8fct6mbeng6rqoey3w&amp;dl=0","Click to download SizeChart")</f>
      </c>
      <c r="C4645" s="0" t="inlineStr">
        <is>
          <t>Marilynn Women's V-Neck Long Sleeve</t>
        </is>
      </c>
      <c r="D4645" s="0" t="inlineStr">
        <is>
          <t>130855</t>
        </is>
      </c>
      <c r="E4645" s="0" t="inlineStr">
        <is>
          <t>BLANK MAR2LS W GY:130855E-2XL</t>
        </is>
      </c>
      <c r="F4645" s="0" t="inlineStr">
        <is>
          <t>899130855082</t>
        </is>
      </c>
      <c r="G4645" s="0" t="inlineStr">
        <is>
          <t>WOMENS</t>
        </is>
      </c>
      <c r="H4645" s="0" t="inlineStr">
        <is>
          <t>2XL</t>
        </is>
      </c>
      <c r="I4645" s="0">
        <v>23.99</v>
      </c>
      <c r="J4645" s="0">
        <v>2</v>
      </c>
    </row>
    <row r="4646" spans="1:10" customHeight="0">
      <c r="A4646" s="0">
        <f>HYPERLINK("https://dl.dropboxusercontent.com/scl/fi/a1x0h9bl0zav6pfcjxjvt/130855-f.jpg?rlkey=ah59hz8991ldtb9k3d4yma9cc&amp;dl=0","Click to download Image")</f>
      </c>
      <c r="B4646" s="0">
        <f>HYPERLINK("https://dl.dropboxusercontent.com/scl/fi/p53hpaogfwq3up0p5p09p/womens-t-shirt-size-chartsmarilynn-ls.jpg?rlkey=7bhrhpx8fct6mbeng6rqoey3w&amp;dl=0","Click to download SizeChart")</f>
      </c>
      <c r="C4646" s="0" t="inlineStr">
        <is>
          <t>Marilynn Women's V-Neck Long Sleeve</t>
        </is>
      </c>
      <c r="D4646" s="0" t="inlineStr">
        <is>
          <t>130855</t>
        </is>
      </c>
      <c r="E4646" s="0" t="inlineStr">
        <is>
          <t>BLANK MAR2LS W GY:130855F-3XL</t>
        </is>
      </c>
      <c r="F4646" s="0" t="inlineStr">
        <is>
          <t>899130855099</t>
        </is>
      </c>
      <c r="G4646" s="0" t="inlineStr">
        <is>
          <t>WOMENS</t>
        </is>
      </c>
      <c r="H4646" s="0" t="inlineStr">
        <is>
          <t>3XL</t>
        </is>
      </c>
      <c r="I4646" s="0">
        <v>23.99</v>
      </c>
      <c r="J4646" s="0">
        <v>2</v>
      </c>
    </row>
    <row r="4647" spans="1:10" customHeight="0">
      <c r="A4647" s="0">
        <f>HYPERLINK("https://dl.dropboxusercontent.com/scl/fi/0sonmp5smjcxm8y3i40be/marilynn.jpg?rlkey=t4kg4t36h0papjepkgrj7v8jv&amp;dl=0","Click to download Image")</f>
      </c>
      <c r="B4647" s="0">
        <f>HYPERLINK("https://dl.dropboxusercontent.com/scl/fi/p53hpaogfwq3up0p5p09p/womens-t-shirt-size-chartsmarilynn-ls.jpg?rlkey=7bhrhpx8fct6mbeng6rqoey3w&amp;dl=0","Click to download SizeChart")</f>
      </c>
      <c r="C4647" s="0" t="inlineStr">
        <is>
          <t>Marilynn Women's V-Neck Long Sleeve</t>
        </is>
      </c>
      <c r="D4647" s="0" t="inlineStr">
        <is>
          <t>130856</t>
        </is>
      </c>
      <c r="E4647" s="0" t="inlineStr">
        <is>
          <t>BLANK MAR2LS W NY:130856A-S</t>
        </is>
      </c>
      <c r="F4647" s="0" t="inlineStr">
        <is>
          <t>899130856041</t>
        </is>
      </c>
      <c r="G4647" s="0" t="inlineStr">
        <is>
          <t>WOMENS</t>
        </is>
      </c>
      <c r="H4647" s="0" t="inlineStr">
        <is>
          <t>S</t>
        </is>
      </c>
      <c r="I4647" s="0">
        <v>21.99</v>
      </c>
      <c r="J4647" s="0">
        <v>21</v>
      </c>
    </row>
    <row r="4648" spans="1:10" customHeight="0">
      <c r="A4648" s="0">
        <f>HYPERLINK("https://dl.dropboxusercontent.com/scl/fi/0sonmp5smjcxm8y3i40be/marilynn.jpg?rlkey=t4kg4t36h0papjepkgrj7v8jv&amp;dl=0","Click to download Image")</f>
      </c>
      <c r="B4648" s="0">
        <f>HYPERLINK("https://dl.dropboxusercontent.com/scl/fi/p53hpaogfwq3up0p5p09p/womens-t-shirt-size-chartsmarilynn-ls.jpg?rlkey=7bhrhpx8fct6mbeng6rqoey3w&amp;dl=0","Click to download SizeChart")</f>
      </c>
      <c r="C4648" s="0" t="inlineStr">
        <is>
          <t>Marilynn Women's V-Neck Long Sleeve</t>
        </is>
      </c>
      <c r="D4648" s="0" t="inlineStr">
        <is>
          <t>130856</t>
        </is>
      </c>
      <c r="E4648" s="0" t="inlineStr">
        <is>
          <t>BLANK MAR2LS W NY:130856B-M</t>
        </is>
      </c>
      <c r="F4648" s="0" t="inlineStr">
        <is>
          <t>899130856058</t>
        </is>
      </c>
      <c r="G4648" s="0" t="inlineStr">
        <is>
          <t>WOMENS</t>
        </is>
      </c>
      <c r="H4648" s="0" t="inlineStr">
        <is>
          <t>M</t>
        </is>
      </c>
      <c r="I4648" s="0">
        <v>21.99</v>
      </c>
      <c r="J4648" s="0">
        <v>44</v>
      </c>
    </row>
    <row r="4649" spans="1:10" customHeight="0">
      <c r="A4649" s="0">
        <f>HYPERLINK("https://dl.dropboxusercontent.com/scl/fi/0sonmp5smjcxm8y3i40be/marilynn.jpg?rlkey=t4kg4t36h0papjepkgrj7v8jv&amp;dl=0","Click to download Image")</f>
      </c>
      <c r="B4649" s="0">
        <f>HYPERLINK("https://dl.dropboxusercontent.com/scl/fi/p53hpaogfwq3up0p5p09p/womens-t-shirt-size-chartsmarilynn-ls.jpg?rlkey=7bhrhpx8fct6mbeng6rqoey3w&amp;dl=0","Click to download SizeChart")</f>
      </c>
      <c r="C4649" s="0" t="inlineStr">
        <is>
          <t>Marilynn Women's V-Neck Long Sleeve</t>
        </is>
      </c>
      <c r="D4649" s="0" t="inlineStr">
        <is>
          <t>130856</t>
        </is>
      </c>
      <c r="E4649" s="0" t="inlineStr">
        <is>
          <t>BLANK MAR2LS W NY:130856C-L</t>
        </is>
      </c>
      <c r="F4649" s="0" t="inlineStr">
        <is>
          <t>899130856065</t>
        </is>
      </c>
      <c r="G4649" s="0" t="inlineStr">
        <is>
          <t>WOMENS</t>
        </is>
      </c>
      <c r="H4649" s="0" t="inlineStr">
        <is>
          <t>L</t>
        </is>
      </c>
      <c r="I4649" s="0">
        <v>21.99</v>
      </c>
      <c r="J4649" s="0">
        <v>47</v>
      </c>
    </row>
    <row r="4650" spans="1:10" customHeight="0">
      <c r="A4650" s="0">
        <f>HYPERLINK("https://dl.dropboxusercontent.com/scl/fi/0sonmp5smjcxm8y3i40be/marilynn.jpg?rlkey=t4kg4t36h0papjepkgrj7v8jv&amp;dl=0","Click to download Image")</f>
      </c>
      <c r="B4650" s="0">
        <f>HYPERLINK("https://dl.dropboxusercontent.com/scl/fi/p53hpaogfwq3up0p5p09p/womens-t-shirt-size-chartsmarilynn-ls.jpg?rlkey=7bhrhpx8fct6mbeng6rqoey3w&amp;dl=0","Click to download SizeChart")</f>
      </c>
      <c r="C4650" s="0" t="inlineStr">
        <is>
          <t>Marilynn Women's V-Neck Long Sleeve</t>
        </is>
      </c>
      <c r="D4650" s="0" t="inlineStr">
        <is>
          <t>130856</t>
        </is>
      </c>
      <c r="E4650" s="0" t="inlineStr">
        <is>
          <t>BLANK MAR2LS W NY:130856D-XL</t>
        </is>
      </c>
      <c r="F4650" s="0" t="inlineStr">
        <is>
          <t>899130856072</t>
        </is>
      </c>
      <c r="G4650" s="0" t="inlineStr">
        <is>
          <t>WOMENS</t>
        </is>
      </c>
      <c r="H4650" s="0" t="inlineStr">
        <is>
          <t>XL</t>
        </is>
      </c>
      <c r="I4650" s="0">
        <v>21.99</v>
      </c>
      <c r="J4650" s="0">
        <v>20</v>
      </c>
    </row>
    <row r="4651" spans="1:10" customHeight="0">
      <c r="A4651" s="0">
        <f>HYPERLINK("https://dl.dropboxusercontent.com/scl/fi/0sonmp5smjcxm8y3i40be/marilynn.jpg?rlkey=t4kg4t36h0papjepkgrj7v8jv&amp;dl=0","Click to download Image")</f>
      </c>
      <c r="B4651" s="0">
        <f>HYPERLINK("https://dl.dropboxusercontent.com/scl/fi/p53hpaogfwq3up0p5p09p/womens-t-shirt-size-chartsmarilynn-ls.jpg?rlkey=7bhrhpx8fct6mbeng6rqoey3w&amp;dl=0","Click to download SizeChart")</f>
      </c>
      <c r="C4651" s="0" t="inlineStr">
        <is>
          <t>Marilynn Women's V-Neck Long Sleeve</t>
        </is>
      </c>
      <c r="D4651" s="0" t="inlineStr">
        <is>
          <t>130856</t>
        </is>
      </c>
      <c r="E4651" s="0" t="inlineStr">
        <is>
          <t>BLANK MAR2LS W NY:130856E-2XL</t>
        </is>
      </c>
      <c r="F4651" s="0" t="inlineStr">
        <is>
          <t>899130856089</t>
        </is>
      </c>
      <c r="G4651" s="0" t="inlineStr">
        <is>
          <t>WOMENS</t>
        </is>
      </c>
      <c r="H4651" s="0" t="inlineStr">
        <is>
          <t>2XL</t>
        </is>
      </c>
      <c r="I4651" s="0">
        <v>23.99</v>
      </c>
      <c r="J4651" s="0">
        <v>10</v>
      </c>
    </row>
    <row r="4652" spans="1:10" customHeight="0">
      <c r="A4652" s="0">
        <f>HYPERLINK("https://dl.dropboxusercontent.com/scl/fi/0sonmp5smjcxm8y3i40be/marilynn.jpg?rlkey=t4kg4t36h0papjepkgrj7v8jv&amp;dl=0","Click to download Image")</f>
      </c>
      <c r="B4652" s="0">
        <f>HYPERLINK("https://dl.dropboxusercontent.com/scl/fi/p53hpaogfwq3up0p5p09p/womens-t-shirt-size-chartsmarilynn-ls.jpg?rlkey=7bhrhpx8fct6mbeng6rqoey3w&amp;dl=0","Click to download SizeChart")</f>
      </c>
      <c r="C4652" s="0" t="inlineStr">
        <is>
          <t>Marilynn Women's V-Neck Long Sleeve</t>
        </is>
      </c>
      <c r="D4652" s="0" t="inlineStr">
        <is>
          <t>130856</t>
        </is>
      </c>
      <c r="E4652" s="0" t="inlineStr">
        <is>
          <t>BLANK MAR2LS W NY:130856F-3XL</t>
        </is>
      </c>
      <c r="F4652" s="0" t="inlineStr">
        <is>
          <t>899130856096</t>
        </is>
      </c>
      <c r="G4652" s="0" t="inlineStr">
        <is>
          <t>WOMENS</t>
        </is>
      </c>
      <c r="H4652" s="0" t="inlineStr">
        <is>
          <t>3XL</t>
        </is>
      </c>
      <c r="I4652" s="0">
        <v>23.99</v>
      </c>
      <c r="J4652" s="0">
        <v>5</v>
      </c>
    </row>
    <row r="4653" spans="1:10" customHeight="0">
      <c r="A4653" s="0">
        <f>HYPERLINK("https://dl.dropboxusercontent.com/scl/fi/kfmv93of10ejdkrjrtebl/130857-f.jpg?rlkey=mqtos6tk58cxwbxm811vtzcgb&amp;dl=0","Click to download Image")</f>
      </c>
      <c r="B4653" s="0">
        <f>HYPERLINK("https://dl.dropboxusercontent.com/scl/fi/p53hpaogfwq3up0p5p09p/womens-t-shirt-size-chartsmarilynn-ls.jpg?rlkey=7bhrhpx8fct6mbeng6rqoey3w&amp;dl=0","Click to download SizeChart")</f>
      </c>
      <c r="C4653" s="0" t="inlineStr">
        <is>
          <t>Marilynn Women's V-Neck Long Sleeve</t>
        </is>
      </c>
      <c r="D4653" s="0" t="inlineStr">
        <is>
          <t>130857</t>
        </is>
      </c>
      <c r="E4653" s="0" t="inlineStr">
        <is>
          <t>BLANK MAR2LS W WE:130857A-S</t>
        </is>
      </c>
      <c r="F4653" s="0" t="inlineStr">
        <is>
          <t>899130857048</t>
        </is>
      </c>
      <c r="G4653" s="0" t="inlineStr">
        <is>
          <t>WOMENS</t>
        </is>
      </c>
      <c r="H4653" s="0" t="inlineStr">
        <is>
          <t>S</t>
        </is>
      </c>
      <c r="I4653" s="0">
        <v>21.99</v>
      </c>
      <c r="J4653" s="0">
        <v>18</v>
      </c>
    </row>
    <row r="4654" spans="1:10" customHeight="0">
      <c r="A4654" s="0">
        <f>HYPERLINK("https://dl.dropboxusercontent.com/scl/fi/kfmv93of10ejdkrjrtebl/130857-f.jpg?rlkey=mqtos6tk58cxwbxm811vtzcgb&amp;dl=0","Click to download Image")</f>
      </c>
      <c r="B4654" s="0">
        <f>HYPERLINK("https://dl.dropboxusercontent.com/scl/fi/p53hpaogfwq3up0p5p09p/womens-t-shirt-size-chartsmarilynn-ls.jpg?rlkey=7bhrhpx8fct6mbeng6rqoey3w&amp;dl=0","Click to download SizeChart")</f>
      </c>
      <c r="C4654" s="0" t="inlineStr">
        <is>
          <t>Marilynn Women's V-Neck Long Sleeve</t>
        </is>
      </c>
      <c r="D4654" s="0" t="inlineStr">
        <is>
          <t>130857</t>
        </is>
      </c>
      <c r="E4654" s="0" t="inlineStr">
        <is>
          <t>BLANK MAR2LS W WE:130857B-M</t>
        </is>
      </c>
      <c r="F4654" s="0" t="inlineStr">
        <is>
          <t>899130857055</t>
        </is>
      </c>
      <c r="G4654" s="0" t="inlineStr">
        <is>
          <t>WOMENS</t>
        </is>
      </c>
      <c r="H4654" s="0" t="inlineStr">
        <is>
          <t>M</t>
        </is>
      </c>
      <c r="I4654" s="0">
        <v>21.99</v>
      </c>
      <c r="J4654" s="0">
        <v>35</v>
      </c>
    </row>
    <row r="4655" spans="1:10" customHeight="0">
      <c r="A4655" s="0">
        <f>HYPERLINK("https://dl.dropboxusercontent.com/scl/fi/kfmv93of10ejdkrjrtebl/130857-f.jpg?rlkey=mqtos6tk58cxwbxm811vtzcgb&amp;dl=0","Click to download Image")</f>
      </c>
      <c r="B4655" s="0">
        <f>HYPERLINK("https://dl.dropboxusercontent.com/scl/fi/p53hpaogfwq3up0p5p09p/womens-t-shirt-size-chartsmarilynn-ls.jpg?rlkey=7bhrhpx8fct6mbeng6rqoey3w&amp;dl=0","Click to download SizeChart")</f>
      </c>
      <c r="C4655" s="0" t="inlineStr">
        <is>
          <t>Marilynn Women's V-Neck Long Sleeve</t>
        </is>
      </c>
      <c r="D4655" s="0" t="inlineStr">
        <is>
          <t>130857</t>
        </is>
      </c>
      <c r="E4655" s="0" t="inlineStr">
        <is>
          <t>BLANK MAR2LS W WE:130857C-L</t>
        </is>
      </c>
      <c r="F4655" s="0" t="inlineStr">
        <is>
          <t>899130857062</t>
        </is>
      </c>
      <c r="G4655" s="0" t="inlineStr">
        <is>
          <t>WOMENS</t>
        </is>
      </c>
      <c r="H4655" s="0" t="inlineStr">
        <is>
          <t>L</t>
        </is>
      </c>
      <c r="I4655" s="0">
        <v>21.99</v>
      </c>
      <c r="J4655" s="0">
        <v>39</v>
      </c>
    </row>
    <row r="4656" spans="1:10" customHeight="0">
      <c r="A4656" s="0">
        <f>HYPERLINK("https://dl.dropboxusercontent.com/scl/fi/kfmv93of10ejdkrjrtebl/130857-f.jpg?rlkey=mqtos6tk58cxwbxm811vtzcgb&amp;dl=0","Click to download Image")</f>
      </c>
      <c r="B4656" s="0">
        <f>HYPERLINK("https://dl.dropboxusercontent.com/scl/fi/p53hpaogfwq3up0p5p09p/womens-t-shirt-size-chartsmarilynn-ls.jpg?rlkey=7bhrhpx8fct6mbeng6rqoey3w&amp;dl=0","Click to download SizeChart")</f>
      </c>
      <c r="C4656" s="0" t="inlineStr">
        <is>
          <t>Marilynn Women's V-Neck Long Sleeve</t>
        </is>
      </c>
      <c r="D4656" s="0" t="inlineStr">
        <is>
          <t>130857</t>
        </is>
      </c>
      <c r="E4656" s="0" t="inlineStr">
        <is>
          <t>BLANK MAR2LS W WE:130857D-XL</t>
        </is>
      </c>
      <c r="F4656" s="0" t="inlineStr">
        <is>
          <t>899130857079</t>
        </is>
      </c>
      <c r="G4656" s="0" t="inlineStr">
        <is>
          <t>WOMENS</t>
        </is>
      </c>
      <c r="H4656" s="0" t="inlineStr">
        <is>
          <t>XL</t>
        </is>
      </c>
      <c r="I4656" s="0">
        <v>21.99</v>
      </c>
      <c r="J4656" s="0">
        <v>19</v>
      </c>
    </row>
    <row r="4657" spans="1:10" customHeight="0">
      <c r="A4657" s="0">
        <f>HYPERLINK("https://dl.dropboxusercontent.com/scl/fi/kfmv93of10ejdkrjrtebl/130857-f.jpg?rlkey=mqtos6tk58cxwbxm811vtzcgb&amp;dl=0","Click to download Image")</f>
      </c>
      <c r="B4657" s="0">
        <f>HYPERLINK("https://dl.dropboxusercontent.com/scl/fi/p53hpaogfwq3up0p5p09p/womens-t-shirt-size-chartsmarilynn-ls.jpg?rlkey=7bhrhpx8fct6mbeng6rqoey3w&amp;dl=0","Click to download SizeChart")</f>
      </c>
      <c r="C4657" s="0" t="inlineStr">
        <is>
          <t>Marilynn Women's V-Neck Long Sleeve</t>
        </is>
      </c>
      <c r="D4657" s="0" t="inlineStr">
        <is>
          <t>130857</t>
        </is>
      </c>
      <c r="E4657" s="0" t="inlineStr">
        <is>
          <t>BLANK MAR2LS W WE:130857E-2XL</t>
        </is>
      </c>
      <c r="F4657" s="0" t="inlineStr">
        <is>
          <t>899130857086</t>
        </is>
      </c>
      <c r="G4657" s="0" t="inlineStr">
        <is>
          <t>WOMENS</t>
        </is>
      </c>
      <c r="H4657" s="0" t="inlineStr">
        <is>
          <t>2XL</t>
        </is>
      </c>
      <c r="I4657" s="0">
        <v>23.99</v>
      </c>
      <c r="J4657" s="0">
        <v>10</v>
      </c>
    </row>
    <row r="4658" spans="1:10" customHeight="0">
      <c r="A4658" s="0">
        <f>HYPERLINK("https://dl.dropboxusercontent.com/scl/fi/kfmv93of10ejdkrjrtebl/130857-f.jpg?rlkey=mqtos6tk58cxwbxm811vtzcgb&amp;dl=0","Click to download Image")</f>
      </c>
      <c r="B4658" s="0">
        <f>HYPERLINK("https://dl.dropboxusercontent.com/scl/fi/p53hpaogfwq3up0p5p09p/womens-t-shirt-size-chartsmarilynn-ls.jpg?rlkey=7bhrhpx8fct6mbeng6rqoey3w&amp;dl=0","Click to download SizeChart")</f>
      </c>
      <c r="C4658" s="0" t="inlineStr">
        <is>
          <t>Marilynn Women's V-Neck Long Sleeve</t>
        </is>
      </c>
      <c r="D4658" s="0" t="inlineStr">
        <is>
          <t>130857</t>
        </is>
      </c>
      <c r="E4658" s="0" t="inlineStr">
        <is>
          <t>BLANK MAR2LS W WE:130857F-3XL</t>
        </is>
      </c>
      <c r="F4658" s="0" t="inlineStr">
        <is>
          <t>899130857093</t>
        </is>
      </c>
      <c r="G4658" s="0" t="inlineStr">
        <is>
          <t>WOMENS</t>
        </is>
      </c>
      <c r="H4658" s="0" t="inlineStr">
        <is>
          <t>3XL</t>
        </is>
      </c>
      <c r="I4658" s="0">
        <v>23.99</v>
      </c>
      <c r="J4658" s="0">
        <v>5</v>
      </c>
    </row>
    <row r="4659" spans="1:10" customHeight="0">
      <c r="A4659" s="0">
        <f>HYPERLINK("https://dl.dropboxusercontent.com/scl/fi/296mltjjohlhj7qjv445p/123691-f.jpg?rlkey=r69xxrlwrzn9etbs9ubrer2uq&amp;dl=0","Click to download Image")</f>
      </c>
      <c r="C4659" s="0" t="inlineStr">
        <is>
          <t>Columbia Toddler Crewneck</t>
        </is>
      </c>
      <c r="D4659" s="0" t="inlineStr">
        <is>
          <t>123692</t>
        </is>
      </c>
      <c r="E4659" s="0" t="inlineStr">
        <is>
          <t>BLANK COLUMB T BK:123692A-2T</t>
        </is>
      </c>
      <c r="F4659" s="0" t="inlineStr">
        <is>
          <t>899123692083</t>
        </is>
      </c>
      <c r="G4659" s="0" t="inlineStr">
        <is>
          <t>TODDLER</t>
        </is>
      </c>
      <c r="H4659" s="0" t="inlineStr">
        <is>
          <t>2T</t>
        </is>
      </c>
      <c r="I4659" s="0">
        <v>33.99</v>
      </c>
      <c r="J4659" s="0">
        <v>28</v>
      </c>
    </row>
    <row r="4660" spans="1:10" customHeight="0">
      <c r="A4660" s="0">
        <f>HYPERLINK("https://dl.dropboxusercontent.com/scl/fi/296mltjjohlhj7qjv445p/123691-f.jpg?rlkey=r69xxrlwrzn9etbs9ubrer2uq&amp;dl=0","Click to download Image")</f>
      </c>
      <c r="C4660" s="0" t="inlineStr">
        <is>
          <t>Columbia Toddler Crewneck</t>
        </is>
      </c>
      <c r="D4660" s="0" t="inlineStr">
        <is>
          <t>123692</t>
        </is>
      </c>
      <c r="E4660" s="0" t="inlineStr">
        <is>
          <t>BLANK COLUMB T BK:123692B-3T</t>
        </is>
      </c>
      <c r="F4660" s="0" t="inlineStr">
        <is>
          <t>899123692090</t>
        </is>
      </c>
      <c r="G4660" s="0" t="inlineStr">
        <is>
          <t>TODDLER</t>
        </is>
      </c>
      <c r="H4660" s="0" t="inlineStr">
        <is>
          <t>3T</t>
        </is>
      </c>
      <c r="I4660" s="0">
        <v>33.99</v>
      </c>
      <c r="J4660" s="0">
        <v>31</v>
      </c>
    </row>
    <row r="4661" spans="1:10" customHeight="0">
      <c r="A4661" s="0">
        <f>HYPERLINK("https://dl.dropboxusercontent.com/scl/fi/296mltjjohlhj7qjv445p/123691-f.jpg?rlkey=r69xxrlwrzn9etbs9ubrer2uq&amp;dl=0","Click to download Image")</f>
      </c>
      <c r="C4661" s="0" t="inlineStr">
        <is>
          <t>Columbia Toddler Crewneck</t>
        </is>
      </c>
      <c r="D4661" s="0" t="inlineStr">
        <is>
          <t>123692</t>
        </is>
      </c>
      <c r="E4661" s="0" t="inlineStr">
        <is>
          <t>BLANK COLUMB T BK:123692C-4T</t>
        </is>
      </c>
      <c r="F4661" s="0" t="inlineStr">
        <is>
          <t>899123692106</t>
        </is>
      </c>
      <c r="G4661" s="0" t="inlineStr">
        <is>
          <t>TODDLER</t>
        </is>
      </c>
      <c r="H4661" s="0" t="inlineStr">
        <is>
          <t>4T</t>
        </is>
      </c>
      <c r="I4661" s="0">
        <v>33.99</v>
      </c>
      <c r="J4661" s="0">
        <v>27</v>
      </c>
    </row>
    <row r="4662" spans="1:10" customHeight="0">
      <c r="A4662" s="0">
        <f>HYPERLINK("https://dl.dropboxusercontent.com/scl/fi/296mltjjohlhj7qjv445p/123691-f.jpg?rlkey=r69xxrlwrzn9etbs9ubrer2uq&amp;dl=0","Click to download Image")</f>
      </c>
      <c r="C4662" s="0" t="inlineStr">
        <is>
          <t>Columbia Toddler Crewneck</t>
        </is>
      </c>
      <c r="D4662" s="0" t="inlineStr">
        <is>
          <t>123692</t>
        </is>
      </c>
      <c r="E4662" s="0" t="inlineStr">
        <is>
          <t>BLANK COLUMB T BK:123692D-5T</t>
        </is>
      </c>
      <c r="F4662" s="0" t="inlineStr">
        <is>
          <t>899123692113</t>
        </is>
      </c>
      <c r="G4662" s="0" t="inlineStr">
        <is>
          <t>TODDLER</t>
        </is>
      </c>
      <c r="H4662" s="0" t="inlineStr">
        <is>
          <t>5T</t>
        </is>
      </c>
      <c r="I4662" s="0">
        <v>33.99</v>
      </c>
      <c r="J4662" s="0">
        <v>33</v>
      </c>
    </row>
    <row r="4663" spans="1:10" customHeight="0">
      <c r="A4663" s="0">
        <f>HYPERLINK("https://dl.dropboxusercontent.com/scl/fi/c5y7oot0yyqzavih517tr/oakley-02.jpg?rlkey=3eydrwvad3xim7i1pqod9wzju&amp;dl=0","Click to download Image")</f>
      </c>
      <c r="B4663" s="0">
        <f>HYPERLINK("https://dl.dropboxusercontent.com/scl/fi/938pyxph85i55zopowe1d/womens-long-sleeve-size-chartsoakley.jpg?rlkey=w0zy36wtlyh4woeov3vd2ab7x&amp;dl=0","Click to download SizeChart")</f>
      </c>
      <c r="C4663" s="0" t="inlineStr">
        <is>
          <t>Oakley Women's Bamboo Long Sleeve </t>
        </is>
      </c>
      <c r="D4663" s="0" t="inlineStr">
        <is>
          <t>132919</t>
        </is>
      </c>
      <c r="E4663" s="0" t="inlineStr">
        <is>
          <t>BLANK OAKLEY W BK:132919A-S</t>
        </is>
      </c>
      <c r="F4663" s="0" t="inlineStr">
        <is>
          <t>899132919041</t>
        </is>
      </c>
      <c r="G4663" s="0" t="inlineStr">
        <is>
          <t>WOMENS</t>
        </is>
      </c>
      <c r="H4663" s="0" t="inlineStr">
        <is>
          <t>S</t>
        </is>
      </c>
      <c r="I4663" s="0">
        <v>29.99</v>
      </c>
      <c r="J4663" s="0">
        <v>21</v>
      </c>
    </row>
    <row r="4664" spans="1:10" customHeight="0">
      <c r="A4664" s="0">
        <f>HYPERLINK("https://dl.dropboxusercontent.com/scl/fi/c5y7oot0yyqzavih517tr/oakley-02.jpg?rlkey=3eydrwvad3xim7i1pqod9wzju&amp;dl=0","Click to download Image")</f>
      </c>
      <c r="B4664" s="0">
        <f>HYPERLINK("https://dl.dropboxusercontent.com/scl/fi/938pyxph85i55zopowe1d/womens-long-sleeve-size-chartsoakley.jpg?rlkey=w0zy36wtlyh4woeov3vd2ab7x&amp;dl=0","Click to download SizeChart")</f>
      </c>
      <c r="C4664" s="0" t="inlineStr">
        <is>
          <t>Oakley Women's Bamboo Long Sleeve </t>
        </is>
      </c>
      <c r="D4664" s="0" t="inlineStr">
        <is>
          <t>132919</t>
        </is>
      </c>
      <c r="E4664" s="0" t="inlineStr">
        <is>
          <t>BLANK OAKLEY W BK:132919B-M</t>
        </is>
      </c>
      <c r="F4664" s="0" t="inlineStr">
        <is>
          <t>899132919058</t>
        </is>
      </c>
      <c r="G4664" s="0" t="inlineStr">
        <is>
          <t>WOMENS</t>
        </is>
      </c>
      <c r="H4664" s="0" t="inlineStr">
        <is>
          <t>M</t>
        </is>
      </c>
      <c r="I4664" s="0">
        <v>29.99</v>
      </c>
      <c r="J4664" s="0">
        <v>43</v>
      </c>
    </row>
    <row r="4665" spans="1:10" customHeight="0">
      <c r="A4665" s="0">
        <f>HYPERLINK("https://dl.dropboxusercontent.com/scl/fi/c5y7oot0yyqzavih517tr/oakley-02.jpg?rlkey=3eydrwvad3xim7i1pqod9wzju&amp;dl=0","Click to download Image")</f>
      </c>
      <c r="B4665" s="0">
        <f>HYPERLINK("https://dl.dropboxusercontent.com/scl/fi/938pyxph85i55zopowe1d/womens-long-sleeve-size-chartsoakley.jpg?rlkey=w0zy36wtlyh4woeov3vd2ab7x&amp;dl=0","Click to download SizeChart")</f>
      </c>
      <c r="C4665" s="0" t="inlineStr">
        <is>
          <t>Oakley Women's Bamboo Long Sleeve </t>
        </is>
      </c>
      <c r="D4665" s="0" t="inlineStr">
        <is>
          <t>132919</t>
        </is>
      </c>
      <c r="E4665" s="0" t="inlineStr">
        <is>
          <t>BLANK OAKLEY W BK:132919C-L</t>
        </is>
      </c>
      <c r="F4665" s="0" t="inlineStr">
        <is>
          <t>899132919065</t>
        </is>
      </c>
      <c r="G4665" s="0" t="inlineStr">
        <is>
          <t>WOMENS</t>
        </is>
      </c>
      <c r="H4665" s="0" t="inlineStr">
        <is>
          <t>L</t>
        </is>
      </c>
      <c r="I4665" s="0">
        <v>29.99</v>
      </c>
      <c r="J4665" s="0">
        <v>41</v>
      </c>
    </row>
    <row r="4666" spans="1:10" customHeight="0">
      <c r="A4666" s="0">
        <f>HYPERLINK("https://dl.dropboxusercontent.com/scl/fi/c5y7oot0yyqzavih517tr/oakley-02.jpg?rlkey=3eydrwvad3xim7i1pqod9wzju&amp;dl=0","Click to download Image")</f>
      </c>
      <c r="B4666" s="0">
        <f>HYPERLINK("https://dl.dropboxusercontent.com/scl/fi/938pyxph85i55zopowe1d/womens-long-sleeve-size-chartsoakley.jpg?rlkey=w0zy36wtlyh4woeov3vd2ab7x&amp;dl=0","Click to download SizeChart")</f>
      </c>
      <c r="C4666" s="0" t="inlineStr">
        <is>
          <t>Oakley Women's Bamboo Long Sleeve </t>
        </is>
      </c>
      <c r="D4666" s="0" t="inlineStr">
        <is>
          <t>132919</t>
        </is>
      </c>
      <c r="E4666" s="0" t="inlineStr">
        <is>
          <t>BLANK OAKLEY W BK:132919D-XL</t>
        </is>
      </c>
      <c r="F4666" s="0" t="inlineStr">
        <is>
          <t>899132919072</t>
        </is>
      </c>
      <c r="G4666" s="0" t="inlineStr">
        <is>
          <t>WOMENS</t>
        </is>
      </c>
      <c r="H4666" s="0" t="inlineStr">
        <is>
          <t>XL</t>
        </is>
      </c>
      <c r="I4666" s="0">
        <v>29.99</v>
      </c>
      <c r="J4666" s="0">
        <v>21</v>
      </c>
    </row>
    <row r="4667" spans="1:10" customHeight="0">
      <c r="A4667" s="0">
        <f>HYPERLINK("https://dl.dropboxusercontent.com/scl/fi/c5y7oot0yyqzavih517tr/oakley-02.jpg?rlkey=3eydrwvad3xim7i1pqod9wzju&amp;dl=0","Click to download Image")</f>
      </c>
      <c r="B4667" s="0">
        <f>HYPERLINK("https://dl.dropboxusercontent.com/scl/fi/938pyxph85i55zopowe1d/womens-long-sleeve-size-chartsoakley.jpg?rlkey=w0zy36wtlyh4woeov3vd2ab7x&amp;dl=0","Click to download SizeChart")</f>
      </c>
      <c r="C4667" s="0" t="inlineStr">
        <is>
          <t>Oakley Women's Bamboo Long Sleeve </t>
        </is>
      </c>
      <c r="D4667" s="0" t="inlineStr">
        <is>
          <t>132919</t>
        </is>
      </c>
      <c r="E4667" s="0" t="inlineStr">
        <is>
          <t>BLANK OAKLEY W BK:132919E-2XL</t>
        </is>
      </c>
      <c r="F4667" s="0" t="inlineStr">
        <is>
          <t>899132919089</t>
        </is>
      </c>
      <c r="G4667" s="0" t="inlineStr">
        <is>
          <t>WOMENS</t>
        </is>
      </c>
      <c r="H4667" s="0" t="inlineStr">
        <is>
          <t>2XL</t>
        </is>
      </c>
      <c r="I4667" s="0">
        <v>29.99</v>
      </c>
      <c r="J4667" s="0">
        <v>11</v>
      </c>
    </row>
    <row r="4668" spans="1:10" customHeight="0">
      <c r="A4668" s="0">
        <f>HYPERLINK("https://dl.dropboxusercontent.com/scl/fi/c5y7oot0yyqzavih517tr/oakley-02.jpg?rlkey=3eydrwvad3xim7i1pqod9wzju&amp;dl=0","Click to download Image")</f>
      </c>
      <c r="B4668" s="0">
        <f>HYPERLINK("https://dl.dropboxusercontent.com/scl/fi/938pyxph85i55zopowe1d/womens-long-sleeve-size-chartsoakley.jpg?rlkey=w0zy36wtlyh4woeov3vd2ab7x&amp;dl=0","Click to download SizeChart")</f>
      </c>
      <c r="C4668" s="0" t="inlineStr">
        <is>
          <t>Oakley Women's Bamboo Long Sleeve </t>
        </is>
      </c>
      <c r="D4668" s="0" t="inlineStr">
        <is>
          <t>132919</t>
        </is>
      </c>
      <c r="E4668" s="0" t="inlineStr">
        <is>
          <t>BLANK OAKLEY W BK:132919F-3XL</t>
        </is>
      </c>
      <c r="F4668" s="0" t="inlineStr">
        <is>
          <t>899132919096</t>
        </is>
      </c>
      <c r="G4668" s="0" t="inlineStr">
        <is>
          <t>WOMENS</t>
        </is>
      </c>
      <c r="H4668" s="0" t="inlineStr">
        <is>
          <t>3XL</t>
        </is>
      </c>
      <c r="I4668" s="0">
        <v>29.99</v>
      </c>
      <c r="J4668" s="0">
        <v>6</v>
      </c>
    </row>
    <row r="4669" spans="1:10" customHeight="0">
      <c r="A4669" s="0">
        <f>HYPERLINK("https://dl.dropboxusercontent.com/scl/fi/u55tw2e3tqkvn2okav9di/oakley-03.jpg?rlkey=au2wrir8f9clsyngtj81yruij&amp;dl=0","Click to download Image")</f>
      </c>
      <c r="B4669" s="0">
        <f>HYPERLINK("https://dl.dropboxusercontent.com/scl/fi/938pyxph85i55zopowe1d/womens-long-sleeve-size-chartsoakley.jpg?rlkey=w0zy36wtlyh4woeov3vd2ab7x&amp;dl=0","Click to download SizeChart")</f>
      </c>
      <c r="C4669" s="0" t="inlineStr">
        <is>
          <t>Oakley Women's Bamboo Long Sleeve </t>
        </is>
      </c>
      <c r="D4669" s="0" t="inlineStr">
        <is>
          <t>132920</t>
        </is>
      </c>
      <c r="E4669" s="0" t="inlineStr">
        <is>
          <t>BLANK OAKLEY W DG:132920A-S</t>
        </is>
      </c>
      <c r="F4669" s="0" t="inlineStr">
        <is>
          <t>899132920047</t>
        </is>
      </c>
      <c r="G4669" s="0" t="inlineStr">
        <is>
          <t>WOMENS</t>
        </is>
      </c>
      <c r="H4669" s="0" t="inlineStr">
        <is>
          <t>S</t>
        </is>
      </c>
      <c r="I4669" s="0">
        <v>29.99</v>
      </c>
      <c r="J4669" s="0">
        <v>20</v>
      </c>
    </row>
    <row r="4670" spans="1:10" customHeight="0">
      <c r="A4670" s="0">
        <f>HYPERLINK("https://dl.dropboxusercontent.com/scl/fi/u55tw2e3tqkvn2okav9di/oakley-03.jpg?rlkey=au2wrir8f9clsyngtj81yruij&amp;dl=0","Click to download Image")</f>
      </c>
      <c r="B4670" s="0">
        <f>HYPERLINK("https://dl.dropboxusercontent.com/scl/fi/938pyxph85i55zopowe1d/womens-long-sleeve-size-chartsoakley.jpg?rlkey=w0zy36wtlyh4woeov3vd2ab7x&amp;dl=0","Click to download SizeChart")</f>
      </c>
      <c r="C4670" s="0" t="inlineStr">
        <is>
          <t>Oakley Women's Bamboo Long Sleeve </t>
        </is>
      </c>
      <c r="D4670" s="0" t="inlineStr">
        <is>
          <t>132920</t>
        </is>
      </c>
      <c r="E4670" s="0" t="inlineStr">
        <is>
          <t>BLANK OAKLEY W DG:132920B-M</t>
        </is>
      </c>
      <c r="F4670" s="0" t="inlineStr">
        <is>
          <t>899132920054</t>
        </is>
      </c>
      <c r="G4670" s="0" t="inlineStr">
        <is>
          <t>WOMENS</t>
        </is>
      </c>
      <c r="H4670" s="0" t="inlineStr">
        <is>
          <t>M</t>
        </is>
      </c>
      <c r="I4670" s="0">
        <v>29.99</v>
      </c>
      <c r="J4670" s="0">
        <v>38</v>
      </c>
    </row>
    <row r="4671" spans="1:10" customHeight="0">
      <c r="A4671" s="0">
        <f>HYPERLINK("https://dl.dropboxusercontent.com/scl/fi/u55tw2e3tqkvn2okav9di/oakley-03.jpg?rlkey=au2wrir8f9clsyngtj81yruij&amp;dl=0","Click to download Image")</f>
      </c>
      <c r="B4671" s="0">
        <f>HYPERLINK("https://dl.dropboxusercontent.com/scl/fi/938pyxph85i55zopowe1d/womens-long-sleeve-size-chartsoakley.jpg?rlkey=w0zy36wtlyh4woeov3vd2ab7x&amp;dl=0","Click to download SizeChart")</f>
      </c>
      <c r="C4671" s="0" t="inlineStr">
        <is>
          <t>Oakley Women's Bamboo Long Sleeve </t>
        </is>
      </c>
      <c r="D4671" s="0" t="inlineStr">
        <is>
          <t>132920</t>
        </is>
      </c>
      <c r="E4671" s="0" t="inlineStr">
        <is>
          <t>BLANK OAKLEY W DG:132920C-L</t>
        </is>
      </c>
      <c r="F4671" s="0" t="inlineStr">
        <is>
          <t>899132920061</t>
        </is>
      </c>
      <c r="G4671" s="0" t="inlineStr">
        <is>
          <t>WOMENS</t>
        </is>
      </c>
      <c r="H4671" s="0" t="inlineStr">
        <is>
          <t>L</t>
        </is>
      </c>
      <c r="I4671" s="0">
        <v>29.99</v>
      </c>
      <c r="J4671" s="0">
        <v>37</v>
      </c>
    </row>
    <row r="4672" spans="1:10" customHeight="0">
      <c r="A4672" s="0">
        <f>HYPERLINK("https://dl.dropboxusercontent.com/scl/fi/u55tw2e3tqkvn2okav9di/oakley-03.jpg?rlkey=au2wrir8f9clsyngtj81yruij&amp;dl=0","Click to download Image")</f>
      </c>
      <c r="B4672" s="0">
        <f>HYPERLINK("https://dl.dropboxusercontent.com/scl/fi/938pyxph85i55zopowe1d/womens-long-sleeve-size-chartsoakley.jpg?rlkey=w0zy36wtlyh4woeov3vd2ab7x&amp;dl=0","Click to download SizeChart")</f>
      </c>
      <c r="C4672" s="0" t="inlineStr">
        <is>
          <t>Oakley Women's Bamboo Long Sleeve </t>
        </is>
      </c>
      <c r="D4672" s="0" t="inlineStr">
        <is>
          <t>132920</t>
        </is>
      </c>
      <c r="E4672" s="0" t="inlineStr">
        <is>
          <t>BLANK OAKLEY W DG:132920D-XL</t>
        </is>
      </c>
      <c r="F4672" s="0" t="inlineStr">
        <is>
          <t>899132920078</t>
        </is>
      </c>
      <c r="G4672" s="0" t="inlineStr">
        <is>
          <t>WOMENS</t>
        </is>
      </c>
      <c r="H4672" s="0" t="inlineStr">
        <is>
          <t>XL</t>
        </is>
      </c>
      <c r="I4672" s="0">
        <v>29.99</v>
      </c>
      <c r="J4672" s="0">
        <v>18</v>
      </c>
    </row>
    <row r="4673" spans="1:10" customHeight="0">
      <c r="A4673" s="0">
        <f>HYPERLINK("https://dl.dropboxusercontent.com/scl/fi/u55tw2e3tqkvn2okav9di/oakley-03.jpg?rlkey=au2wrir8f9clsyngtj81yruij&amp;dl=0","Click to download Image")</f>
      </c>
      <c r="B4673" s="0">
        <f>HYPERLINK("https://dl.dropboxusercontent.com/scl/fi/938pyxph85i55zopowe1d/womens-long-sleeve-size-chartsoakley.jpg?rlkey=w0zy36wtlyh4woeov3vd2ab7x&amp;dl=0","Click to download SizeChart")</f>
      </c>
      <c r="C4673" s="0" t="inlineStr">
        <is>
          <t>Oakley Women's Bamboo Long Sleeve </t>
        </is>
      </c>
      <c r="D4673" s="0" t="inlineStr">
        <is>
          <t>132920</t>
        </is>
      </c>
      <c r="E4673" s="0" t="inlineStr">
        <is>
          <t>BLANK OAKLEY W DG:132920E-2XL</t>
        </is>
      </c>
      <c r="F4673" s="0" t="inlineStr">
        <is>
          <t>899132920085</t>
        </is>
      </c>
      <c r="G4673" s="0" t="inlineStr">
        <is>
          <t>WOMENS</t>
        </is>
      </c>
      <c r="H4673" s="0" t="inlineStr">
        <is>
          <t>2XL</t>
        </is>
      </c>
      <c r="I4673" s="0">
        <v>29.99</v>
      </c>
      <c r="J4673" s="0">
        <v>9</v>
      </c>
    </row>
    <row r="4674" spans="1:10" customHeight="0">
      <c r="A4674" s="0">
        <f>HYPERLINK("https://dl.dropboxusercontent.com/scl/fi/u55tw2e3tqkvn2okav9di/oakley-03.jpg?rlkey=au2wrir8f9clsyngtj81yruij&amp;dl=0","Click to download Image")</f>
      </c>
      <c r="B4674" s="0">
        <f>HYPERLINK("https://dl.dropboxusercontent.com/scl/fi/938pyxph85i55zopowe1d/womens-long-sleeve-size-chartsoakley.jpg?rlkey=w0zy36wtlyh4woeov3vd2ab7x&amp;dl=0","Click to download SizeChart")</f>
      </c>
      <c r="C4674" s="0" t="inlineStr">
        <is>
          <t>Oakley Women's Bamboo Long Sleeve </t>
        </is>
      </c>
      <c r="D4674" s="0" t="inlineStr">
        <is>
          <t>132920</t>
        </is>
      </c>
      <c r="E4674" s="0" t="inlineStr">
        <is>
          <t>BLANK OAKLEY W DG:132920F-3XL</t>
        </is>
      </c>
      <c r="F4674" s="0" t="inlineStr">
        <is>
          <t>899132920092</t>
        </is>
      </c>
      <c r="G4674" s="0" t="inlineStr">
        <is>
          <t>WOMENS</t>
        </is>
      </c>
      <c r="H4674" s="0" t="inlineStr">
        <is>
          <t>3XL</t>
        </is>
      </c>
      <c r="I4674" s="0">
        <v>29.99</v>
      </c>
      <c r="J4674" s="0">
        <v>6</v>
      </c>
    </row>
    <row r="4675" spans="1:10" customHeight="0">
      <c r="A4675" s="0">
        <f>HYPERLINK("https://dl.dropboxusercontent.com/scl/fi/j2zl84cb7xz36667eeei0/oakley-01.jpg?rlkey=zy8n190489jfwhym3tc7wvkn0&amp;dl=0","Click to download Image")</f>
      </c>
      <c r="B4675" s="0">
        <f>HYPERLINK("https://dl.dropboxusercontent.com/scl/fi/938pyxph85i55zopowe1d/womens-long-sleeve-size-chartsoakley.jpg?rlkey=w0zy36wtlyh4woeov3vd2ab7x&amp;dl=0","Click to download SizeChart")</f>
      </c>
      <c r="C4675" s="0" t="inlineStr">
        <is>
          <t>Oakley Women's Bamboo Long Sleeve </t>
        </is>
      </c>
      <c r="D4675" s="0" t="inlineStr">
        <is>
          <t>132921</t>
        </is>
      </c>
      <c r="E4675" s="0" t="inlineStr">
        <is>
          <t>BLANK OAKLEY W CL:132921A-S</t>
        </is>
      </c>
      <c r="F4675" s="0" t="inlineStr">
        <is>
          <t>899132921044</t>
        </is>
      </c>
      <c r="G4675" s="0" t="inlineStr">
        <is>
          <t>WOMENS</t>
        </is>
      </c>
      <c r="H4675" s="0" t="inlineStr">
        <is>
          <t>S</t>
        </is>
      </c>
      <c r="I4675" s="0">
        <v>29.99</v>
      </c>
      <c r="J4675" s="0">
        <v>23</v>
      </c>
    </row>
    <row r="4676" spans="1:10" customHeight="0">
      <c r="A4676" s="0">
        <f>HYPERLINK("https://dl.dropboxusercontent.com/scl/fi/j2zl84cb7xz36667eeei0/oakley-01.jpg?rlkey=zy8n190489jfwhym3tc7wvkn0&amp;dl=0","Click to download Image")</f>
      </c>
      <c r="B4676" s="0">
        <f>HYPERLINK("https://dl.dropboxusercontent.com/scl/fi/938pyxph85i55zopowe1d/womens-long-sleeve-size-chartsoakley.jpg?rlkey=w0zy36wtlyh4woeov3vd2ab7x&amp;dl=0","Click to download SizeChart")</f>
      </c>
      <c r="C4676" s="0" t="inlineStr">
        <is>
          <t>Oakley Women's Bamboo Long Sleeve </t>
        </is>
      </c>
      <c r="D4676" s="0" t="inlineStr">
        <is>
          <t>132921</t>
        </is>
      </c>
      <c r="E4676" s="0" t="inlineStr">
        <is>
          <t>BLANK OAKLEY W CL:132921B-M</t>
        </is>
      </c>
      <c r="F4676" s="0" t="inlineStr">
        <is>
          <t>899132921051</t>
        </is>
      </c>
      <c r="G4676" s="0" t="inlineStr">
        <is>
          <t>WOMENS</t>
        </is>
      </c>
      <c r="H4676" s="0" t="inlineStr">
        <is>
          <t>M</t>
        </is>
      </c>
      <c r="I4676" s="0">
        <v>29.99</v>
      </c>
      <c r="J4676" s="0">
        <v>44</v>
      </c>
    </row>
    <row r="4677" spans="1:10" customHeight="0">
      <c r="A4677" s="0">
        <f>HYPERLINK("https://dl.dropboxusercontent.com/scl/fi/j2zl84cb7xz36667eeei0/oakley-01.jpg?rlkey=zy8n190489jfwhym3tc7wvkn0&amp;dl=0","Click to download Image")</f>
      </c>
      <c r="B4677" s="0">
        <f>HYPERLINK("https://dl.dropboxusercontent.com/scl/fi/938pyxph85i55zopowe1d/womens-long-sleeve-size-chartsoakley.jpg?rlkey=w0zy36wtlyh4woeov3vd2ab7x&amp;dl=0","Click to download SizeChart")</f>
      </c>
      <c r="C4677" s="0" t="inlineStr">
        <is>
          <t>Oakley Women's Bamboo Long Sleeve </t>
        </is>
      </c>
      <c r="D4677" s="0" t="inlineStr">
        <is>
          <t>132921</t>
        </is>
      </c>
      <c r="E4677" s="0" t="inlineStr">
        <is>
          <t>BLANK OAKLEY W CL:132921C-L</t>
        </is>
      </c>
      <c r="F4677" s="0" t="inlineStr">
        <is>
          <t>899132921068</t>
        </is>
      </c>
      <c r="G4677" s="0" t="inlineStr">
        <is>
          <t>WOMENS</t>
        </is>
      </c>
      <c r="H4677" s="0" t="inlineStr">
        <is>
          <t>L</t>
        </is>
      </c>
      <c r="I4677" s="0">
        <v>29.99</v>
      </c>
      <c r="J4677" s="0">
        <v>43</v>
      </c>
    </row>
    <row r="4678" spans="1:10" customHeight="0">
      <c r="A4678" s="0">
        <f>HYPERLINK("https://dl.dropboxusercontent.com/scl/fi/j2zl84cb7xz36667eeei0/oakley-01.jpg?rlkey=zy8n190489jfwhym3tc7wvkn0&amp;dl=0","Click to download Image")</f>
      </c>
      <c r="B4678" s="0">
        <f>HYPERLINK("https://dl.dropboxusercontent.com/scl/fi/938pyxph85i55zopowe1d/womens-long-sleeve-size-chartsoakley.jpg?rlkey=w0zy36wtlyh4woeov3vd2ab7x&amp;dl=0","Click to download SizeChart")</f>
      </c>
      <c r="C4678" s="0" t="inlineStr">
        <is>
          <t>Oakley Women's Bamboo Long Sleeve </t>
        </is>
      </c>
      <c r="D4678" s="0" t="inlineStr">
        <is>
          <t>132921</t>
        </is>
      </c>
      <c r="E4678" s="0" t="inlineStr">
        <is>
          <t>BLANK OAKLEY W CL:132921D-XL</t>
        </is>
      </c>
      <c r="F4678" s="0" t="inlineStr">
        <is>
          <t>899132921075</t>
        </is>
      </c>
      <c r="G4678" s="0" t="inlineStr">
        <is>
          <t>WOMENS</t>
        </is>
      </c>
      <c r="H4678" s="0" t="inlineStr">
        <is>
          <t>XL</t>
        </is>
      </c>
      <c r="I4678" s="0">
        <v>29.99</v>
      </c>
      <c r="J4678" s="0">
        <v>22</v>
      </c>
    </row>
    <row r="4679" spans="1:10" customHeight="0">
      <c r="A4679" s="0">
        <f>HYPERLINK("https://dl.dropboxusercontent.com/scl/fi/j2zl84cb7xz36667eeei0/oakley-01.jpg?rlkey=zy8n190489jfwhym3tc7wvkn0&amp;dl=0","Click to download Image")</f>
      </c>
      <c r="B4679" s="0">
        <f>HYPERLINK("https://dl.dropboxusercontent.com/scl/fi/938pyxph85i55zopowe1d/womens-long-sleeve-size-chartsoakley.jpg?rlkey=w0zy36wtlyh4woeov3vd2ab7x&amp;dl=0","Click to download SizeChart")</f>
      </c>
      <c r="C4679" s="0" t="inlineStr">
        <is>
          <t>Oakley Women's Bamboo Long Sleeve </t>
        </is>
      </c>
      <c r="D4679" s="0" t="inlineStr">
        <is>
          <t>132921</t>
        </is>
      </c>
      <c r="E4679" s="0" t="inlineStr">
        <is>
          <t>BLANK OAKLEY W CL:132921E-2XL</t>
        </is>
      </c>
      <c r="F4679" s="0" t="inlineStr">
        <is>
          <t>899132921082</t>
        </is>
      </c>
      <c r="G4679" s="0" t="inlineStr">
        <is>
          <t>WOMENS</t>
        </is>
      </c>
      <c r="H4679" s="0" t="inlineStr">
        <is>
          <t>2XL</t>
        </is>
      </c>
      <c r="I4679" s="0">
        <v>29.99</v>
      </c>
      <c r="J4679" s="0">
        <v>11</v>
      </c>
    </row>
    <row r="4680" spans="1:10" customHeight="0">
      <c r="A4680" s="0">
        <f>HYPERLINK("https://dl.dropboxusercontent.com/scl/fi/j2zl84cb7xz36667eeei0/oakley-01.jpg?rlkey=zy8n190489jfwhym3tc7wvkn0&amp;dl=0","Click to download Image")</f>
      </c>
      <c r="B4680" s="0">
        <f>HYPERLINK("https://dl.dropboxusercontent.com/scl/fi/938pyxph85i55zopowe1d/womens-long-sleeve-size-chartsoakley.jpg?rlkey=w0zy36wtlyh4woeov3vd2ab7x&amp;dl=0","Click to download SizeChart")</f>
      </c>
      <c r="C4680" s="0" t="inlineStr">
        <is>
          <t>Oakley Women's Bamboo Long Sleeve </t>
        </is>
      </c>
      <c r="D4680" s="0" t="inlineStr">
        <is>
          <t>132921</t>
        </is>
      </c>
      <c r="E4680" s="0" t="inlineStr">
        <is>
          <t>BLANK OAKLEY W CL:132921F-3XL</t>
        </is>
      </c>
      <c r="F4680" s="0" t="inlineStr">
        <is>
          <t>899132921099</t>
        </is>
      </c>
      <c r="G4680" s="0" t="inlineStr">
        <is>
          <t>WOMENS</t>
        </is>
      </c>
      <c r="H4680" s="0" t="inlineStr">
        <is>
          <t>3XL</t>
        </is>
      </c>
      <c r="I4680" s="0">
        <v>29.99</v>
      </c>
      <c r="J4680" s="0">
        <v>6</v>
      </c>
    </row>
    <row r="4681" spans="1:10" customHeight="0">
      <c r="A4681" s="0">
        <f>HYPERLINK("https://dl.dropboxusercontent.com/scl/fi/lcyehf2ix6yfn6y9xy95x/123691-f.jpg?rlkey=cbs9etq3bbzlr7cuof44wz1dn&amp;dl=0","Click to download Image")</f>
      </c>
      <c r="C4681" s="0" t="inlineStr">
        <is>
          <t>Columbia Youth Crewneck</t>
        </is>
      </c>
      <c r="D4681" s="0" t="inlineStr">
        <is>
          <t>123691</t>
        </is>
      </c>
      <c r="E4681" s="0" t="inlineStr">
        <is>
          <t>BLANK COLUMB Y BK:123691B-YS</t>
        </is>
      </c>
      <c r="F4681" s="0" t="inlineStr">
        <is>
          <t>899123691017</t>
        </is>
      </c>
      <c r="G4681" s="0" t="inlineStr">
        <is>
          <t>YOUTH</t>
        </is>
      </c>
      <c r="H4681" s="0" t="inlineStr">
        <is>
          <t>YS</t>
        </is>
      </c>
      <c r="I4681" s="0">
        <v>33.99</v>
      </c>
      <c r="J4681" s="0">
        <v>27</v>
      </c>
    </row>
    <row r="4682" spans="1:10" customHeight="0">
      <c r="A4682" s="0">
        <f>HYPERLINK("https://dl.dropboxusercontent.com/scl/fi/lcyehf2ix6yfn6y9xy95x/123691-f.jpg?rlkey=cbs9etq3bbzlr7cuof44wz1dn&amp;dl=0","Click to download Image")</f>
      </c>
      <c r="C4682" s="0" t="inlineStr">
        <is>
          <t>Columbia Youth Crewneck</t>
        </is>
      </c>
      <c r="D4682" s="0" t="inlineStr">
        <is>
          <t>123691</t>
        </is>
      </c>
      <c r="E4682" s="0" t="inlineStr">
        <is>
          <t>BLANK COLUMB Y BK:123691C-YM</t>
        </is>
      </c>
      <c r="F4682" s="0" t="inlineStr">
        <is>
          <t>899123691024</t>
        </is>
      </c>
      <c r="G4682" s="0" t="inlineStr">
        <is>
          <t>YOUTH</t>
        </is>
      </c>
      <c r="H4682" s="0" t="inlineStr">
        <is>
          <t>YM</t>
        </is>
      </c>
      <c r="I4682" s="0">
        <v>33.99</v>
      </c>
      <c r="J4682" s="0">
        <v>33</v>
      </c>
    </row>
    <row r="4683" spans="1:10" customHeight="0">
      <c r="A4683" s="0">
        <f>HYPERLINK("https://dl.dropboxusercontent.com/scl/fi/lcyehf2ix6yfn6y9xy95x/123691-f.jpg?rlkey=cbs9etq3bbzlr7cuof44wz1dn&amp;dl=0","Click to download Image")</f>
      </c>
      <c r="C4683" s="0" t="inlineStr">
        <is>
          <t>Columbia Youth Crewneck</t>
        </is>
      </c>
      <c r="D4683" s="0" t="inlineStr">
        <is>
          <t>123691</t>
        </is>
      </c>
      <c r="E4683" s="0" t="inlineStr">
        <is>
          <t>BLANK COLUMB Y BK:123691D-YL</t>
        </is>
      </c>
      <c r="F4683" s="0" t="inlineStr">
        <is>
          <t>899123691031</t>
        </is>
      </c>
      <c r="G4683" s="0" t="inlineStr">
        <is>
          <t>YOUTH</t>
        </is>
      </c>
      <c r="H4683" s="0" t="inlineStr">
        <is>
          <t>YL</t>
        </is>
      </c>
      <c r="I4683" s="0">
        <v>33.99</v>
      </c>
      <c r="J4683" s="0">
        <v>41</v>
      </c>
    </row>
    <row r="4684" spans="1:10" customHeight="0">
      <c r="A4684" s="0">
        <f>HYPERLINK("https://dl.dropboxusercontent.com/scl/fi/lcyehf2ix6yfn6y9xy95x/123691-f.jpg?rlkey=cbs9etq3bbzlr7cuof44wz1dn&amp;dl=0","Click to download Image")</f>
      </c>
      <c r="C4684" s="0" t="inlineStr">
        <is>
          <t>Columbia Youth Crewneck</t>
        </is>
      </c>
      <c r="D4684" s="0" t="inlineStr">
        <is>
          <t>123691</t>
        </is>
      </c>
      <c r="E4684" s="0" t="inlineStr">
        <is>
          <t>BLANK COLUMB Y BK:123691E-YXL</t>
        </is>
      </c>
      <c r="F4684" s="0" t="inlineStr">
        <is>
          <t>899123691048</t>
        </is>
      </c>
      <c r="G4684" s="0" t="inlineStr">
        <is>
          <t>YOUTH</t>
        </is>
      </c>
      <c r="H4684" s="0" t="inlineStr">
        <is>
          <t>YXL</t>
        </is>
      </c>
      <c r="I4684" s="0">
        <v>33.99</v>
      </c>
      <c r="J4684" s="0">
        <v>41</v>
      </c>
    </row>
    <row r="4685" spans="1:10" customHeight="0">
      <c r="A4685" s="0">
        <f>HYPERLINK("https://dl.dropboxusercontent.com/scl/fi/avlubl9ros02zaf5o9qde/128529-t.jpg?rlkey=0005juyedb4xoe8ykpagau9pk&amp;dl=0","Click to download Image")</f>
      </c>
      <c r="C4685" s="0" t="inlineStr">
        <is>
          <t>Irma Toddler Tie Dye T-Shirt</t>
        </is>
      </c>
      <c r="D4685" s="0" t="inlineStr">
        <is>
          <t>128530</t>
        </is>
      </c>
      <c r="E4685" s="0" t="inlineStr">
        <is>
          <t>BLANK IRMA T GY:128530A-2T</t>
        </is>
      </c>
      <c r="F4685" s="0" t="inlineStr">
        <is>
          <t>899128530083</t>
        </is>
      </c>
      <c r="G4685" s="0" t="inlineStr">
        <is>
          <t>TODDLER</t>
        </is>
      </c>
      <c r="H4685" s="0" t="inlineStr">
        <is>
          <t>2T</t>
        </is>
      </c>
      <c r="I4685" s="0">
        <v>25.99</v>
      </c>
      <c r="J4685" s="0">
        <v>12</v>
      </c>
    </row>
    <row r="4686" spans="1:10" customHeight="0">
      <c r="A4686" s="0">
        <f>HYPERLINK("https://dl.dropboxusercontent.com/scl/fi/avlubl9ros02zaf5o9qde/128529-t.jpg?rlkey=0005juyedb4xoe8ykpagau9pk&amp;dl=0","Click to download Image")</f>
      </c>
      <c r="C4686" s="0" t="inlineStr">
        <is>
          <t>Irma Toddler Tie Dye T-Shirt</t>
        </is>
      </c>
      <c r="D4686" s="0" t="inlineStr">
        <is>
          <t>128530</t>
        </is>
      </c>
      <c r="E4686" s="0" t="inlineStr">
        <is>
          <t>BLANK IRMA T GY:128530B-3T</t>
        </is>
      </c>
      <c r="F4686" s="0" t="inlineStr">
        <is>
          <t>899128530090</t>
        </is>
      </c>
      <c r="G4686" s="0" t="inlineStr">
        <is>
          <t>TODDLER</t>
        </is>
      </c>
      <c r="H4686" s="0" t="inlineStr">
        <is>
          <t>3T</t>
        </is>
      </c>
      <c r="I4686" s="0">
        <v>25.99</v>
      </c>
      <c r="J4686" s="0">
        <v>19</v>
      </c>
    </row>
    <row r="4687" spans="1:10" customHeight="0">
      <c r="A4687" s="0">
        <f>HYPERLINK("https://dl.dropboxusercontent.com/scl/fi/avlubl9ros02zaf5o9qde/128529-t.jpg?rlkey=0005juyedb4xoe8ykpagau9pk&amp;dl=0","Click to download Image")</f>
      </c>
      <c r="C4687" s="0" t="inlineStr">
        <is>
          <t>Irma Toddler Tie Dye T-Shirt</t>
        </is>
      </c>
      <c r="D4687" s="0" t="inlineStr">
        <is>
          <t>128530</t>
        </is>
      </c>
      <c r="E4687" s="0" t="inlineStr">
        <is>
          <t>BLANK IRMA T GY:128530C-4T</t>
        </is>
      </c>
      <c r="F4687" s="0" t="inlineStr">
        <is>
          <t>899128530106</t>
        </is>
      </c>
      <c r="G4687" s="0" t="inlineStr">
        <is>
          <t>TODDLER</t>
        </is>
      </c>
      <c r="H4687" s="0" t="inlineStr">
        <is>
          <t>4T</t>
        </is>
      </c>
      <c r="I4687" s="0">
        <v>25.99</v>
      </c>
      <c r="J4687" s="0">
        <v>23</v>
      </c>
    </row>
    <row r="4688" spans="1:10" customHeight="0">
      <c r="A4688" s="0">
        <f>HYPERLINK("https://dl.dropboxusercontent.com/scl/fi/avlubl9ros02zaf5o9qde/128529-t.jpg?rlkey=0005juyedb4xoe8ykpagau9pk&amp;dl=0","Click to download Image")</f>
      </c>
      <c r="C4688" s="0" t="inlineStr">
        <is>
          <t>Irma Toddler Tie Dye T-Shirt</t>
        </is>
      </c>
      <c r="D4688" s="0" t="inlineStr">
        <is>
          <t>128530</t>
        </is>
      </c>
      <c r="E4688" s="0" t="inlineStr">
        <is>
          <t>BLANK IRMA T GY:128530D-5T</t>
        </is>
      </c>
      <c r="F4688" s="0" t="inlineStr">
        <is>
          <t>899128530113</t>
        </is>
      </c>
      <c r="G4688" s="0" t="inlineStr">
        <is>
          <t>TODDLER</t>
        </is>
      </c>
      <c r="H4688" s="0" t="inlineStr">
        <is>
          <t>5T</t>
        </is>
      </c>
      <c r="I4688" s="0">
        <v>25.99</v>
      </c>
      <c r="J4688" s="0">
        <v>24</v>
      </c>
    </row>
    <row r="4689" spans="1:10" customHeight="0">
      <c r="A4689" s="0">
        <f>HYPERLINK("https://dl.dropboxusercontent.com/scl/fi/rjnvvuyzabkf8g36as1g3/omarm1.jpg?rlkey=m4x0fpzu9u33h1bvtpog68w44&amp;dl=0","Click to download Image")</f>
      </c>
      <c r="C4689" s="0" t="inlineStr">
        <is>
          <t>Omar Toddler Camo 1/4 Zip</t>
        </is>
      </c>
      <c r="D4689" s="0" t="inlineStr">
        <is>
          <t>128543</t>
        </is>
      </c>
      <c r="E4689" s="0" t="inlineStr">
        <is>
          <t>BLANK OMAR T CO:128543A-2T</t>
        </is>
      </c>
      <c r="F4689" s="0" t="inlineStr">
        <is>
          <t>899128543083</t>
        </is>
      </c>
      <c r="G4689" s="0" t="inlineStr">
        <is>
          <t>TODDLER</t>
        </is>
      </c>
      <c r="H4689" s="0" t="inlineStr">
        <is>
          <t>2T</t>
        </is>
      </c>
      <c r="I4689" s="0">
        <v>33.99</v>
      </c>
      <c r="J4689" s="0">
        <v>51</v>
      </c>
    </row>
    <row r="4690" spans="1:10" customHeight="0">
      <c r="A4690" s="0">
        <f>HYPERLINK("https://dl.dropboxusercontent.com/scl/fi/rjnvvuyzabkf8g36as1g3/omarm1.jpg?rlkey=m4x0fpzu9u33h1bvtpog68w44&amp;dl=0","Click to download Image")</f>
      </c>
      <c r="C4690" s="0" t="inlineStr">
        <is>
          <t>Omar Toddler Camo 1/4 Zip</t>
        </is>
      </c>
      <c r="D4690" s="0" t="inlineStr">
        <is>
          <t>128543</t>
        </is>
      </c>
      <c r="E4690" s="0" t="inlineStr">
        <is>
          <t>BLANK OMAR T CO:128543B-3T</t>
        </is>
      </c>
      <c r="F4690" s="0" t="inlineStr">
        <is>
          <t>899128543090</t>
        </is>
      </c>
      <c r="G4690" s="0" t="inlineStr">
        <is>
          <t>TODDLER</t>
        </is>
      </c>
      <c r="H4690" s="0" t="inlineStr">
        <is>
          <t>3T</t>
        </is>
      </c>
      <c r="I4690" s="0">
        <v>33.99</v>
      </c>
      <c r="J4690" s="0">
        <v>53</v>
      </c>
    </row>
    <row r="4691" spans="1:10" customHeight="0">
      <c r="A4691" s="0">
        <f>HYPERLINK("https://dl.dropboxusercontent.com/scl/fi/rjnvvuyzabkf8g36as1g3/omarm1.jpg?rlkey=m4x0fpzu9u33h1bvtpog68w44&amp;dl=0","Click to download Image")</f>
      </c>
      <c r="C4691" s="0" t="inlineStr">
        <is>
          <t>Omar Toddler Camo 1/4 Zip</t>
        </is>
      </c>
      <c r="D4691" s="0" t="inlineStr">
        <is>
          <t>128543</t>
        </is>
      </c>
      <c r="E4691" s="0" t="inlineStr">
        <is>
          <t>BLANK OMAR T CO:128543C-4T</t>
        </is>
      </c>
      <c r="F4691" s="0" t="inlineStr">
        <is>
          <t>899128543106</t>
        </is>
      </c>
      <c r="G4691" s="0" t="inlineStr">
        <is>
          <t>TODDLER</t>
        </is>
      </c>
      <c r="H4691" s="0" t="inlineStr">
        <is>
          <t>4T</t>
        </is>
      </c>
      <c r="I4691" s="0">
        <v>33.99</v>
      </c>
      <c r="J4691" s="0">
        <v>58</v>
      </c>
    </row>
    <row r="4692" spans="1:10" customHeight="0">
      <c r="A4692" s="0">
        <f>HYPERLINK("https://dl.dropboxusercontent.com/scl/fi/rjnvvuyzabkf8g36as1g3/omarm1.jpg?rlkey=m4x0fpzu9u33h1bvtpog68w44&amp;dl=0","Click to download Image")</f>
      </c>
      <c r="C4692" s="0" t="inlineStr">
        <is>
          <t>Omar Toddler Camo 1/4 Zip</t>
        </is>
      </c>
      <c r="D4692" s="0" t="inlineStr">
        <is>
          <t>128543</t>
        </is>
      </c>
      <c r="E4692" s="0" t="inlineStr">
        <is>
          <t>BLANK OMAR T CO:128543D-5T</t>
        </is>
      </c>
      <c r="F4692" s="0" t="inlineStr">
        <is>
          <t>899128543113</t>
        </is>
      </c>
      <c r="G4692" s="0" t="inlineStr">
        <is>
          <t>TODDLER</t>
        </is>
      </c>
      <c r="H4692" s="0" t="inlineStr">
        <is>
          <t>5T</t>
        </is>
      </c>
      <c r="I4692" s="0">
        <v>33.99</v>
      </c>
      <c r="J4692" s="0">
        <v>59</v>
      </c>
    </row>
    <row r="4693" spans="1:10" customHeight="0">
      <c r="A4693" s="0">
        <f>HYPERLINK("https://dl.dropboxusercontent.com/scl/fi/q7hftbc4ms27wydfgt5mi/omarm1.jpg?rlkey=o8dmdcmg2cfurp52ih6qk2sll&amp;dl=0","Click to download Image")</f>
      </c>
      <c r="C4693" s="0" t="inlineStr">
        <is>
          <t>Omar Youth Camo 1/4 Zip</t>
        </is>
      </c>
      <c r="D4693" s="0" t="inlineStr">
        <is>
          <t>128542</t>
        </is>
      </c>
      <c r="E4693" s="0" t="inlineStr">
        <is>
          <t>BLANK OMAR Y CO:128542B-YS</t>
        </is>
      </c>
      <c r="F4693" s="0" t="inlineStr">
        <is>
          <t>899128542017</t>
        </is>
      </c>
      <c r="G4693" s="0" t="inlineStr">
        <is>
          <t>YOUTH</t>
        </is>
      </c>
      <c r="H4693" s="0" t="inlineStr">
        <is>
          <t>YS</t>
        </is>
      </c>
      <c r="I4693" s="0">
        <v>33.99</v>
      </c>
      <c r="J4693" s="0">
        <v>67</v>
      </c>
    </row>
    <row r="4694" spans="1:10" customHeight="0">
      <c r="A4694" s="0">
        <f>HYPERLINK("https://dl.dropboxusercontent.com/scl/fi/q7hftbc4ms27wydfgt5mi/omarm1.jpg?rlkey=o8dmdcmg2cfurp52ih6qk2sll&amp;dl=0","Click to download Image")</f>
      </c>
      <c r="C4694" s="0" t="inlineStr">
        <is>
          <t>Omar Youth Camo 1/4 Zip</t>
        </is>
      </c>
      <c r="D4694" s="0" t="inlineStr">
        <is>
          <t>128542</t>
        </is>
      </c>
      <c r="E4694" s="0" t="inlineStr">
        <is>
          <t>BLANK OMAR Y CO:128542C-YM</t>
        </is>
      </c>
      <c r="F4694" s="0" t="inlineStr">
        <is>
          <t>899128542024</t>
        </is>
      </c>
      <c r="G4694" s="0" t="inlineStr">
        <is>
          <t>YOUTH</t>
        </is>
      </c>
      <c r="H4694" s="0" t="inlineStr">
        <is>
          <t>YM</t>
        </is>
      </c>
      <c r="I4694" s="0">
        <v>33.99</v>
      </c>
      <c r="J4694" s="0">
        <v>68</v>
      </c>
    </row>
    <row r="4695" spans="1:10" customHeight="0">
      <c r="A4695" s="0">
        <f>HYPERLINK("https://dl.dropboxusercontent.com/scl/fi/q7hftbc4ms27wydfgt5mi/omarm1.jpg?rlkey=o8dmdcmg2cfurp52ih6qk2sll&amp;dl=0","Click to download Image")</f>
      </c>
      <c r="C4695" s="0" t="inlineStr">
        <is>
          <t>Omar Youth Camo 1/4 Zip</t>
        </is>
      </c>
      <c r="D4695" s="0" t="inlineStr">
        <is>
          <t>128542</t>
        </is>
      </c>
      <c r="E4695" s="0" t="inlineStr">
        <is>
          <t>BLANK OMAR Y CO:128542D-YL</t>
        </is>
      </c>
      <c r="F4695" s="0" t="inlineStr">
        <is>
          <t>899128542031</t>
        </is>
      </c>
      <c r="G4695" s="0" t="inlineStr">
        <is>
          <t>YOUTH</t>
        </is>
      </c>
      <c r="H4695" s="0" t="inlineStr">
        <is>
          <t>YL</t>
        </is>
      </c>
      <c r="I4695" s="0">
        <v>33.99</v>
      </c>
      <c r="J4695" s="0">
        <v>66</v>
      </c>
    </row>
    <row r="4696" spans="1:10" customHeight="0">
      <c r="A4696" s="0">
        <f>HYPERLINK("https://dl.dropboxusercontent.com/scl/fi/q7hftbc4ms27wydfgt5mi/omarm1.jpg?rlkey=o8dmdcmg2cfurp52ih6qk2sll&amp;dl=0","Click to download Image")</f>
      </c>
      <c r="C4696" s="0" t="inlineStr">
        <is>
          <t>Omar Youth Camo 1/4 Zip</t>
        </is>
      </c>
      <c r="D4696" s="0" t="inlineStr">
        <is>
          <t>128542</t>
        </is>
      </c>
      <c r="E4696" s="0" t="inlineStr">
        <is>
          <t>BLANK OMAR Y CO:128542E-YXL</t>
        </is>
      </c>
      <c r="F4696" s="0" t="inlineStr">
        <is>
          <t>899128542048</t>
        </is>
      </c>
      <c r="G4696" s="0" t="inlineStr">
        <is>
          <t>YOUTH</t>
        </is>
      </c>
      <c r="H4696" s="0" t="inlineStr">
        <is>
          <t>YXL</t>
        </is>
      </c>
      <c r="I4696" s="0">
        <v>33.99</v>
      </c>
      <c r="J4696" s="0">
        <v>68</v>
      </c>
    </row>
    <row r="4697" spans="1:10" customHeight="0">
      <c r="A4697" s="0">
        <f>HYPERLINK("https://dl.dropboxusercontent.com/scl/fi/zli5260zj17ifet12jgw2/patty.jpg?rlkey=z971jym3zbnym0frrnjm4j78n&amp;dl=0","Click to download Image")</f>
      </c>
      <c r="B4697" s="0">
        <f>HYPERLINK("https://dl.dropboxusercontent.com/scl/fi/rmo9gcfz9pbl92xaccaig/womens-t-shirt-size-chartspatty.jpg?rlkey=bfycrqbailvqbifo0vcx283gn&amp;dl=0","Click to download SizeChart")</f>
      </c>
      <c r="C4697" s="0" t="inlineStr">
        <is>
          <t>Patty Women's Ripped Long Sleeve</t>
        </is>
      </c>
      <c r="D4697" s="0" t="inlineStr">
        <is>
          <t>114514</t>
        </is>
      </c>
      <c r="E4697" s="0" t="inlineStr">
        <is>
          <t>BLANK PATTY W GREY:114514A - S</t>
        </is>
      </c>
      <c r="G4697" s="0" t="inlineStr">
        <is>
          <t>WOMENS</t>
        </is>
      </c>
      <c r="H4697" s="0" t="inlineStr">
        <is>
          <t>S</t>
        </is>
      </c>
      <c r="I4697" s="0">
        <v>29.99</v>
      </c>
      <c r="J4697" s="0">
        <v>38</v>
      </c>
    </row>
    <row r="4698" spans="1:10" customHeight="0">
      <c r="A4698" s="0">
        <f>HYPERLINK("https://dl.dropboxusercontent.com/scl/fi/zli5260zj17ifet12jgw2/patty.jpg?rlkey=z971jym3zbnym0frrnjm4j78n&amp;dl=0","Click to download Image")</f>
      </c>
      <c r="B4698" s="0">
        <f>HYPERLINK("https://dl.dropboxusercontent.com/scl/fi/rmo9gcfz9pbl92xaccaig/womens-t-shirt-size-chartspatty.jpg?rlkey=bfycrqbailvqbifo0vcx283gn&amp;dl=0","Click to download SizeChart")</f>
      </c>
      <c r="C4698" s="0" t="inlineStr">
        <is>
          <t>Patty Women's Ripped Long Sleeve</t>
        </is>
      </c>
      <c r="D4698" s="0" t="inlineStr">
        <is>
          <t>114514</t>
        </is>
      </c>
      <c r="E4698" s="0" t="inlineStr">
        <is>
          <t>BLANK PATTY W GREY:114514B - M</t>
        </is>
      </c>
      <c r="G4698" s="0" t="inlineStr">
        <is>
          <t>WOMENS</t>
        </is>
      </c>
      <c r="H4698" s="0" t="inlineStr">
        <is>
          <t>M</t>
        </is>
      </c>
      <c r="I4698" s="0">
        <v>29.99</v>
      </c>
      <c r="J4698" s="0">
        <v>76</v>
      </c>
    </row>
    <row r="4699" spans="1:10" customHeight="0">
      <c r="A4699" s="0">
        <f>HYPERLINK("https://dl.dropboxusercontent.com/scl/fi/zli5260zj17ifet12jgw2/patty.jpg?rlkey=z971jym3zbnym0frrnjm4j78n&amp;dl=0","Click to download Image")</f>
      </c>
      <c r="B4699" s="0">
        <f>HYPERLINK("https://dl.dropboxusercontent.com/scl/fi/rmo9gcfz9pbl92xaccaig/womens-t-shirt-size-chartspatty.jpg?rlkey=bfycrqbailvqbifo0vcx283gn&amp;dl=0","Click to download SizeChart")</f>
      </c>
      <c r="C4699" s="0" t="inlineStr">
        <is>
          <t>Patty Women's Ripped Long Sleeve</t>
        </is>
      </c>
      <c r="D4699" s="0" t="inlineStr">
        <is>
          <t>114514</t>
        </is>
      </c>
      <c r="E4699" s="0" t="inlineStr">
        <is>
          <t>BLANK PATTY W GREY:114514C - L</t>
        </is>
      </c>
      <c r="G4699" s="0" t="inlineStr">
        <is>
          <t>WOMENS</t>
        </is>
      </c>
      <c r="H4699" s="0" t="inlineStr">
        <is>
          <t>L</t>
        </is>
      </c>
      <c r="I4699" s="0">
        <v>29.99</v>
      </c>
      <c r="J4699" s="0">
        <v>75</v>
      </c>
    </row>
    <row r="4700" spans="1:10" customHeight="0">
      <c r="A4700" s="0">
        <f>HYPERLINK("https://dl.dropboxusercontent.com/scl/fi/zli5260zj17ifet12jgw2/patty.jpg?rlkey=z971jym3zbnym0frrnjm4j78n&amp;dl=0","Click to download Image")</f>
      </c>
      <c r="B4700" s="0">
        <f>HYPERLINK("https://dl.dropboxusercontent.com/scl/fi/rmo9gcfz9pbl92xaccaig/womens-t-shirt-size-chartspatty.jpg?rlkey=bfycrqbailvqbifo0vcx283gn&amp;dl=0","Click to download SizeChart")</f>
      </c>
      <c r="C4700" s="0" t="inlineStr">
        <is>
          <t>Patty Women's Ripped Long Sleeve</t>
        </is>
      </c>
      <c r="D4700" s="0" t="inlineStr">
        <is>
          <t>114514</t>
        </is>
      </c>
      <c r="E4700" s="0" t="inlineStr">
        <is>
          <t>BLANK PATTY W GREY:114514D - XL</t>
        </is>
      </c>
      <c r="G4700" s="0" t="inlineStr">
        <is>
          <t>WOMENS</t>
        </is>
      </c>
      <c r="H4700" s="0" t="inlineStr">
        <is>
          <t>XL</t>
        </is>
      </c>
      <c r="I4700" s="0">
        <v>29.99</v>
      </c>
      <c r="J4700" s="0">
        <v>38</v>
      </c>
    </row>
    <row r="4701" spans="1:10" customHeight="0">
      <c r="A4701" s="0">
        <f>HYPERLINK("https://dl.dropboxusercontent.com/scl/fi/zli5260zj17ifet12jgw2/patty.jpg?rlkey=z971jym3zbnym0frrnjm4j78n&amp;dl=0","Click to download Image")</f>
      </c>
      <c r="B4701" s="0">
        <f>HYPERLINK("https://dl.dropboxusercontent.com/scl/fi/rmo9gcfz9pbl92xaccaig/womens-t-shirt-size-chartspatty.jpg?rlkey=bfycrqbailvqbifo0vcx283gn&amp;dl=0","Click to download SizeChart")</f>
      </c>
      <c r="C4701" s="0" t="inlineStr">
        <is>
          <t>Patty Women's Ripped Long Sleeve</t>
        </is>
      </c>
      <c r="D4701" s="0" t="inlineStr">
        <is>
          <t>114514</t>
        </is>
      </c>
      <c r="E4701" s="0" t="inlineStr">
        <is>
          <t>BLANK PATTY W GREY:114514E - 2XL</t>
        </is>
      </c>
      <c r="G4701" s="0" t="inlineStr">
        <is>
          <t>WOMENS</t>
        </is>
      </c>
      <c r="H4701" s="0" t="inlineStr">
        <is>
          <t>2XL</t>
        </is>
      </c>
      <c r="I4701" s="0">
        <v>29.99</v>
      </c>
      <c r="J4701" s="0">
        <v>5</v>
      </c>
    </row>
    <row r="4702" spans="1:10" customHeight="0">
      <c r="A4702" s="0">
        <f>HYPERLINK("https://dl.dropboxusercontent.com/scl/fi/zli5260zj17ifet12jgw2/patty.jpg?rlkey=z971jym3zbnym0frrnjm4j78n&amp;dl=0","Click to download Image")</f>
      </c>
      <c r="B4702" s="0">
        <f>HYPERLINK("https://dl.dropboxusercontent.com/scl/fi/rmo9gcfz9pbl92xaccaig/womens-t-shirt-size-chartspatty.jpg?rlkey=bfycrqbailvqbifo0vcx283gn&amp;dl=0","Click to download SizeChart")</f>
      </c>
      <c r="C4702" s="0" t="inlineStr">
        <is>
          <t>Patty Women's Ripped Long Sleeve</t>
        </is>
      </c>
      <c r="D4702" s="0" t="inlineStr">
        <is>
          <t>114514</t>
        </is>
      </c>
      <c r="E4702" s="0" t="inlineStr">
        <is>
          <t>BLANK PATTY W GREY:114514F - 3XL</t>
        </is>
      </c>
      <c r="G4702" s="0" t="inlineStr">
        <is>
          <t>WOMENS</t>
        </is>
      </c>
      <c r="H4702" s="0" t="inlineStr">
        <is>
          <t>3XL</t>
        </is>
      </c>
      <c r="I4702" s="0">
        <v>29.99</v>
      </c>
      <c r="J4702" s="0">
        <v>1</v>
      </c>
    </row>
    <row r="4703" spans="1:10" customHeight="0">
      <c r="A4703" s="0">
        <f>HYPERLINK("https://dl.dropboxusercontent.com/scl/fi/g5bpcwbnbqexrnfir63kc/114514-f-black.jpg?rlkey=rk57nle7dhsq5o7cbjuq6hheh&amp;dl=0","Click to download Image")</f>
      </c>
      <c r="B4703" s="0">
        <f>HYPERLINK("https://dl.dropboxusercontent.com/scl/fi/rmo9gcfz9pbl92xaccaig/womens-t-shirt-size-chartspatty.jpg?rlkey=bfycrqbailvqbifo0vcx283gn&amp;dl=0","Click to download SizeChart")</f>
      </c>
      <c r="C4703" s="0" t="inlineStr">
        <is>
          <t>Patty Women's Ripped Long Sleeve</t>
        </is>
      </c>
      <c r="D4703" s="0" t="inlineStr">
        <is>
          <t>116538</t>
        </is>
      </c>
      <c r="E4703" s="0" t="inlineStr">
        <is>
          <t>BLANK PATTY W BLACK:116538A - S</t>
        </is>
      </c>
      <c r="G4703" s="0" t="inlineStr">
        <is>
          <t>WOMENS</t>
        </is>
      </c>
      <c r="H4703" s="0" t="inlineStr">
        <is>
          <t>S</t>
        </is>
      </c>
      <c r="I4703" s="0">
        <v>29.99</v>
      </c>
      <c r="J4703" s="0">
        <v>47</v>
      </c>
    </row>
    <row r="4704" spans="1:10" customHeight="0">
      <c r="A4704" s="0">
        <f>HYPERLINK("https://dl.dropboxusercontent.com/scl/fi/g5bpcwbnbqexrnfir63kc/114514-f-black.jpg?rlkey=rk57nle7dhsq5o7cbjuq6hheh&amp;dl=0","Click to download Image")</f>
      </c>
      <c r="B4704" s="0">
        <f>HYPERLINK("https://dl.dropboxusercontent.com/scl/fi/rmo9gcfz9pbl92xaccaig/womens-t-shirt-size-chartspatty.jpg?rlkey=bfycrqbailvqbifo0vcx283gn&amp;dl=0","Click to download SizeChart")</f>
      </c>
      <c r="C4704" s="0" t="inlineStr">
        <is>
          <t>Patty Women's Ripped Long Sleeve</t>
        </is>
      </c>
      <c r="D4704" s="0" t="inlineStr">
        <is>
          <t>116538</t>
        </is>
      </c>
      <c r="E4704" s="0" t="inlineStr">
        <is>
          <t>BLANK PATTY W BLACK:116538B - M</t>
        </is>
      </c>
      <c r="G4704" s="0" t="inlineStr">
        <is>
          <t>WOMENS</t>
        </is>
      </c>
      <c r="H4704" s="0" t="inlineStr">
        <is>
          <t>M</t>
        </is>
      </c>
      <c r="I4704" s="0">
        <v>29.99</v>
      </c>
      <c r="J4704" s="0">
        <v>95</v>
      </c>
    </row>
    <row r="4705" spans="1:10" customHeight="0">
      <c r="A4705" s="0">
        <f>HYPERLINK("https://dl.dropboxusercontent.com/scl/fi/g5bpcwbnbqexrnfir63kc/114514-f-black.jpg?rlkey=rk57nle7dhsq5o7cbjuq6hheh&amp;dl=0","Click to download Image")</f>
      </c>
      <c r="B4705" s="0">
        <f>HYPERLINK("https://dl.dropboxusercontent.com/scl/fi/rmo9gcfz9pbl92xaccaig/womens-t-shirt-size-chartspatty.jpg?rlkey=bfycrqbailvqbifo0vcx283gn&amp;dl=0","Click to download SizeChart")</f>
      </c>
      <c r="C4705" s="0" t="inlineStr">
        <is>
          <t>Patty Women's Ripped Long Sleeve</t>
        </is>
      </c>
      <c r="D4705" s="0" t="inlineStr">
        <is>
          <t>116538</t>
        </is>
      </c>
      <c r="E4705" s="0" t="inlineStr">
        <is>
          <t>BLANK PATTY W BLACK:116538C - L</t>
        </is>
      </c>
      <c r="G4705" s="0" t="inlineStr">
        <is>
          <t>WOMENS</t>
        </is>
      </c>
      <c r="H4705" s="0" t="inlineStr">
        <is>
          <t>L</t>
        </is>
      </c>
      <c r="I4705" s="0">
        <v>29.99</v>
      </c>
      <c r="J4705" s="0">
        <v>94</v>
      </c>
    </row>
    <row r="4706" spans="1:10" customHeight="0">
      <c r="A4706" s="0">
        <f>HYPERLINK("https://dl.dropboxusercontent.com/scl/fi/g5bpcwbnbqexrnfir63kc/114514-f-black.jpg?rlkey=rk57nle7dhsq5o7cbjuq6hheh&amp;dl=0","Click to download Image")</f>
      </c>
      <c r="B4706" s="0">
        <f>HYPERLINK("https://dl.dropboxusercontent.com/scl/fi/rmo9gcfz9pbl92xaccaig/womens-t-shirt-size-chartspatty.jpg?rlkey=bfycrqbailvqbifo0vcx283gn&amp;dl=0","Click to download SizeChart")</f>
      </c>
      <c r="C4706" s="0" t="inlineStr">
        <is>
          <t>Patty Women's Ripped Long Sleeve</t>
        </is>
      </c>
      <c r="D4706" s="0" t="inlineStr">
        <is>
          <t>116538</t>
        </is>
      </c>
      <c r="E4706" s="0" t="inlineStr">
        <is>
          <t>BLANK PATTY W BLACK:116538D - XL</t>
        </is>
      </c>
      <c r="G4706" s="0" t="inlineStr">
        <is>
          <t>WOMENS</t>
        </is>
      </c>
      <c r="H4706" s="0" t="inlineStr">
        <is>
          <t>XL</t>
        </is>
      </c>
      <c r="I4706" s="0">
        <v>29.99</v>
      </c>
      <c r="J4706" s="0">
        <v>46</v>
      </c>
    </row>
    <row r="4707" spans="1:10" customHeight="0">
      <c r="A4707" s="0">
        <f>HYPERLINK("https://dl.dropboxusercontent.com/scl/fi/g5bpcwbnbqexrnfir63kc/114514-f-black.jpg?rlkey=rk57nle7dhsq5o7cbjuq6hheh&amp;dl=0","Click to download Image")</f>
      </c>
      <c r="B4707" s="0">
        <f>HYPERLINK("https://dl.dropboxusercontent.com/scl/fi/rmo9gcfz9pbl92xaccaig/womens-t-shirt-size-chartspatty.jpg?rlkey=bfycrqbailvqbifo0vcx283gn&amp;dl=0","Click to download SizeChart")</f>
      </c>
      <c r="C4707" s="0" t="inlineStr">
        <is>
          <t>Patty Women's Ripped Long Sleeve</t>
        </is>
      </c>
      <c r="D4707" s="0" t="inlineStr">
        <is>
          <t>116538</t>
        </is>
      </c>
      <c r="E4707" s="0" t="inlineStr">
        <is>
          <t>BLANK PATTY W BLACK:116538E - 2XL</t>
        </is>
      </c>
      <c r="G4707" s="0" t="inlineStr">
        <is>
          <t>WOMENS</t>
        </is>
      </c>
      <c r="H4707" s="0" t="inlineStr">
        <is>
          <t>2XL</t>
        </is>
      </c>
      <c r="I4707" s="0">
        <v>29.99</v>
      </c>
      <c r="J4707" s="0">
        <v>10</v>
      </c>
    </row>
    <row r="4708" spans="1:10" customHeight="0">
      <c r="A4708" s="0">
        <f>HYPERLINK("https://dl.dropboxusercontent.com/scl/fi/g5bpcwbnbqexrnfir63kc/114514-f-black.jpg?rlkey=rk57nle7dhsq5o7cbjuq6hheh&amp;dl=0","Click to download Image")</f>
      </c>
      <c r="B4708" s="0">
        <f>HYPERLINK("https://dl.dropboxusercontent.com/scl/fi/rmo9gcfz9pbl92xaccaig/womens-t-shirt-size-chartspatty.jpg?rlkey=bfycrqbailvqbifo0vcx283gn&amp;dl=0","Click to download SizeChart")</f>
      </c>
      <c r="C4708" s="0" t="inlineStr">
        <is>
          <t>Patty Women's Ripped Long Sleeve</t>
        </is>
      </c>
      <c r="D4708" s="0" t="inlineStr">
        <is>
          <t>116538</t>
        </is>
      </c>
      <c r="E4708" s="0" t="inlineStr">
        <is>
          <t>BLANK PATTY W BLACK:116538F - 3XL</t>
        </is>
      </c>
      <c r="G4708" s="0" t="inlineStr">
        <is>
          <t>WOMENS</t>
        </is>
      </c>
      <c r="H4708" s="0" t="inlineStr">
        <is>
          <t>3XL</t>
        </is>
      </c>
      <c r="I4708" s="0">
        <v>29.99</v>
      </c>
      <c r="J4708" s="0">
        <v>12</v>
      </c>
    </row>
    <row r="4709" spans="1:10" customHeight="0">
      <c r="A4709" s="0">
        <f>HYPERLINK("https://dl.dropboxusercontent.com/scl/fi/0kraw4gwr2zvkfjq8shte/gast-m1.jpg?rlkey=nbh9j1s06ix7qqrebmozvecub&amp;dl=0","Click to download Image")</f>
      </c>
      <c r="B4709" s="0">
        <f>HYPERLINK("https://dl.dropboxusercontent.com/scl/fi/ni338aypysa4zz8hdcy2y/graphic-update22022-toddler.jpg?rlkey=odkq5zmu7mxaqribdlyux6ug9&amp;dl=0","Click to download SizeChart")</f>
      </c>
      <c r="C4709" s="0" t="inlineStr">
        <is>
          <t>Gast Toddler Henley Hoodie</t>
        </is>
      </c>
      <c r="D4709" s="0" t="inlineStr">
        <is>
          <t>123585</t>
        </is>
      </c>
      <c r="E4709" s="0" t="inlineStr">
        <is>
          <t>BLANK GAST T CL:123585A-2T</t>
        </is>
      </c>
      <c r="F4709" s="0" t="inlineStr">
        <is>
          <t>899123585088</t>
        </is>
      </c>
      <c r="G4709" s="0" t="inlineStr">
        <is>
          <t>TODDLER</t>
        </is>
      </c>
      <c r="H4709" s="0" t="inlineStr">
        <is>
          <t>2T</t>
        </is>
      </c>
      <c r="I4709" s="0">
        <v>33.99</v>
      </c>
      <c r="J4709" s="0">
        <v>36</v>
      </c>
    </row>
    <row r="4710" spans="1:10" customHeight="0">
      <c r="A4710" s="0">
        <f>HYPERLINK("https://dl.dropboxusercontent.com/scl/fi/0kraw4gwr2zvkfjq8shte/gast-m1.jpg?rlkey=nbh9j1s06ix7qqrebmozvecub&amp;dl=0","Click to download Image")</f>
      </c>
      <c r="B4710" s="0">
        <f>HYPERLINK("https://dl.dropboxusercontent.com/scl/fi/ni338aypysa4zz8hdcy2y/graphic-update22022-toddler.jpg?rlkey=odkq5zmu7mxaqribdlyux6ug9&amp;dl=0","Click to download SizeChart")</f>
      </c>
      <c r="C4710" s="0" t="inlineStr">
        <is>
          <t>Gast Toddler Henley Hoodie</t>
        </is>
      </c>
      <c r="D4710" s="0" t="inlineStr">
        <is>
          <t>123585</t>
        </is>
      </c>
      <c r="E4710" s="0" t="inlineStr">
        <is>
          <t>BLANK GAST T CL:123585B-3T</t>
        </is>
      </c>
      <c r="F4710" s="0" t="inlineStr">
        <is>
          <t>899123585095</t>
        </is>
      </c>
      <c r="G4710" s="0" t="inlineStr">
        <is>
          <t>TODDLER</t>
        </is>
      </c>
      <c r="H4710" s="0" t="inlineStr">
        <is>
          <t>3T</t>
        </is>
      </c>
      <c r="I4710" s="0">
        <v>33.99</v>
      </c>
      <c r="J4710" s="0">
        <v>36</v>
      </c>
    </row>
    <row r="4711" spans="1:10" customHeight="0">
      <c r="A4711" s="0">
        <f>HYPERLINK("https://dl.dropboxusercontent.com/scl/fi/0kraw4gwr2zvkfjq8shte/gast-m1.jpg?rlkey=nbh9j1s06ix7qqrebmozvecub&amp;dl=0","Click to download Image")</f>
      </c>
      <c r="B4711" s="0">
        <f>HYPERLINK("https://dl.dropboxusercontent.com/scl/fi/ni338aypysa4zz8hdcy2y/graphic-update22022-toddler.jpg?rlkey=odkq5zmu7mxaqribdlyux6ug9&amp;dl=0","Click to download SizeChart")</f>
      </c>
      <c r="C4711" s="0" t="inlineStr">
        <is>
          <t>Gast Toddler Henley Hoodie</t>
        </is>
      </c>
      <c r="D4711" s="0" t="inlineStr">
        <is>
          <t>123585</t>
        </is>
      </c>
      <c r="E4711" s="0" t="inlineStr">
        <is>
          <t>BLANK GAST T CL:123585C-4T</t>
        </is>
      </c>
      <c r="F4711" s="0" t="inlineStr">
        <is>
          <t>899123585101</t>
        </is>
      </c>
      <c r="G4711" s="0" t="inlineStr">
        <is>
          <t>TODDLER</t>
        </is>
      </c>
      <c r="H4711" s="0" t="inlineStr">
        <is>
          <t>4T</t>
        </is>
      </c>
      <c r="I4711" s="0">
        <v>33.99</v>
      </c>
      <c r="J4711" s="0">
        <v>36</v>
      </c>
    </row>
    <row r="4712" spans="1:10" customHeight="0">
      <c r="A4712" s="0">
        <f>HYPERLINK("https://dl.dropboxusercontent.com/scl/fi/0kraw4gwr2zvkfjq8shte/gast-m1.jpg?rlkey=nbh9j1s06ix7qqrebmozvecub&amp;dl=0","Click to download Image")</f>
      </c>
      <c r="B4712" s="0">
        <f>HYPERLINK("https://dl.dropboxusercontent.com/scl/fi/ni338aypysa4zz8hdcy2y/graphic-update22022-toddler.jpg?rlkey=odkq5zmu7mxaqribdlyux6ug9&amp;dl=0","Click to download SizeChart")</f>
      </c>
      <c r="C4712" s="0" t="inlineStr">
        <is>
          <t>Gast Toddler Henley Hoodie</t>
        </is>
      </c>
      <c r="D4712" s="0" t="inlineStr">
        <is>
          <t>123585</t>
        </is>
      </c>
      <c r="E4712" s="0" t="inlineStr">
        <is>
          <t>BLANK GAST T CL:123585D-5T</t>
        </is>
      </c>
      <c r="F4712" s="0" t="inlineStr">
        <is>
          <t>899123585118</t>
        </is>
      </c>
      <c r="G4712" s="0" t="inlineStr">
        <is>
          <t>TODDLER</t>
        </is>
      </c>
      <c r="H4712" s="0" t="inlineStr">
        <is>
          <t>5T</t>
        </is>
      </c>
      <c r="I4712" s="0">
        <v>33.99</v>
      </c>
      <c r="J4712" s="0">
        <v>36</v>
      </c>
    </row>
    <row r="4713" spans="1:10" customHeight="0">
      <c r="A4713" s="0">
        <f>HYPERLINK("https://dl.dropboxusercontent.com/scl/fi/aahw3710ddmgm4c6hbau2/123581-f.jpg?rlkey=4cvje5jqb01pru5ur208kjb2g&amp;dl=0","Click to download Image")</f>
      </c>
      <c r="B4713" s="0">
        <f>HYPERLINK("https://dl.dropboxusercontent.com/scl/fi/ni338aypysa4zz8hdcy2y/graphic-update22022-toddler.jpg?rlkey=odkq5zmu7mxaqribdlyux6ug9&amp;dl=0","Click to download SizeChart")</f>
      </c>
      <c r="C4713" s="0" t="inlineStr">
        <is>
          <t>Gast Toddler Henley Hoodie</t>
        </is>
      </c>
      <c r="D4713" s="0" t="inlineStr">
        <is>
          <t>123584</t>
        </is>
      </c>
      <c r="E4713" s="0" t="inlineStr">
        <is>
          <t>BLANK GAST T BK:123584A-2T</t>
        </is>
      </c>
      <c r="F4713" s="0" t="inlineStr">
        <is>
          <t>899123584081</t>
        </is>
      </c>
      <c r="G4713" s="0" t="inlineStr">
        <is>
          <t>TODDLER</t>
        </is>
      </c>
      <c r="H4713" s="0" t="inlineStr">
        <is>
          <t>2T</t>
        </is>
      </c>
      <c r="I4713" s="0">
        <v>33.99</v>
      </c>
      <c r="J4713" s="0">
        <v>28</v>
      </c>
    </row>
    <row r="4714" spans="1:10" customHeight="0">
      <c r="A4714" s="0">
        <f>HYPERLINK("https://dl.dropboxusercontent.com/scl/fi/aahw3710ddmgm4c6hbau2/123581-f.jpg?rlkey=4cvje5jqb01pru5ur208kjb2g&amp;dl=0","Click to download Image")</f>
      </c>
      <c r="B4714" s="0">
        <f>HYPERLINK("https://dl.dropboxusercontent.com/scl/fi/ni338aypysa4zz8hdcy2y/graphic-update22022-toddler.jpg?rlkey=odkq5zmu7mxaqribdlyux6ug9&amp;dl=0","Click to download SizeChart")</f>
      </c>
      <c r="C4714" s="0" t="inlineStr">
        <is>
          <t>Gast Toddler Henley Hoodie</t>
        </is>
      </c>
      <c r="D4714" s="0" t="inlineStr">
        <is>
          <t>123584</t>
        </is>
      </c>
      <c r="E4714" s="0" t="inlineStr">
        <is>
          <t>BLANK GAST T BK:123584B-3T</t>
        </is>
      </c>
      <c r="F4714" s="0" t="inlineStr">
        <is>
          <t>899123584098</t>
        </is>
      </c>
      <c r="G4714" s="0" t="inlineStr">
        <is>
          <t>TODDLER</t>
        </is>
      </c>
      <c r="H4714" s="0" t="inlineStr">
        <is>
          <t>3T</t>
        </is>
      </c>
      <c r="I4714" s="0">
        <v>33.99</v>
      </c>
      <c r="J4714" s="0">
        <v>26</v>
      </c>
    </row>
    <row r="4715" spans="1:10" customHeight="0">
      <c r="A4715" s="0">
        <f>HYPERLINK("https://dl.dropboxusercontent.com/scl/fi/aahw3710ddmgm4c6hbau2/123581-f.jpg?rlkey=4cvje5jqb01pru5ur208kjb2g&amp;dl=0","Click to download Image")</f>
      </c>
      <c r="B4715" s="0">
        <f>HYPERLINK("https://dl.dropboxusercontent.com/scl/fi/ni338aypysa4zz8hdcy2y/graphic-update22022-toddler.jpg?rlkey=odkq5zmu7mxaqribdlyux6ug9&amp;dl=0","Click to download SizeChart")</f>
      </c>
      <c r="C4715" s="0" t="inlineStr">
        <is>
          <t>Gast Toddler Henley Hoodie</t>
        </is>
      </c>
      <c r="D4715" s="0" t="inlineStr">
        <is>
          <t>123584</t>
        </is>
      </c>
      <c r="E4715" s="0" t="inlineStr">
        <is>
          <t>BLANK GAST T BK:123584C-4T</t>
        </is>
      </c>
      <c r="F4715" s="0" t="inlineStr">
        <is>
          <t>899123584104</t>
        </is>
      </c>
      <c r="G4715" s="0" t="inlineStr">
        <is>
          <t>TODDLER</t>
        </is>
      </c>
      <c r="H4715" s="0" t="inlineStr">
        <is>
          <t>4T</t>
        </is>
      </c>
      <c r="I4715" s="0">
        <v>33.99</v>
      </c>
      <c r="J4715" s="0">
        <v>27</v>
      </c>
    </row>
    <row r="4716" spans="1:10" customHeight="0">
      <c r="A4716" s="0">
        <f>HYPERLINK("https://dl.dropboxusercontent.com/scl/fi/aahw3710ddmgm4c6hbau2/123581-f.jpg?rlkey=4cvje5jqb01pru5ur208kjb2g&amp;dl=0","Click to download Image")</f>
      </c>
      <c r="B4716" s="0">
        <f>HYPERLINK("https://dl.dropboxusercontent.com/scl/fi/ni338aypysa4zz8hdcy2y/graphic-update22022-toddler.jpg?rlkey=odkq5zmu7mxaqribdlyux6ug9&amp;dl=0","Click to download SizeChart")</f>
      </c>
      <c r="C4716" s="0" t="inlineStr">
        <is>
          <t>Gast Toddler Henley Hoodie</t>
        </is>
      </c>
      <c r="D4716" s="0" t="inlineStr">
        <is>
          <t>123584</t>
        </is>
      </c>
      <c r="E4716" s="0" t="inlineStr">
        <is>
          <t>BLANK GAST T BK:123584D-5T</t>
        </is>
      </c>
      <c r="F4716" s="0" t="inlineStr">
        <is>
          <t>899123584111</t>
        </is>
      </c>
      <c r="G4716" s="0" t="inlineStr">
        <is>
          <t>TODDLER</t>
        </is>
      </c>
      <c r="H4716" s="0" t="inlineStr">
        <is>
          <t>5T</t>
        </is>
      </c>
      <c r="I4716" s="0">
        <v>33.99</v>
      </c>
      <c r="J4716" s="0">
        <v>28</v>
      </c>
    </row>
    <row r="4717" spans="1:10" customHeight="0">
      <c r="A4717" s="0">
        <f>HYPERLINK("https://dl.dropboxusercontent.com/scl/fi/4cpm1p6bgf874rxeevcy4/123583-f.jpg?rlkey=doktz2uw145j2umeb3u6xskyv&amp;dl=0","Click to download Image")</f>
      </c>
      <c r="B4717" s="0">
        <f>HYPERLINK("https://dl.dropboxusercontent.com/scl/fi/ni338aypysa4zz8hdcy2y/graphic-update22022-toddler.jpg?rlkey=odkq5zmu7mxaqribdlyux6ug9&amp;dl=0","Click to download SizeChart")</f>
      </c>
      <c r="C4717" s="0" t="inlineStr">
        <is>
          <t>Gast Toddler Henley Hoodie</t>
        </is>
      </c>
      <c r="D4717" s="0" t="inlineStr">
        <is>
          <t>123586</t>
        </is>
      </c>
      <c r="E4717" s="0" t="inlineStr">
        <is>
          <t>BLANK GAST T PE:123586A-2T</t>
        </is>
      </c>
      <c r="F4717" s="0" t="inlineStr">
        <is>
          <t>899123586085</t>
        </is>
      </c>
      <c r="G4717" s="0" t="inlineStr">
        <is>
          <t>TODDLER</t>
        </is>
      </c>
      <c r="H4717" s="0" t="inlineStr">
        <is>
          <t>2T</t>
        </is>
      </c>
      <c r="I4717" s="0">
        <v>33.99</v>
      </c>
      <c r="J4717" s="0">
        <v>32</v>
      </c>
    </row>
    <row r="4718" spans="1:10" customHeight="0">
      <c r="A4718" s="0">
        <f>HYPERLINK("https://dl.dropboxusercontent.com/scl/fi/4cpm1p6bgf874rxeevcy4/123583-f.jpg?rlkey=doktz2uw145j2umeb3u6xskyv&amp;dl=0","Click to download Image")</f>
      </c>
      <c r="B4718" s="0">
        <f>HYPERLINK("https://dl.dropboxusercontent.com/scl/fi/ni338aypysa4zz8hdcy2y/graphic-update22022-toddler.jpg?rlkey=odkq5zmu7mxaqribdlyux6ug9&amp;dl=0","Click to download SizeChart")</f>
      </c>
      <c r="C4718" s="0" t="inlineStr">
        <is>
          <t>Gast Toddler Henley Hoodie</t>
        </is>
      </c>
      <c r="D4718" s="0" t="inlineStr">
        <is>
          <t>123586</t>
        </is>
      </c>
      <c r="E4718" s="0" t="inlineStr">
        <is>
          <t>BLANK GAST T PE:123586B-3T</t>
        </is>
      </c>
      <c r="F4718" s="0" t="inlineStr">
        <is>
          <t>899123586092</t>
        </is>
      </c>
      <c r="G4718" s="0" t="inlineStr">
        <is>
          <t>TODDLER</t>
        </is>
      </c>
      <c r="H4718" s="0" t="inlineStr">
        <is>
          <t>3T</t>
        </is>
      </c>
      <c r="I4718" s="0">
        <v>33.99</v>
      </c>
      <c r="J4718" s="0">
        <v>32</v>
      </c>
    </row>
    <row r="4719" spans="1:10" customHeight="0">
      <c r="A4719" s="0">
        <f>HYPERLINK("https://dl.dropboxusercontent.com/scl/fi/4cpm1p6bgf874rxeevcy4/123583-f.jpg?rlkey=doktz2uw145j2umeb3u6xskyv&amp;dl=0","Click to download Image")</f>
      </c>
      <c r="B4719" s="0">
        <f>HYPERLINK("https://dl.dropboxusercontent.com/scl/fi/ni338aypysa4zz8hdcy2y/graphic-update22022-toddler.jpg?rlkey=odkq5zmu7mxaqribdlyux6ug9&amp;dl=0","Click to download SizeChart")</f>
      </c>
      <c r="C4719" s="0" t="inlineStr">
        <is>
          <t>Gast Toddler Henley Hoodie</t>
        </is>
      </c>
      <c r="D4719" s="0" t="inlineStr">
        <is>
          <t>123586</t>
        </is>
      </c>
      <c r="E4719" s="0" t="inlineStr">
        <is>
          <t>BLANK GAST T PE:123586C-4T</t>
        </is>
      </c>
      <c r="F4719" s="0" t="inlineStr">
        <is>
          <t>899123586108</t>
        </is>
      </c>
      <c r="G4719" s="0" t="inlineStr">
        <is>
          <t>TODDLER</t>
        </is>
      </c>
      <c r="H4719" s="0" t="inlineStr">
        <is>
          <t>4T</t>
        </is>
      </c>
      <c r="I4719" s="0">
        <v>33.99</v>
      </c>
      <c r="J4719" s="0">
        <v>32</v>
      </c>
    </row>
    <row r="4720" spans="1:10" customHeight="0">
      <c r="A4720" s="0">
        <f>HYPERLINK("https://dl.dropboxusercontent.com/scl/fi/4cpm1p6bgf874rxeevcy4/123583-f.jpg?rlkey=doktz2uw145j2umeb3u6xskyv&amp;dl=0","Click to download Image")</f>
      </c>
      <c r="B4720" s="0">
        <f>HYPERLINK("https://dl.dropboxusercontent.com/scl/fi/ni338aypysa4zz8hdcy2y/graphic-update22022-toddler.jpg?rlkey=odkq5zmu7mxaqribdlyux6ug9&amp;dl=0","Click to download SizeChart")</f>
      </c>
      <c r="C4720" s="0" t="inlineStr">
        <is>
          <t>Gast Toddler Henley Hoodie</t>
        </is>
      </c>
      <c r="D4720" s="0" t="inlineStr">
        <is>
          <t>123586</t>
        </is>
      </c>
      <c r="E4720" s="0" t="inlineStr">
        <is>
          <t>BLANK GAST T PE:123586D-5T</t>
        </is>
      </c>
      <c r="F4720" s="0" t="inlineStr">
        <is>
          <t>899123586115</t>
        </is>
      </c>
      <c r="G4720" s="0" t="inlineStr">
        <is>
          <t>TODDLER</t>
        </is>
      </c>
      <c r="H4720" s="0" t="inlineStr">
        <is>
          <t>5T</t>
        </is>
      </c>
      <c r="I4720" s="0">
        <v>33.99</v>
      </c>
      <c r="J4720" s="0">
        <v>32</v>
      </c>
    </row>
    <row r="4721" spans="1:10" customHeight="0">
      <c r="A4721" s="0">
        <f>HYPERLINK("https://dl.dropboxusercontent.com/scl/fi/dws7g60m0i79qasbzh0fx/107686blank-f.jpg?rlkey=lah3ugdcfhodc0gimxbxzu73w&amp;dl=0","Click to download Image")</f>
      </c>
      <c r="B4721" s="0">
        <f>HYPERLINK("https://dl.dropboxusercontent.com/scl/fi/ea6pbu78rr9ncpgpp3tm2/womens-short-sleeve-size-chartspenny.jpg?rlkey=ml894ezfdj6v7nk7kalsugd8y&amp;dl=0","Click to download SizeChart")</f>
      </c>
      <c r="C4721" s="0" t="inlineStr">
        <is>
          <t>Penny Women's T-Shirt</t>
        </is>
      </c>
      <c r="D4721" s="0" t="inlineStr">
        <is>
          <t>107548</t>
        </is>
      </c>
      <c r="E4721" s="0" t="inlineStr">
        <is>
          <t>BLANK PENNY W BK:107548A-S</t>
        </is>
      </c>
      <c r="F4721" s="0" t="inlineStr">
        <is>
          <t>800107548012</t>
        </is>
      </c>
      <c r="G4721" s="0" t="inlineStr">
        <is>
          <t>WOMENS</t>
        </is>
      </c>
      <c r="H4721" s="0" t="inlineStr">
        <is>
          <t>S</t>
        </is>
      </c>
      <c r="I4721" s="0">
        <v>16.99</v>
      </c>
      <c r="J4721" s="0">
        <v>10</v>
      </c>
    </row>
    <row r="4722" spans="1:10" customHeight="0">
      <c r="A4722" s="0">
        <f>HYPERLINK("https://dl.dropboxusercontent.com/scl/fi/dws7g60m0i79qasbzh0fx/107686blank-f.jpg?rlkey=lah3ugdcfhodc0gimxbxzu73w&amp;dl=0","Click to download Image")</f>
      </c>
      <c r="B4722" s="0">
        <f>HYPERLINK("https://dl.dropboxusercontent.com/scl/fi/ea6pbu78rr9ncpgpp3tm2/womens-short-sleeve-size-chartspenny.jpg?rlkey=ml894ezfdj6v7nk7kalsugd8y&amp;dl=0","Click to download SizeChart")</f>
      </c>
      <c r="C4722" s="0" t="inlineStr">
        <is>
          <t>Penny Women's T-Shirt</t>
        </is>
      </c>
      <c r="D4722" s="0" t="inlineStr">
        <is>
          <t>107548</t>
        </is>
      </c>
      <c r="E4722" s="0" t="inlineStr">
        <is>
          <t>BLANK PENNY W BK:107548B-M</t>
        </is>
      </c>
      <c r="F4722" s="0" t="inlineStr">
        <is>
          <t>899107548054</t>
        </is>
      </c>
      <c r="G4722" s="0" t="inlineStr">
        <is>
          <t>WOMENS</t>
        </is>
      </c>
      <c r="H4722" s="0" t="inlineStr">
        <is>
          <t>M</t>
        </is>
      </c>
      <c r="I4722" s="0">
        <v>16.99</v>
      </c>
      <c r="J4722" s="0">
        <v>22</v>
      </c>
    </row>
    <row r="4723" spans="1:10" customHeight="0">
      <c r="A4723" s="0">
        <f>HYPERLINK("https://dl.dropboxusercontent.com/scl/fi/dws7g60m0i79qasbzh0fx/107686blank-f.jpg?rlkey=lah3ugdcfhodc0gimxbxzu73w&amp;dl=0","Click to download Image")</f>
      </c>
      <c r="B4723" s="0">
        <f>HYPERLINK("https://dl.dropboxusercontent.com/scl/fi/ea6pbu78rr9ncpgpp3tm2/womens-short-sleeve-size-chartspenny.jpg?rlkey=ml894ezfdj6v7nk7kalsugd8y&amp;dl=0","Click to download SizeChart")</f>
      </c>
      <c r="C4723" s="0" t="inlineStr">
        <is>
          <t>Penny Women's T-Shirt</t>
        </is>
      </c>
      <c r="D4723" s="0" t="inlineStr">
        <is>
          <t>107548</t>
        </is>
      </c>
      <c r="E4723" s="0" t="inlineStr">
        <is>
          <t>BLANK PENNY W BK:107548C-L</t>
        </is>
      </c>
      <c r="F4723" s="0" t="inlineStr">
        <is>
          <t>899107548061</t>
        </is>
      </c>
      <c r="G4723" s="0" t="inlineStr">
        <is>
          <t>WOMENS</t>
        </is>
      </c>
      <c r="H4723" s="0" t="inlineStr">
        <is>
          <t>L</t>
        </is>
      </c>
      <c r="I4723" s="0">
        <v>16.99</v>
      </c>
      <c r="J4723" s="0">
        <v>21</v>
      </c>
    </row>
    <row r="4724" spans="1:10" customHeight="0">
      <c r="A4724" s="0">
        <f>HYPERLINK("https://dl.dropboxusercontent.com/scl/fi/dws7g60m0i79qasbzh0fx/107686blank-f.jpg?rlkey=lah3ugdcfhodc0gimxbxzu73w&amp;dl=0","Click to download Image")</f>
      </c>
      <c r="B4724" s="0">
        <f>HYPERLINK("https://dl.dropboxusercontent.com/scl/fi/ea6pbu78rr9ncpgpp3tm2/womens-short-sleeve-size-chartspenny.jpg?rlkey=ml894ezfdj6v7nk7kalsugd8y&amp;dl=0","Click to download SizeChart")</f>
      </c>
      <c r="C4724" s="0" t="inlineStr">
        <is>
          <t>Penny Women's T-Shirt</t>
        </is>
      </c>
      <c r="D4724" s="0" t="inlineStr">
        <is>
          <t>107548</t>
        </is>
      </c>
      <c r="E4724" s="0" t="inlineStr">
        <is>
          <t>BLANK PENNY W BK:107548D-XL</t>
        </is>
      </c>
      <c r="F4724" s="0" t="inlineStr">
        <is>
          <t>899107548078</t>
        </is>
      </c>
      <c r="G4724" s="0" t="inlineStr">
        <is>
          <t>WOMENS</t>
        </is>
      </c>
      <c r="H4724" s="0" t="inlineStr">
        <is>
          <t>XL</t>
        </is>
      </c>
      <c r="I4724" s="0">
        <v>16.99</v>
      </c>
      <c r="J4724" s="0">
        <v>7</v>
      </c>
    </row>
    <row r="4725" spans="1:10" customHeight="0">
      <c r="A4725" s="0">
        <f>HYPERLINK("https://dl.dropboxusercontent.com/scl/fi/zjclzli1c155s3vdyy9lk/107683blank-f.jpg?rlkey=0cuo0r13riuqpypzvhuin1vo3&amp;dl=0","Click to download Image")</f>
      </c>
      <c r="B4725" s="0">
        <f>HYPERLINK("https://dl.dropboxusercontent.com/scl/fi/ea6pbu78rr9ncpgpp3tm2/womens-short-sleeve-size-chartspenny.jpg?rlkey=ml894ezfdj6v7nk7kalsugd8y&amp;dl=0","Click to download SizeChart")</f>
      </c>
      <c r="C4725" s="0" t="inlineStr">
        <is>
          <t>Penny Women's T-Shirt</t>
        </is>
      </c>
      <c r="D4725" s="0" t="inlineStr">
        <is>
          <t>107570</t>
        </is>
      </c>
      <c r="E4725" s="0" t="inlineStr">
        <is>
          <t>BLANK PENNY W GY:107570A-S</t>
        </is>
      </c>
      <c r="F4725" s="0" t="inlineStr">
        <is>
          <t>899107570048</t>
        </is>
      </c>
      <c r="G4725" s="0" t="inlineStr">
        <is>
          <t>WOMENS</t>
        </is>
      </c>
      <c r="H4725" s="0" t="inlineStr">
        <is>
          <t>S</t>
        </is>
      </c>
      <c r="I4725" s="0">
        <v>16.99</v>
      </c>
      <c r="J4725" s="0">
        <v>14</v>
      </c>
    </row>
    <row r="4726" spans="1:10" customHeight="0">
      <c r="A4726" s="0">
        <f>HYPERLINK("https://dl.dropboxusercontent.com/scl/fi/zjclzli1c155s3vdyy9lk/107683blank-f.jpg?rlkey=0cuo0r13riuqpypzvhuin1vo3&amp;dl=0","Click to download Image")</f>
      </c>
      <c r="B4726" s="0">
        <f>HYPERLINK("https://dl.dropboxusercontent.com/scl/fi/ea6pbu78rr9ncpgpp3tm2/womens-short-sleeve-size-chartspenny.jpg?rlkey=ml894ezfdj6v7nk7kalsugd8y&amp;dl=0","Click to download SizeChart")</f>
      </c>
      <c r="C4726" s="0" t="inlineStr">
        <is>
          <t>Penny Women's T-Shirt</t>
        </is>
      </c>
      <c r="D4726" s="0" t="inlineStr">
        <is>
          <t>107570</t>
        </is>
      </c>
      <c r="E4726" s="0" t="inlineStr">
        <is>
          <t>BLANK PENNY W GY:107570B-M</t>
        </is>
      </c>
      <c r="F4726" s="0" t="inlineStr">
        <is>
          <t>899107570055</t>
        </is>
      </c>
      <c r="G4726" s="0" t="inlineStr">
        <is>
          <t>WOMENS</t>
        </is>
      </c>
      <c r="H4726" s="0" t="inlineStr">
        <is>
          <t>M</t>
        </is>
      </c>
      <c r="I4726" s="0">
        <v>16.99</v>
      </c>
      <c r="J4726" s="0">
        <v>28</v>
      </c>
    </row>
    <row r="4727" spans="1:10" customHeight="0">
      <c r="A4727" s="0">
        <f>HYPERLINK("https://dl.dropboxusercontent.com/scl/fi/zjclzli1c155s3vdyy9lk/107683blank-f.jpg?rlkey=0cuo0r13riuqpypzvhuin1vo3&amp;dl=0","Click to download Image")</f>
      </c>
      <c r="B4727" s="0">
        <f>HYPERLINK("https://dl.dropboxusercontent.com/scl/fi/ea6pbu78rr9ncpgpp3tm2/womens-short-sleeve-size-chartspenny.jpg?rlkey=ml894ezfdj6v7nk7kalsugd8y&amp;dl=0","Click to download SizeChart")</f>
      </c>
      <c r="C4727" s="0" t="inlineStr">
        <is>
          <t>Penny Women's T-Shirt</t>
        </is>
      </c>
      <c r="D4727" s="0" t="inlineStr">
        <is>
          <t>107570</t>
        </is>
      </c>
      <c r="E4727" s="0" t="inlineStr">
        <is>
          <t>BLANK PENNY W GY:107570C-L</t>
        </is>
      </c>
      <c r="F4727" s="0" t="inlineStr">
        <is>
          <t>899107570062</t>
        </is>
      </c>
      <c r="G4727" s="0" t="inlineStr">
        <is>
          <t>WOMENS</t>
        </is>
      </c>
      <c r="H4727" s="0" t="inlineStr">
        <is>
          <t>L</t>
        </is>
      </c>
      <c r="I4727" s="0">
        <v>16.99</v>
      </c>
      <c r="J4727" s="0">
        <v>28</v>
      </c>
    </row>
    <row r="4728" spans="1:10" customHeight="0">
      <c r="A4728" s="0">
        <f>HYPERLINK("https://dl.dropboxusercontent.com/scl/fi/zjclzli1c155s3vdyy9lk/107683blank-f.jpg?rlkey=0cuo0r13riuqpypzvhuin1vo3&amp;dl=0","Click to download Image")</f>
      </c>
      <c r="B4728" s="0">
        <f>HYPERLINK("https://dl.dropboxusercontent.com/scl/fi/ea6pbu78rr9ncpgpp3tm2/womens-short-sleeve-size-chartspenny.jpg?rlkey=ml894ezfdj6v7nk7kalsugd8y&amp;dl=0","Click to download SizeChart")</f>
      </c>
      <c r="C4728" s="0" t="inlineStr">
        <is>
          <t>Penny Women's T-Shirt</t>
        </is>
      </c>
      <c r="D4728" s="0" t="inlineStr">
        <is>
          <t>107570</t>
        </is>
      </c>
      <c r="E4728" s="0" t="inlineStr">
        <is>
          <t>BLANK PENNY W GY:107570D-XL</t>
        </is>
      </c>
      <c r="F4728" s="0" t="inlineStr">
        <is>
          <t>899107570079</t>
        </is>
      </c>
      <c r="G4728" s="0" t="inlineStr">
        <is>
          <t>WOMENS</t>
        </is>
      </c>
      <c r="H4728" s="0" t="inlineStr">
        <is>
          <t>XL</t>
        </is>
      </c>
      <c r="I4728" s="0">
        <v>16.99</v>
      </c>
      <c r="J4728" s="0">
        <v>13</v>
      </c>
    </row>
    <row r="4729" spans="1:10" customHeight="0">
      <c r="A4729" s="0">
        <f>HYPERLINK("https://dl.dropboxusercontent.com/scl/fi/3ezbc52ho2wsw9vo71mn1/gast-m1.jpg?rlkey=shyl3j0c7esh8ubgaf6qccobj&amp;dl=0","Click to download Image")</f>
      </c>
      <c r="B4729" s="0">
        <f>HYPERLINK("https://dl.dropboxusercontent.com/scl/fi/yf5wfwl5ur07qnu8j5cpb/graphic-update22022-youth.jpg?rlkey=zbkrgxnk2todasqj0e9dp4403&amp;dl=0","Click to download SizeChart")</f>
      </c>
      <c r="C4729" s="0" t="inlineStr">
        <is>
          <t>Gast Youth Henley Hoodie</t>
        </is>
      </c>
      <c r="D4729" s="0" t="inlineStr">
        <is>
          <t>123582</t>
        </is>
      </c>
      <c r="E4729" s="0" t="inlineStr">
        <is>
          <t>BLANK GAST Y CL:123582B-YS</t>
        </is>
      </c>
      <c r="F4729" s="0" t="inlineStr">
        <is>
          <t>899123582018</t>
        </is>
      </c>
      <c r="G4729" s="0" t="inlineStr">
        <is>
          <t>YOUTH</t>
        </is>
      </c>
      <c r="H4729" s="0" t="inlineStr">
        <is>
          <t>YS</t>
        </is>
      </c>
      <c r="I4729" s="0">
        <v>33.99</v>
      </c>
      <c r="J4729" s="0">
        <v>35</v>
      </c>
    </row>
    <row r="4730" spans="1:10" customHeight="0">
      <c r="A4730" s="0">
        <f>HYPERLINK("https://dl.dropboxusercontent.com/scl/fi/3ezbc52ho2wsw9vo71mn1/gast-m1.jpg?rlkey=shyl3j0c7esh8ubgaf6qccobj&amp;dl=0","Click to download Image")</f>
      </c>
      <c r="B4730" s="0">
        <f>HYPERLINK("https://dl.dropboxusercontent.com/scl/fi/yf5wfwl5ur07qnu8j5cpb/graphic-update22022-youth.jpg?rlkey=zbkrgxnk2todasqj0e9dp4403&amp;dl=0","Click to download SizeChart")</f>
      </c>
      <c r="C4730" s="0" t="inlineStr">
        <is>
          <t>Gast Youth Henley Hoodie</t>
        </is>
      </c>
      <c r="D4730" s="0" t="inlineStr">
        <is>
          <t>123582</t>
        </is>
      </c>
      <c r="E4730" s="0" t="inlineStr">
        <is>
          <t>BLANK GAST Y CL:123582C-YM</t>
        </is>
      </c>
      <c r="F4730" s="0" t="inlineStr">
        <is>
          <t>899123582025</t>
        </is>
      </c>
      <c r="G4730" s="0" t="inlineStr">
        <is>
          <t>YOUTH</t>
        </is>
      </c>
      <c r="H4730" s="0" t="inlineStr">
        <is>
          <t>YM</t>
        </is>
      </c>
      <c r="I4730" s="0">
        <v>33.99</v>
      </c>
      <c r="J4730" s="0">
        <v>36</v>
      </c>
    </row>
    <row r="4731" spans="1:10" customHeight="0">
      <c r="A4731" s="0">
        <f>HYPERLINK("https://dl.dropboxusercontent.com/scl/fi/3ezbc52ho2wsw9vo71mn1/gast-m1.jpg?rlkey=shyl3j0c7esh8ubgaf6qccobj&amp;dl=0","Click to download Image")</f>
      </c>
      <c r="B4731" s="0">
        <f>HYPERLINK("https://dl.dropboxusercontent.com/scl/fi/yf5wfwl5ur07qnu8j5cpb/graphic-update22022-youth.jpg?rlkey=zbkrgxnk2todasqj0e9dp4403&amp;dl=0","Click to download SizeChart")</f>
      </c>
      <c r="C4731" s="0" t="inlineStr">
        <is>
          <t>Gast Youth Henley Hoodie</t>
        </is>
      </c>
      <c r="D4731" s="0" t="inlineStr">
        <is>
          <t>123582</t>
        </is>
      </c>
      <c r="E4731" s="0" t="inlineStr">
        <is>
          <t>BLANK GAST Y CL:123582D-YL</t>
        </is>
      </c>
      <c r="F4731" s="0" t="inlineStr">
        <is>
          <t>899123582032</t>
        </is>
      </c>
      <c r="G4731" s="0" t="inlineStr">
        <is>
          <t>YOUTH</t>
        </is>
      </c>
      <c r="H4731" s="0" t="inlineStr">
        <is>
          <t>YL</t>
        </is>
      </c>
      <c r="I4731" s="0">
        <v>33.99</v>
      </c>
      <c r="J4731" s="0">
        <v>36</v>
      </c>
    </row>
    <row r="4732" spans="1:10" customHeight="0">
      <c r="A4732" s="0">
        <f>HYPERLINK("https://dl.dropboxusercontent.com/scl/fi/3ezbc52ho2wsw9vo71mn1/gast-m1.jpg?rlkey=shyl3j0c7esh8ubgaf6qccobj&amp;dl=0","Click to download Image")</f>
      </c>
      <c r="B4732" s="0">
        <f>HYPERLINK("https://dl.dropboxusercontent.com/scl/fi/yf5wfwl5ur07qnu8j5cpb/graphic-update22022-youth.jpg?rlkey=zbkrgxnk2todasqj0e9dp4403&amp;dl=0","Click to download SizeChart")</f>
      </c>
      <c r="C4732" s="0" t="inlineStr">
        <is>
          <t>Gast Youth Henley Hoodie</t>
        </is>
      </c>
      <c r="D4732" s="0" t="inlineStr">
        <is>
          <t>123582</t>
        </is>
      </c>
      <c r="E4732" s="0" t="inlineStr">
        <is>
          <t>BLANK GAST Y CL:123582E-YXL</t>
        </is>
      </c>
      <c r="G4732" s="0" t="inlineStr">
        <is>
          <t>YOUTH</t>
        </is>
      </c>
      <c r="H4732" s="0" t="inlineStr">
        <is>
          <t>YXL</t>
        </is>
      </c>
      <c r="I4732" s="0">
        <v>33.99</v>
      </c>
      <c r="J4732" s="0">
        <v>35</v>
      </c>
    </row>
    <row r="4733" spans="1:10" customHeight="0">
      <c r="A4733" s="0">
        <f>HYPERLINK("https://dl.dropboxusercontent.com/scl/fi/1sae6dverhlqpsg6q22bh/123581-f.jpg?rlkey=2p0xr9veinoesat9lje03ptax&amp;dl=0","Click to download Image")</f>
      </c>
      <c r="B4733" s="0">
        <f>HYPERLINK("https://dl.dropboxusercontent.com/scl/fi/yf5wfwl5ur07qnu8j5cpb/graphic-update22022-youth.jpg?rlkey=zbkrgxnk2todasqj0e9dp4403&amp;dl=0","Click to download SizeChart")</f>
      </c>
      <c r="C4733" s="0" t="inlineStr">
        <is>
          <t>Gast Youth Henley Hoodie</t>
        </is>
      </c>
      <c r="D4733" s="0" t="inlineStr">
        <is>
          <t>123581</t>
        </is>
      </c>
      <c r="E4733" s="0" t="inlineStr">
        <is>
          <t>BLANK GAST Y BK:123581B-YS</t>
        </is>
      </c>
      <c r="F4733" s="0" t="inlineStr">
        <is>
          <t>899123581011</t>
        </is>
      </c>
      <c r="G4733" s="0" t="inlineStr">
        <is>
          <t>YOUTH</t>
        </is>
      </c>
      <c r="H4733" s="0" t="inlineStr">
        <is>
          <t>YS</t>
        </is>
      </c>
      <c r="I4733" s="0">
        <v>33.99</v>
      </c>
      <c r="J4733" s="0">
        <v>21</v>
      </c>
    </row>
    <row r="4734" spans="1:10" customHeight="0">
      <c r="A4734" s="0">
        <f>HYPERLINK("https://dl.dropboxusercontent.com/scl/fi/1sae6dverhlqpsg6q22bh/123581-f.jpg?rlkey=2p0xr9veinoesat9lje03ptax&amp;dl=0","Click to download Image")</f>
      </c>
      <c r="B4734" s="0">
        <f>HYPERLINK("https://dl.dropboxusercontent.com/scl/fi/yf5wfwl5ur07qnu8j5cpb/graphic-update22022-youth.jpg?rlkey=zbkrgxnk2todasqj0e9dp4403&amp;dl=0","Click to download SizeChart")</f>
      </c>
      <c r="C4734" s="0" t="inlineStr">
        <is>
          <t>Gast Youth Henley Hoodie</t>
        </is>
      </c>
      <c r="D4734" s="0" t="inlineStr">
        <is>
          <t>123581</t>
        </is>
      </c>
      <c r="E4734" s="0" t="inlineStr">
        <is>
          <t>BLANK GAST Y BK:123581C-YM</t>
        </is>
      </c>
      <c r="F4734" s="0" t="inlineStr">
        <is>
          <t>899123581028</t>
        </is>
      </c>
      <c r="G4734" s="0" t="inlineStr">
        <is>
          <t>YOUTH</t>
        </is>
      </c>
      <c r="H4734" s="0" t="inlineStr">
        <is>
          <t>YM</t>
        </is>
      </c>
      <c r="I4734" s="0">
        <v>33.99</v>
      </c>
      <c r="J4734" s="0">
        <v>22</v>
      </c>
    </row>
    <row r="4735" spans="1:10" customHeight="0">
      <c r="A4735" s="0">
        <f>HYPERLINK("https://dl.dropboxusercontent.com/scl/fi/1sae6dverhlqpsg6q22bh/123581-f.jpg?rlkey=2p0xr9veinoesat9lje03ptax&amp;dl=0","Click to download Image")</f>
      </c>
      <c r="B4735" s="0">
        <f>HYPERLINK("https://dl.dropboxusercontent.com/scl/fi/yf5wfwl5ur07qnu8j5cpb/graphic-update22022-youth.jpg?rlkey=zbkrgxnk2todasqj0e9dp4403&amp;dl=0","Click to download SizeChart")</f>
      </c>
      <c r="C4735" s="0" t="inlineStr">
        <is>
          <t>Gast Youth Henley Hoodie</t>
        </is>
      </c>
      <c r="D4735" s="0" t="inlineStr">
        <is>
          <t>123581</t>
        </is>
      </c>
      <c r="E4735" s="0" t="inlineStr">
        <is>
          <t>BLANK GAST Y BK:123581D-YL</t>
        </is>
      </c>
      <c r="F4735" s="0" t="inlineStr">
        <is>
          <t>899123581035</t>
        </is>
      </c>
      <c r="G4735" s="0" t="inlineStr">
        <is>
          <t>YOUTH</t>
        </is>
      </c>
      <c r="H4735" s="0" t="inlineStr">
        <is>
          <t>YL</t>
        </is>
      </c>
      <c r="I4735" s="0">
        <v>33.99</v>
      </c>
      <c r="J4735" s="0">
        <v>21</v>
      </c>
    </row>
    <row r="4736" spans="1:10" customHeight="0">
      <c r="A4736" s="0">
        <f>HYPERLINK("https://dl.dropboxusercontent.com/scl/fi/1sae6dverhlqpsg6q22bh/123581-f.jpg?rlkey=2p0xr9veinoesat9lje03ptax&amp;dl=0","Click to download Image")</f>
      </c>
      <c r="B4736" s="0">
        <f>HYPERLINK("https://dl.dropboxusercontent.com/scl/fi/yf5wfwl5ur07qnu8j5cpb/graphic-update22022-youth.jpg?rlkey=zbkrgxnk2todasqj0e9dp4403&amp;dl=0","Click to download SizeChart")</f>
      </c>
      <c r="C4736" s="0" t="inlineStr">
        <is>
          <t>Gast Youth Henley Hoodie</t>
        </is>
      </c>
      <c r="D4736" s="0" t="inlineStr">
        <is>
          <t>123581</t>
        </is>
      </c>
      <c r="E4736" s="0" t="inlineStr">
        <is>
          <t>BLANK GAST Y BK:123581E-YXL</t>
        </is>
      </c>
      <c r="F4736" s="0" t="inlineStr">
        <is>
          <t>899123581042</t>
        </is>
      </c>
      <c r="G4736" s="0" t="inlineStr">
        <is>
          <t>YOUTH</t>
        </is>
      </c>
      <c r="H4736" s="0" t="inlineStr">
        <is>
          <t>YXL</t>
        </is>
      </c>
      <c r="I4736" s="0">
        <v>33.99</v>
      </c>
      <c r="J4736" s="0">
        <v>22</v>
      </c>
    </row>
    <row r="4737" spans="1:10" customHeight="0">
      <c r="A4737" s="0">
        <f>HYPERLINK("https://dl.dropboxusercontent.com/scl/fi/3jdvtq2j65g3usm7k1hj7/123583-f.jpg?rlkey=aeigok0p5x33i9u95tg99tdlt&amp;dl=0","Click to download Image")</f>
      </c>
      <c r="B4737" s="0">
        <f>HYPERLINK("https://dl.dropboxusercontent.com/scl/fi/yf5wfwl5ur07qnu8j5cpb/graphic-update22022-youth.jpg?rlkey=zbkrgxnk2todasqj0e9dp4403&amp;dl=0","Click to download SizeChart")</f>
      </c>
      <c r="C4737" s="0" t="inlineStr">
        <is>
          <t>Gast Youth Henley Hoodie</t>
        </is>
      </c>
      <c r="D4737" s="0" t="inlineStr">
        <is>
          <t>123583</t>
        </is>
      </c>
      <c r="E4737" s="0" t="inlineStr">
        <is>
          <t>BLANK GAST Y PE:123583B-YS</t>
        </is>
      </c>
      <c r="F4737" s="0" t="inlineStr">
        <is>
          <t>899123583015</t>
        </is>
      </c>
      <c r="G4737" s="0" t="inlineStr">
        <is>
          <t>YOUTH</t>
        </is>
      </c>
      <c r="H4737" s="0" t="inlineStr">
        <is>
          <t>YS</t>
        </is>
      </c>
      <c r="I4737" s="0">
        <v>33.99</v>
      </c>
      <c r="J4737" s="0">
        <v>27</v>
      </c>
    </row>
    <row r="4738" spans="1:10" customHeight="0">
      <c r="A4738" s="0">
        <f>HYPERLINK("https://dl.dropboxusercontent.com/scl/fi/3jdvtq2j65g3usm7k1hj7/123583-f.jpg?rlkey=aeigok0p5x33i9u95tg99tdlt&amp;dl=0","Click to download Image")</f>
      </c>
      <c r="B4738" s="0">
        <f>HYPERLINK("https://dl.dropboxusercontent.com/scl/fi/yf5wfwl5ur07qnu8j5cpb/graphic-update22022-youth.jpg?rlkey=zbkrgxnk2todasqj0e9dp4403&amp;dl=0","Click to download SizeChart")</f>
      </c>
      <c r="C4738" s="0" t="inlineStr">
        <is>
          <t>Gast Youth Henley Hoodie</t>
        </is>
      </c>
      <c r="D4738" s="0" t="inlineStr">
        <is>
          <t>123583</t>
        </is>
      </c>
      <c r="E4738" s="0" t="inlineStr">
        <is>
          <t>BLANK GAST Y PE:123583C-YM</t>
        </is>
      </c>
      <c r="F4738" s="0" t="inlineStr">
        <is>
          <t>899123583022</t>
        </is>
      </c>
      <c r="G4738" s="0" t="inlineStr">
        <is>
          <t>YOUTH</t>
        </is>
      </c>
      <c r="H4738" s="0" t="inlineStr">
        <is>
          <t>YM</t>
        </is>
      </c>
      <c r="I4738" s="0">
        <v>33.99</v>
      </c>
      <c r="J4738" s="0">
        <v>27</v>
      </c>
    </row>
    <row r="4739" spans="1:10" customHeight="0">
      <c r="A4739" s="0">
        <f>HYPERLINK("https://dl.dropboxusercontent.com/scl/fi/3jdvtq2j65g3usm7k1hj7/123583-f.jpg?rlkey=aeigok0p5x33i9u95tg99tdlt&amp;dl=0","Click to download Image")</f>
      </c>
      <c r="B4739" s="0">
        <f>HYPERLINK("https://dl.dropboxusercontent.com/scl/fi/yf5wfwl5ur07qnu8j5cpb/graphic-update22022-youth.jpg?rlkey=zbkrgxnk2todasqj0e9dp4403&amp;dl=0","Click to download SizeChart")</f>
      </c>
      <c r="C4739" s="0" t="inlineStr">
        <is>
          <t>Gast Youth Henley Hoodie</t>
        </is>
      </c>
      <c r="D4739" s="0" t="inlineStr">
        <is>
          <t>123583</t>
        </is>
      </c>
      <c r="E4739" s="0" t="inlineStr">
        <is>
          <t>BLANK GAST Y PE:123583D-YL</t>
        </is>
      </c>
      <c r="F4739" s="0" t="inlineStr">
        <is>
          <t>899123583039</t>
        </is>
      </c>
      <c r="G4739" s="0" t="inlineStr">
        <is>
          <t>YOUTH</t>
        </is>
      </c>
      <c r="H4739" s="0" t="inlineStr">
        <is>
          <t>YL</t>
        </is>
      </c>
      <c r="I4739" s="0">
        <v>33.99</v>
      </c>
      <c r="J4739" s="0">
        <v>26</v>
      </c>
    </row>
    <row r="4740" spans="1:10" customHeight="0">
      <c r="A4740" s="0">
        <f>HYPERLINK("https://dl.dropboxusercontent.com/scl/fi/3jdvtq2j65g3usm7k1hj7/123583-f.jpg?rlkey=aeigok0p5x33i9u95tg99tdlt&amp;dl=0","Click to download Image")</f>
      </c>
      <c r="B4740" s="0">
        <f>HYPERLINK("https://dl.dropboxusercontent.com/scl/fi/yf5wfwl5ur07qnu8j5cpb/graphic-update22022-youth.jpg?rlkey=zbkrgxnk2todasqj0e9dp4403&amp;dl=0","Click to download SizeChart")</f>
      </c>
      <c r="C4740" s="0" t="inlineStr">
        <is>
          <t>Gast Youth Henley Hoodie</t>
        </is>
      </c>
      <c r="D4740" s="0" t="inlineStr">
        <is>
          <t>123583</t>
        </is>
      </c>
      <c r="E4740" s="0" t="inlineStr">
        <is>
          <t>BLANK GAST Y PE:123583E-YXL</t>
        </is>
      </c>
      <c r="F4740" s="0" t="inlineStr">
        <is>
          <t>899123583046</t>
        </is>
      </c>
      <c r="G4740" s="0" t="inlineStr">
        <is>
          <t>YOUTH</t>
        </is>
      </c>
      <c r="H4740" s="0" t="inlineStr">
        <is>
          <t>YXL</t>
        </is>
      </c>
      <c r="I4740" s="0">
        <v>33.99</v>
      </c>
      <c r="J4740" s="0">
        <v>28</v>
      </c>
    </row>
    <row r="4741" spans="1:10" customHeight="0">
      <c r="A4741" s="0">
        <f>HYPERLINK("https://dl.dropboxusercontent.com/scl/fi/xwskhqfvtq2zon15tdaqm/roxanne-116183-f.jpg?rlkey=w08gym0wpkzddmdyl88oo8t1s&amp;dl=0","Click to download Image")</f>
      </c>
      <c r="B4741" s="0">
        <f>HYPERLINK("https://dl.dropboxusercontent.com/scl/fi/wwepihh8nmo714iqb438j/womens-t-shirt-size-chartsroxanne.jpg?rlkey=b00byqq4ykreahy5a7079cem8&amp;dl=0","Click to download SizeChart")</f>
      </c>
      <c r="C4741" s="0" t="inlineStr">
        <is>
          <t>Roxanne Women's Color Blocked Long Sleeve</t>
        </is>
      </c>
      <c r="D4741" s="0" t="inlineStr">
        <is>
          <t>116183</t>
        </is>
      </c>
      <c r="E4741" s="0" t="inlineStr">
        <is>
          <t>BLANK ROXANNE W BLACK GREY:116183A – S</t>
        </is>
      </c>
      <c r="G4741" s="0" t="inlineStr">
        <is>
          <t>WOMENS</t>
        </is>
      </c>
      <c r="H4741" s="0" t="inlineStr">
        <is>
          <t>S</t>
        </is>
      </c>
      <c r="I4741" s="0">
        <v>29.99</v>
      </c>
      <c r="J4741" s="0">
        <v>23</v>
      </c>
    </row>
    <row r="4742" spans="1:10" customHeight="0">
      <c r="A4742" s="0">
        <f>HYPERLINK("https://dl.dropboxusercontent.com/scl/fi/xwskhqfvtq2zon15tdaqm/roxanne-116183-f.jpg?rlkey=w08gym0wpkzddmdyl88oo8t1s&amp;dl=0","Click to download Image")</f>
      </c>
      <c r="B4742" s="0">
        <f>HYPERLINK("https://dl.dropboxusercontent.com/scl/fi/wwepihh8nmo714iqb438j/womens-t-shirt-size-chartsroxanne.jpg?rlkey=b00byqq4ykreahy5a7079cem8&amp;dl=0","Click to download SizeChart")</f>
      </c>
      <c r="C4742" s="0" t="inlineStr">
        <is>
          <t>Roxanne Women's Color Blocked Long Sleeve</t>
        </is>
      </c>
      <c r="D4742" s="0" t="inlineStr">
        <is>
          <t>116183</t>
        </is>
      </c>
      <c r="E4742" s="0" t="inlineStr">
        <is>
          <t>BLANK ROXANNE W BLACK GREY:116183B – M</t>
        </is>
      </c>
      <c r="G4742" s="0" t="inlineStr">
        <is>
          <t>WOMENS</t>
        </is>
      </c>
      <c r="H4742" s="0" t="inlineStr">
        <is>
          <t>M</t>
        </is>
      </c>
      <c r="I4742" s="0">
        <v>29.99</v>
      </c>
      <c r="J4742" s="0">
        <v>46</v>
      </c>
    </row>
    <row r="4743" spans="1:10" customHeight="0">
      <c r="A4743" s="0">
        <f>HYPERLINK("https://dl.dropboxusercontent.com/scl/fi/xwskhqfvtq2zon15tdaqm/roxanne-116183-f.jpg?rlkey=w08gym0wpkzddmdyl88oo8t1s&amp;dl=0","Click to download Image")</f>
      </c>
      <c r="B4743" s="0">
        <f>HYPERLINK("https://dl.dropboxusercontent.com/scl/fi/wwepihh8nmo714iqb438j/womens-t-shirt-size-chartsroxanne.jpg?rlkey=b00byqq4ykreahy5a7079cem8&amp;dl=0","Click to download SizeChart")</f>
      </c>
      <c r="C4743" s="0" t="inlineStr">
        <is>
          <t>Roxanne Women's Color Blocked Long Sleeve</t>
        </is>
      </c>
      <c r="D4743" s="0" t="inlineStr">
        <is>
          <t>116183</t>
        </is>
      </c>
      <c r="E4743" s="0" t="inlineStr">
        <is>
          <t>BLANK ROXANNE W BLACK GREY:116183C – L</t>
        </is>
      </c>
      <c r="G4743" s="0" t="inlineStr">
        <is>
          <t>WOMENS</t>
        </is>
      </c>
      <c r="H4743" s="0" t="inlineStr">
        <is>
          <t>L</t>
        </is>
      </c>
      <c r="I4743" s="0">
        <v>29.99</v>
      </c>
      <c r="J4743" s="0">
        <v>46</v>
      </c>
    </row>
    <row r="4744" spans="1:10" customHeight="0">
      <c r="A4744" s="0">
        <f>HYPERLINK("https://dl.dropboxusercontent.com/scl/fi/xwskhqfvtq2zon15tdaqm/roxanne-116183-f.jpg?rlkey=w08gym0wpkzddmdyl88oo8t1s&amp;dl=0","Click to download Image")</f>
      </c>
      <c r="B4744" s="0">
        <f>HYPERLINK("https://dl.dropboxusercontent.com/scl/fi/wwepihh8nmo714iqb438j/womens-t-shirt-size-chartsroxanne.jpg?rlkey=b00byqq4ykreahy5a7079cem8&amp;dl=0","Click to download SizeChart")</f>
      </c>
      <c r="C4744" s="0" t="inlineStr">
        <is>
          <t>Roxanne Women's Color Blocked Long Sleeve</t>
        </is>
      </c>
      <c r="D4744" s="0" t="inlineStr">
        <is>
          <t>116183</t>
        </is>
      </c>
      <c r="E4744" s="0" t="inlineStr">
        <is>
          <t>BLANK ROXANNE W BLACK GREY:116183D – XL</t>
        </is>
      </c>
      <c r="G4744" s="0" t="inlineStr">
        <is>
          <t>WOMENS</t>
        </is>
      </c>
      <c r="H4744" s="0" t="inlineStr">
        <is>
          <t>XL</t>
        </is>
      </c>
      <c r="I4744" s="0">
        <v>29.99</v>
      </c>
      <c r="J4744" s="0">
        <v>20</v>
      </c>
    </row>
    <row r="4745" spans="1:10" customHeight="0">
      <c r="A4745" s="0">
        <f>HYPERLINK("https://dl.dropboxusercontent.com/scl/fi/xwskhqfvtq2zon15tdaqm/roxanne-116183-f.jpg?rlkey=w08gym0wpkzddmdyl88oo8t1s&amp;dl=0","Click to download Image")</f>
      </c>
      <c r="B4745" s="0">
        <f>HYPERLINK("https://dl.dropboxusercontent.com/scl/fi/wwepihh8nmo714iqb438j/womens-t-shirt-size-chartsroxanne.jpg?rlkey=b00byqq4ykreahy5a7079cem8&amp;dl=0","Click to download SizeChart")</f>
      </c>
      <c r="C4745" s="0" t="inlineStr">
        <is>
          <t>Roxanne Women's Color Blocked Long Sleeve</t>
        </is>
      </c>
      <c r="D4745" s="0" t="inlineStr">
        <is>
          <t>116183</t>
        </is>
      </c>
      <c r="E4745" s="0" t="inlineStr">
        <is>
          <t>BLANK ROXANNE W BLACK GREY:116183E - 2XL</t>
        </is>
      </c>
      <c r="G4745" s="0" t="inlineStr">
        <is>
          <t>WOMENS</t>
        </is>
      </c>
      <c r="H4745" s="0" t="inlineStr">
        <is>
          <t>2XL</t>
        </is>
      </c>
      <c r="I4745" s="0">
        <v>29.99</v>
      </c>
      <c r="J4745" s="0">
        <v>9</v>
      </c>
    </row>
    <row r="4746" spans="1:10" customHeight="0">
      <c r="A4746" s="0">
        <f>HYPERLINK("https://dl.dropboxusercontent.com/scl/fi/xwskhqfvtq2zon15tdaqm/roxanne-116183-f.jpg?rlkey=w08gym0wpkzddmdyl88oo8t1s&amp;dl=0","Click to download Image")</f>
      </c>
      <c r="B4746" s="0">
        <f>HYPERLINK("https://dl.dropboxusercontent.com/scl/fi/wwepihh8nmo714iqb438j/womens-t-shirt-size-chartsroxanne.jpg?rlkey=b00byqq4ykreahy5a7079cem8&amp;dl=0","Click to download SizeChart")</f>
      </c>
      <c r="C4746" s="0" t="inlineStr">
        <is>
          <t>Roxanne Women's Color Blocked Long Sleeve</t>
        </is>
      </c>
      <c r="D4746" s="0" t="inlineStr">
        <is>
          <t>116183</t>
        </is>
      </c>
      <c r="E4746" s="0" t="inlineStr">
        <is>
          <t>BLANK ROXANNE W BLACK GREY:116183F - 3XL</t>
        </is>
      </c>
      <c r="G4746" s="0" t="inlineStr">
        <is>
          <t>WOMENS</t>
        </is>
      </c>
      <c r="H4746" s="0" t="inlineStr">
        <is>
          <t>3XL</t>
        </is>
      </c>
      <c r="I4746" s="0">
        <v>29.99</v>
      </c>
      <c r="J4746" s="0">
        <v>4</v>
      </c>
    </row>
    <row r="4747" spans="1:10" customHeight="0">
      <c r="A4747" s="0">
        <f>HYPERLINK("https://dl.dropboxusercontent.com/scl/fi/820878eg9s4x0errro6cz/roxanne-116185-f.jpg?rlkey=p3ryjtmoftoew9x8h48uffw75&amp;dl=0","Click to download Image")</f>
      </c>
      <c r="B4747" s="0">
        <f>HYPERLINK("https://dl.dropboxusercontent.com/scl/fi/wwepihh8nmo714iqb438j/womens-t-shirt-size-chartsroxanne.jpg?rlkey=b00byqq4ykreahy5a7079cem8&amp;dl=0","Click to download SizeChart")</f>
      </c>
      <c r="C4747" s="0" t="inlineStr">
        <is>
          <t>Roxanne Women's Color Blocked Long Sleeve</t>
        </is>
      </c>
      <c r="D4747" s="0" t="inlineStr">
        <is>
          <t>116185</t>
        </is>
      </c>
      <c r="E4747" s="0" t="inlineStr">
        <is>
          <t>BLANK ROXANNE W CARDINAL GREY:116185A – S</t>
        </is>
      </c>
      <c r="G4747" s="0" t="inlineStr">
        <is>
          <t>WOMENS</t>
        </is>
      </c>
      <c r="H4747" s="0" t="inlineStr">
        <is>
          <t>S</t>
        </is>
      </c>
      <c r="I4747" s="0">
        <v>29.99</v>
      </c>
      <c r="J4747" s="0">
        <v>24</v>
      </c>
    </row>
    <row r="4748" spans="1:10" customHeight="0">
      <c r="A4748" s="0">
        <f>HYPERLINK("https://dl.dropboxusercontent.com/scl/fi/820878eg9s4x0errro6cz/roxanne-116185-f.jpg?rlkey=p3ryjtmoftoew9x8h48uffw75&amp;dl=0","Click to download Image")</f>
      </c>
      <c r="B4748" s="0">
        <f>HYPERLINK("https://dl.dropboxusercontent.com/scl/fi/wwepihh8nmo714iqb438j/womens-t-shirt-size-chartsroxanne.jpg?rlkey=b00byqq4ykreahy5a7079cem8&amp;dl=0","Click to download SizeChart")</f>
      </c>
      <c r="C4748" s="0" t="inlineStr">
        <is>
          <t>Roxanne Women's Color Blocked Long Sleeve</t>
        </is>
      </c>
      <c r="D4748" s="0" t="inlineStr">
        <is>
          <t>116185</t>
        </is>
      </c>
      <c r="E4748" s="0" t="inlineStr">
        <is>
          <t>BLANK ROXANNE W CARDINAL GREY:116185B – M</t>
        </is>
      </c>
      <c r="G4748" s="0" t="inlineStr">
        <is>
          <t>WOMENS</t>
        </is>
      </c>
      <c r="H4748" s="0" t="inlineStr">
        <is>
          <t>M</t>
        </is>
      </c>
      <c r="I4748" s="0">
        <v>29.99</v>
      </c>
      <c r="J4748" s="0">
        <v>48</v>
      </c>
    </row>
    <row r="4749" spans="1:10" customHeight="0">
      <c r="A4749" s="0">
        <f>HYPERLINK("https://dl.dropboxusercontent.com/scl/fi/820878eg9s4x0errro6cz/roxanne-116185-f.jpg?rlkey=p3ryjtmoftoew9x8h48uffw75&amp;dl=0","Click to download Image")</f>
      </c>
      <c r="B4749" s="0">
        <f>HYPERLINK("https://dl.dropboxusercontent.com/scl/fi/wwepihh8nmo714iqb438j/womens-t-shirt-size-chartsroxanne.jpg?rlkey=b00byqq4ykreahy5a7079cem8&amp;dl=0","Click to download SizeChart")</f>
      </c>
      <c r="C4749" s="0" t="inlineStr">
        <is>
          <t>Roxanne Women's Color Blocked Long Sleeve</t>
        </is>
      </c>
      <c r="D4749" s="0" t="inlineStr">
        <is>
          <t>116185</t>
        </is>
      </c>
      <c r="E4749" s="0" t="inlineStr">
        <is>
          <t>BLANK ROXANNE W CARDINAL GREY:116185C – L</t>
        </is>
      </c>
      <c r="G4749" s="0" t="inlineStr">
        <is>
          <t>WOMENS</t>
        </is>
      </c>
      <c r="H4749" s="0" t="inlineStr">
        <is>
          <t>L</t>
        </is>
      </c>
      <c r="I4749" s="0">
        <v>29.99</v>
      </c>
      <c r="J4749" s="0">
        <v>47</v>
      </c>
    </row>
    <row r="4750" spans="1:10" customHeight="0">
      <c r="A4750" s="0">
        <f>HYPERLINK("https://dl.dropboxusercontent.com/scl/fi/820878eg9s4x0errro6cz/roxanne-116185-f.jpg?rlkey=p3ryjtmoftoew9x8h48uffw75&amp;dl=0","Click to download Image")</f>
      </c>
      <c r="B4750" s="0">
        <f>HYPERLINK("https://dl.dropboxusercontent.com/scl/fi/wwepihh8nmo714iqb438j/womens-t-shirt-size-chartsroxanne.jpg?rlkey=b00byqq4ykreahy5a7079cem8&amp;dl=0","Click to download SizeChart")</f>
      </c>
      <c r="C4750" s="0" t="inlineStr">
        <is>
          <t>Roxanne Women's Color Blocked Long Sleeve</t>
        </is>
      </c>
      <c r="D4750" s="0" t="inlineStr">
        <is>
          <t>116185</t>
        </is>
      </c>
      <c r="E4750" s="0" t="inlineStr">
        <is>
          <t>BLANK ROXANNE W CARDINAL GREY:116185D – XL</t>
        </is>
      </c>
      <c r="G4750" s="0" t="inlineStr">
        <is>
          <t>WOMENS</t>
        </is>
      </c>
      <c r="H4750" s="0" t="inlineStr">
        <is>
          <t>XL</t>
        </is>
      </c>
      <c r="I4750" s="0">
        <v>29.99</v>
      </c>
      <c r="J4750" s="0">
        <v>24</v>
      </c>
    </row>
    <row r="4751" spans="1:10" customHeight="0">
      <c r="A4751" s="0">
        <f>HYPERLINK("https://dl.dropboxusercontent.com/scl/fi/820878eg9s4x0errro6cz/roxanne-116185-f.jpg?rlkey=p3ryjtmoftoew9x8h48uffw75&amp;dl=0","Click to download Image")</f>
      </c>
      <c r="B4751" s="0">
        <f>HYPERLINK("https://dl.dropboxusercontent.com/scl/fi/wwepihh8nmo714iqb438j/womens-t-shirt-size-chartsroxanne.jpg?rlkey=b00byqq4ykreahy5a7079cem8&amp;dl=0","Click to download SizeChart")</f>
      </c>
      <c r="C4751" s="0" t="inlineStr">
        <is>
          <t>Roxanne Women's Color Blocked Long Sleeve</t>
        </is>
      </c>
      <c r="D4751" s="0" t="inlineStr">
        <is>
          <t>116185</t>
        </is>
      </c>
      <c r="E4751" s="0" t="inlineStr">
        <is>
          <t>BLANK ROXANNE W CARDINAL GREY:116185E - 2XL</t>
        </is>
      </c>
      <c r="G4751" s="0" t="inlineStr">
        <is>
          <t>WOMENS</t>
        </is>
      </c>
      <c r="H4751" s="0" t="inlineStr">
        <is>
          <t>2XL</t>
        </is>
      </c>
      <c r="I4751" s="0">
        <v>29.99</v>
      </c>
      <c r="J4751" s="0">
        <v>12</v>
      </c>
    </row>
    <row r="4752" spans="1:10" customHeight="0">
      <c r="A4752" s="0">
        <f>HYPERLINK("https://dl.dropboxusercontent.com/scl/fi/820878eg9s4x0errro6cz/roxanne-116185-f.jpg?rlkey=p3ryjtmoftoew9x8h48uffw75&amp;dl=0","Click to download Image")</f>
      </c>
      <c r="B4752" s="0">
        <f>HYPERLINK("https://dl.dropboxusercontent.com/scl/fi/wwepihh8nmo714iqb438j/womens-t-shirt-size-chartsroxanne.jpg?rlkey=b00byqq4ykreahy5a7079cem8&amp;dl=0","Click to download SizeChart")</f>
      </c>
      <c r="C4752" s="0" t="inlineStr">
        <is>
          <t>Roxanne Women's Color Blocked Long Sleeve</t>
        </is>
      </c>
      <c r="D4752" s="0" t="inlineStr">
        <is>
          <t>116185</t>
        </is>
      </c>
      <c r="E4752" s="0" t="inlineStr">
        <is>
          <t>BLANK ROXANNE W CARDINAL GREY:116185F - 3XL</t>
        </is>
      </c>
      <c r="G4752" s="0" t="inlineStr">
        <is>
          <t>WOMENS</t>
        </is>
      </c>
      <c r="H4752" s="0" t="inlineStr">
        <is>
          <t>3XL</t>
        </is>
      </c>
      <c r="I4752" s="0">
        <v>29.99</v>
      </c>
      <c r="J4752" s="0">
        <v>6</v>
      </c>
    </row>
    <row r="4753" spans="1:10" customHeight="0">
      <c r="A4753" s="0">
        <f>HYPERLINK("https://dl.dropboxusercontent.com/scl/fi/y8m7ujjd8iz7x1el0cfbq/roxanne-116184-f.jpg?rlkey=0kgpwfe62sothj53pzip98tcf&amp;dl=0","Click to download Image")</f>
      </c>
      <c r="B4753" s="0">
        <f>HYPERLINK("https://dl.dropboxusercontent.com/scl/fi/wwepihh8nmo714iqb438j/womens-t-shirt-size-chartsroxanne.jpg?rlkey=b00byqq4ykreahy5a7079cem8&amp;dl=0","Click to download SizeChart")</f>
      </c>
      <c r="C4753" s="0" t="inlineStr">
        <is>
          <t>Roxanne Women's Color Blocked Long Sleeve</t>
        </is>
      </c>
      <c r="D4753" s="0" t="inlineStr">
        <is>
          <t>116184</t>
        </is>
      </c>
      <c r="E4753" s="0" t="inlineStr">
        <is>
          <t>BLANK ROXANNE W CARDINAL GOLD:116184A – S</t>
        </is>
      </c>
      <c r="G4753" s="0" t="inlineStr">
        <is>
          <t>WOMENS</t>
        </is>
      </c>
      <c r="H4753" s="0" t="inlineStr">
        <is>
          <t>S</t>
        </is>
      </c>
      <c r="I4753" s="0">
        <v>29.99</v>
      </c>
      <c r="J4753" s="0">
        <v>24</v>
      </c>
    </row>
    <row r="4754" spans="1:10" customHeight="0">
      <c r="A4754" s="0">
        <f>HYPERLINK("https://dl.dropboxusercontent.com/scl/fi/y8m7ujjd8iz7x1el0cfbq/roxanne-116184-f.jpg?rlkey=0kgpwfe62sothj53pzip98tcf&amp;dl=0","Click to download Image")</f>
      </c>
      <c r="B4754" s="0">
        <f>HYPERLINK("https://dl.dropboxusercontent.com/scl/fi/wwepihh8nmo714iqb438j/womens-t-shirt-size-chartsroxanne.jpg?rlkey=b00byqq4ykreahy5a7079cem8&amp;dl=0","Click to download SizeChart")</f>
      </c>
      <c r="C4754" s="0" t="inlineStr">
        <is>
          <t>Roxanne Women's Color Blocked Long Sleeve</t>
        </is>
      </c>
      <c r="D4754" s="0" t="inlineStr">
        <is>
          <t>116184</t>
        </is>
      </c>
      <c r="E4754" s="0" t="inlineStr">
        <is>
          <t>BLANK ROXANNE W CARDINAL GOLD:116184B – M</t>
        </is>
      </c>
      <c r="G4754" s="0" t="inlineStr">
        <is>
          <t>WOMENS</t>
        </is>
      </c>
      <c r="H4754" s="0" t="inlineStr">
        <is>
          <t>M</t>
        </is>
      </c>
      <c r="I4754" s="0">
        <v>29.99</v>
      </c>
      <c r="J4754" s="0">
        <v>48</v>
      </c>
    </row>
    <row r="4755" spans="1:10" customHeight="0">
      <c r="A4755" s="0">
        <f>HYPERLINK("https://dl.dropboxusercontent.com/scl/fi/y8m7ujjd8iz7x1el0cfbq/roxanne-116184-f.jpg?rlkey=0kgpwfe62sothj53pzip98tcf&amp;dl=0","Click to download Image")</f>
      </c>
      <c r="B4755" s="0">
        <f>HYPERLINK("https://dl.dropboxusercontent.com/scl/fi/wwepihh8nmo714iqb438j/womens-t-shirt-size-chartsroxanne.jpg?rlkey=b00byqq4ykreahy5a7079cem8&amp;dl=0","Click to download SizeChart")</f>
      </c>
      <c r="C4755" s="0" t="inlineStr">
        <is>
          <t>Roxanne Women's Color Blocked Long Sleeve</t>
        </is>
      </c>
      <c r="D4755" s="0" t="inlineStr">
        <is>
          <t>116184</t>
        </is>
      </c>
      <c r="E4755" s="0" t="inlineStr">
        <is>
          <t>BLANK ROXANNE W CARDINAL GOLD:116184C – L</t>
        </is>
      </c>
      <c r="G4755" s="0" t="inlineStr">
        <is>
          <t>WOMENS</t>
        </is>
      </c>
      <c r="H4755" s="0" t="inlineStr">
        <is>
          <t>L</t>
        </is>
      </c>
      <c r="I4755" s="0">
        <v>29.99</v>
      </c>
      <c r="J4755" s="0">
        <v>48</v>
      </c>
    </row>
    <row r="4756" spans="1:10" customHeight="0">
      <c r="A4756" s="0">
        <f>HYPERLINK("https://dl.dropboxusercontent.com/scl/fi/y8m7ujjd8iz7x1el0cfbq/roxanne-116184-f.jpg?rlkey=0kgpwfe62sothj53pzip98tcf&amp;dl=0","Click to download Image")</f>
      </c>
      <c r="B4756" s="0">
        <f>HYPERLINK("https://dl.dropboxusercontent.com/scl/fi/wwepihh8nmo714iqb438j/womens-t-shirt-size-chartsroxanne.jpg?rlkey=b00byqq4ykreahy5a7079cem8&amp;dl=0","Click to download SizeChart")</f>
      </c>
      <c r="C4756" s="0" t="inlineStr">
        <is>
          <t>Roxanne Women's Color Blocked Long Sleeve</t>
        </is>
      </c>
      <c r="D4756" s="0" t="inlineStr">
        <is>
          <t>116184</t>
        </is>
      </c>
      <c r="E4756" s="0" t="inlineStr">
        <is>
          <t>BLANK ROXANNE W CARDINAL GOLD:116184D – XL</t>
        </is>
      </c>
      <c r="G4756" s="0" t="inlineStr">
        <is>
          <t>WOMENS</t>
        </is>
      </c>
      <c r="H4756" s="0" t="inlineStr">
        <is>
          <t>XL</t>
        </is>
      </c>
      <c r="I4756" s="0">
        <v>29.99</v>
      </c>
      <c r="J4756" s="0">
        <v>24</v>
      </c>
    </row>
    <row r="4757" spans="1:10" customHeight="0">
      <c r="A4757" s="0">
        <f>HYPERLINK("https://dl.dropboxusercontent.com/scl/fi/y8m7ujjd8iz7x1el0cfbq/roxanne-116184-f.jpg?rlkey=0kgpwfe62sothj53pzip98tcf&amp;dl=0","Click to download Image")</f>
      </c>
      <c r="B4757" s="0">
        <f>HYPERLINK("https://dl.dropboxusercontent.com/scl/fi/wwepihh8nmo714iqb438j/womens-t-shirt-size-chartsroxanne.jpg?rlkey=b00byqq4ykreahy5a7079cem8&amp;dl=0","Click to download SizeChart")</f>
      </c>
      <c r="C4757" s="0" t="inlineStr">
        <is>
          <t>Roxanne Women's Color Blocked Long Sleeve</t>
        </is>
      </c>
      <c r="D4757" s="0" t="inlineStr">
        <is>
          <t>116184</t>
        </is>
      </c>
      <c r="E4757" s="0" t="inlineStr">
        <is>
          <t>BLANK ROXANNE W CARDINAL GOLD:116184E - 2XL</t>
        </is>
      </c>
      <c r="G4757" s="0" t="inlineStr">
        <is>
          <t>WOMENS</t>
        </is>
      </c>
      <c r="H4757" s="0" t="inlineStr">
        <is>
          <t>2XL</t>
        </is>
      </c>
      <c r="I4757" s="0">
        <v>29.99</v>
      </c>
      <c r="J4757" s="0">
        <v>12</v>
      </c>
    </row>
    <row r="4758" spans="1:10" customHeight="0">
      <c r="A4758" s="0">
        <f>HYPERLINK("https://dl.dropboxusercontent.com/scl/fi/y8m7ujjd8iz7x1el0cfbq/roxanne-116184-f.jpg?rlkey=0kgpwfe62sothj53pzip98tcf&amp;dl=0","Click to download Image")</f>
      </c>
      <c r="B4758" s="0">
        <f>HYPERLINK("https://dl.dropboxusercontent.com/scl/fi/wwepihh8nmo714iqb438j/womens-t-shirt-size-chartsroxanne.jpg?rlkey=b00byqq4ykreahy5a7079cem8&amp;dl=0","Click to download SizeChart")</f>
      </c>
      <c r="C4758" s="0" t="inlineStr">
        <is>
          <t>Roxanne Women's Color Blocked Long Sleeve</t>
        </is>
      </c>
      <c r="D4758" s="0" t="inlineStr">
        <is>
          <t>116184</t>
        </is>
      </c>
      <c r="E4758" s="0" t="inlineStr">
        <is>
          <t>BLANK ROXANNE W CARDINAL GOLD:116184F - 3XL</t>
        </is>
      </c>
      <c r="G4758" s="0" t="inlineStr">
        <is>
          <t>WOMENS</t>
        </is>
      </c>
      <c r="H4758" s="0" t="inlineStr">
        <is>
          <t>3XL</t>
        </is>
      </c>
      <c r="I4758" s="0">
        <v>29.99</v>
      </c>
      <c r="J4758" s="0">
        <v>6</v>
      </c>
    </row>
    <row r="4759" spans="1:10" customHeight="0">
      <c r="A4759" s="0">
        <f>HYPERLINK("https://dl.dropboxusercontent.com/scl/fi/6t5bbuglkrumf5d7776q3/opalm1.jpg?rlkey=zh8mjrwuez1hm8i34jpz43ve0&amp;dl=0","Click to download Image")</f>
      </c>
      <c r="C4759" s="0" t="inlineStr">
        <is>
          <t>Opal Toddler Flare T-Shirt</t>
        </is>
      </c>
      <c r="D4759" s="0" t="inlineStr">
        <is>
          <t>123983</t>
        </is>
      </c>
      <c r="E4759" s="0" t="inlineStr">
        <is>
          <t>BLANK OPAL T GN:123983A-2T</t>
        </is>
      </c>
      <c r="F4759" s="0" t="inlineStr">
        <is>
          <t>899123983082</t>
        </is>
      </c>
      <c r="G4759" s="0" t="inlineStr">
        <is>
          <t>TODDLER</t>
        </is>
      </c>
      <c r="H4759" s="0" t="inlineStr">
        <is>
          <t>2T</t>
        </is>
      </c>
      <c r="I4759" s="0">
        <v>25.99</v>
      </c>
      <c r="J4759" s="0">
        <v>6</v>
      </c>
    </row>
    <row r="4760" spans="1:10" customHeight="0">
      <c r="A4760" s="0">
        <f>HYPERLINK("https://dl.dropboxusercontent.com/scl/fi/6t5bbuglkrumf5d7776q3/opalm1.jpg?rlkey=zh8mjrwuez1hm8i34jpz43ve0&amp;dl=0","Click to download Image")</f>
      </c>
      <c r="C4760" s="0" t="inlineStr">
        <is>
          <t>Opal Toddler Flare T-Shirt</t>
        </is>
      </c>
      <c r="D4760" s="0" t="inlineStr">
        <is>
          <t>123983</t>
        </is>
      </c>
      <c r="E4760" s="0" t="inlineStr">
        <is>
          <t>BLANK OPAL T GN:123983B-3T</t>
        </is>
      </c>
      <c r="F4760" s="0" t="inlineStr">
        <is>
          <t>899123983099</t>
        </is>
      </c>
      <c r="G4760" s="0" t="inlineStr">
        <is>
          <t>TODDLER</t>
        </is>
      </c>
      <c r="H4760" s="0" t="inlineStr">
        <is>
          <t>3T</t>
        </is>
      </c>
      <c r="I4760" s="0">
        <v>25.99</v>
      </c>
      <c r="J4760" s="0">
        <v>6</v>
      </c>
    </row>
    <row r="4761" spans="1:10" customHeight="0">
      <c r="A4761" s="0">
        <f>HYPERLINK("https://dl.dropboxusercontent.com/scl/fi/6t5bbuglkrumf5d7776q3/opalm1.jpg?rlkey=zh8mjrwuez1hm8i34jpz43ve0&amp;dl=0","Click to download Image")</f>
      </c>
      <c r="C4761" s="0" t="inlineStr">
        <is>
          <t>Opal Toddler Flare T-Shirt</t>
        </is>
      </c>
      <c r="D4761" s="0" t="inlineStr">
        <is>
          <t>123983</t>
        </is>
      </c>
      <c r="E4761" s="0" t="inlineStr">
        <is>
          <t>BLANK OPAL T GN:123983C-4T</t>
        </is>
      </c>
      <c r="F4761" s="0" t="inlineStr">
        <is>
          <t>899123983105</t>
        </is>
      </c>
      <c r="G4761" s="0" t="inlineStr">
        <is>
          <t>TODDLER</t>
        </is>
      </c>
      <c r="H4761" s="0" t="inlineStr">
        <is>
          <t>4T</t>
        </is>
      </c>
      <c r="I4761" s="0">
        <v>25.99</v>
      </c>
      <c r="J4761" s="0">
        <v>6</v>
      </c>
    </row>
    <row r="4762" spans="1:10" customHeight="0">
      <c r="A4762" s="0">
        <f>HYPERLINK("https://dl.dropboxusercontent.com/scl/fi/6t5bbuglkrumf5d7776q3/opalm1.jpg?rlkey=zh8mjrwuez1hm8i34jpz43ve0&amp;dl=0","Click to download Image")</f>
      </c>
      <c r="C4762" s="0" t="inlineStr">
        <is>
          <t>Opal Toddler Flare T-Shirt</t>
        </is>
      </c>
      <c r="D4762" s="0" t="inlineStr">
        <is>
          <t>123983</t>
        </is>
      </c>
      <c r="E4762" s="0" t="inlineStr">
        <is>
          <t>BLANK OPAL T GN:123983D-5T</t>
        </is>
      </c>
      <c r="F4762" s="0" t="inlineStr">
        <is>
          <t>899123983112</t>
        </is>
      </c>
      <c r="G4762" s="0" t="inlineStr">
        <is>
          <t>TODDLER</t>
        </is>
      </c>
      <c r="H4762" s="0" t="inlineStr">
        <is>
          <t>5T</t>
        </is>
      </c>
      <c r="I4762" s="0">
        <v>25.99</v>
      </c>
      <c r="J4762" s="0">
        <v>4</v>
      </c>
    </row>
    <row r="4763" spans="1:10" customHeight="0">
      <c r="A4763" s="0">
        <f>HYPERLINK("https://dl.dropboxusercontent.com/scl/fi/ibq4vipdss1ldfyigfatu/123650-f.jpg?rlkey=tdhn6wincptpr6pbpx3g6njcx&amp;dl=0","Click to download Image")</f>
      </c>
      <c r="C4763" s="0" t="inlineStr">
        <is>
          <t>Opal Toddler Flare T-Shirt</t>
        </is>
      </c>
      <c r="D4763" s="0" t="inlineStr">
        <is>
          <t>123652</t>
        </is>
      </c>
      <c r="E4763" s="0" t="inlineStr">
        <is>
          <t>BLANK OPAL T BK:123652A-2T</t>
        </is>
      </c>
      <c r="F4763" s="0" t="inlineStr">
        <is>
          <t>899123652087</t>
        </is>
      </c>
      <c r="G4763" s="0" t="inlineStr">
        <is>
          <t>TODDLER</t>
        </is>
      </c>
      <c r="H4763" s="0" t="inlineStr">
        <is>
          <t>2T</t>
        </is>
      </c>
      <c r="I4763" s="0">
        <v>25.99</v>
      </c>
      <c r="J4763" s="0">
        <v>7</v>
      </c>
    </row>
    <row r="4764" spans="1:10" customHeight="0">
      <c r="A4764" s="0">
        <f>HYPERLINK("https://dl.dropboxusercontent.com/scl/fi/ibq4vipdss1ldfyigfatu/123650-f.jpg?rlkey=tdhn6wincptpr6pbpx3g6njcx&amp;dl=0","Click to download Image")</f>
      </c>
      <c r="C4764" s="0" t="inlineStr">
        <is>
          <t>Opal Toddler Flare T-Shirt</t>
        </is>
      </c>
      <c r="D4764" s="0" t="inlineStr">
        <is>
          <t>123652</t>
        </is>
      </c>
      <c r="E4764" s="0" t="inlineStr">
        <is>
          <t>BLANK OPAL T BK:123652B-3T</t>
        </is>
      </c>
      <c r="F4764" s="0" t="inlineStr">
        <is>
          <t>899123652094</t>
        </is>
      </c>
      <c r="G4764" s="0" t="inlineStr">
        <is>
          <t>TODDLER</t>
        </is>
      </c>
      <c r="H4764" s="0" t="inlineStr">
        <is>
          <t>3T</t>
        </is>
      </c>
      <c r="I4764" s="0">
        <v>25.99</v>
      </c>
      <c r="J4764" s="0">
        <v>7</v>
      </c>
    </row>
    <row r="4765" spans="1:10" customHeight="0">
      <c r="A4765" s="0">
        <f>HYPERLINK("https://dl.dropboxusercontent.com/scl/fi/ibq4vipdss1ldfyigfatu/123650-f.jpg?rlkey=tdhn6wincptpr6pbpx3g6njcx&amp;dl=0","Click to download Image")</f>
      </c>
      <c r="C4765" s="0" t="inlineStr">
        <is>
          <t>Opal Toddler Flare T-Shirt</t>
        </is>
      </c>
      <c r="D4765" s="0" t="inlineStr">
        <is>
          <t>123652</t>
        </is>
      </c>
      <c r="E4765" s="0" t="inlineStr">
        <is>
          <t>BLANK OPAL T BK:123652C-4T</t>
        </is>
      </c>
      <c r="F4765" s="0" t="inlineStr">
        <is>
          <t>899123652100</t>
        </is>
      </c>
      <c r="G4765" s="0" t="inlineStr">
        <is>
          <t>TODDLER</t>
        </is>
      </c>
      <c r="H4765" s="0" t="inlineStr">
        <is>
          <t>4T</t>
        </is>
      </c>
      <c r="I4765" s="0">
        <v>25.99</v>
      </c>
      <c r="J4765" s="0">
        <v>7</v>
      </c>
    </row>
    <row r="4766" spans="1:10" customHeight="0">
      <c r="A4766" s="0">
        <f>HYPERLINK("https://dl.dropboxusercontent.com/scl/fi/ibq4vipdss1ldfyigfatu/123650-f.jpg?rlkey=tdhn6wincptpr6pbpx3g6njcx&amp;dl=0","Click to download Image")</f>
      </c>
      <c r="C4766" s="0" t="inlineStr">
        <is>
          <t>Opal Toddler Flare T-Shirt</t>
        </is>
      </c>
      <c r="D4766" s="0" t="inlineStr">
        <is>
          <t>123652</t>
        </is>
      </c>
      <c r="E4766" s="0" t="inlineStr">
        <is>
          <t>BLANK OPAL T BK:123652D-5T</t>
        </is>
      </c>
      <c r="F4766" s="0" t="inlineStr">
        <is>
          <t>899123652117</t>
        </is>
      </c>
      <c r="G4766" s="0" t="inlineStr">
        <is>
          <t>TODDLER</t>
        </is>
      </c>
      <c r="H4766" s="0" t="inlineStr">
        <is>
          <t>5T</t>
        </is>
      </c>
      <c r="I4766" s="0">
        <v>25.99</v>
      </c>
      <c r="J4766" s="0">
        <v>5</v>
      </c>
    </row>
    <row r="4767" spans="1:10" customHeight="0">
      <c r="A4767" s="0">
        <f>HYPERLINK("https://dl.dropboxusercontent.com/scl/fi/wu00g279hdy56rjapvt9z/123651-f.jpg?rlkey=xrdxlk6on56he3ueq1vppy0r6&amp;dl=0","Click to download Image")</f>
      </c>
      <c r="C4767" s="0" t="inlineStr">
        <is>
          <t>Opal Toddler Flare T-Shirt</t>
        </is>
      </c>
      <c r="D4767" s="0" t="inlineStr">
        <is>
          <t>123653</t>
        </is>
      </c>
      <c r="E4767" s="0" t="inlineStr">
        <is>
          <t>BLANK OPAL T CL:123653A-2T</t>
        </is>
      </c>
      <c r="F4767" s="0" t="inlineStr">
        <is>
          <t>899123653084</t>
        </is>
      </c>
      <c r="G4767" s="0" t="inlineStr">
        <is>
          <t>TODDLER</t>
        </is>
      </c>
      <c r="H4767" s="0" t="inlineStr">
        <is>
          <t>2T</t>
        </is>
      </c>
      <c r="I4767" s="0">
        <v>25.99</v>
      </c>
      <c r="J4767" s="0">
        <v>12</v>
      </c>
    </row>
    <row r="4768" spans="1:10" customHeight="0">
      <c r="A4768" s="0">
        <f>HYPERLINK("https://dl.dropboxusercontent.com/scl/fi/wu00g279hdy56rjapvt9z/123651-f.jpg?rlkey=xrdxlk6on56he3ueq1vppy0r6&amp;dl=0","Click to download Image")</f>
      </c>
      <c r="C4768" s="0" t="inlineStr">
        <is>
          <t>Opal Toddler Flare T-Shirt</t>
        </is>
      </c>
      <c r="D4768" s="0" t="inlineStr">
        <is>
          <t>123653</t>
        </is>
      </c>
      <c r="E4768" s="0" t="inlineStr">
        <is>
          <t>BLANK OPAL T CL:123653B-3T</t>
        </is>
      </c>
      <c r="F4768" s="0" t="inlineStr">
        <is>
          <t>899123653091</t>
        </is>
      </c>
      <c r="G4768" s="0" t="inlineStr">
        <is>
          <t>TODDLER</t>
        </is>
      </c>
      <c r="H4768" s="0" t="inlineStr">
        <is>
          <t>3T</t>
        </is>
      </c>
      <c r="I4768" s="0">
        <v>25.99</v>
      </c>
      <c r="J4768" s="0">
        <v>11</v>
      </c>
    </row>
    <row r="4769" spans="1:10" customHeight="0">
      <c r="A4769" s="0">
        <f>HYPERLINK("https://dl.dropboxusercontent.com/scl/fi/wu00g279hdy56rjapvt9z/123651-f.jpg?rlkey=xrdxlk6on56he3ueq1vppy0r6&amp;dl=0","Click to download Image")</f>
      </c>
      <c r="C4769" s="0" t="inlineStr">
        <is>
          <t>Opal Toddler Flare T-Shirt</t>
        </is>
      </c>
      <c r="D4769" s="0" t="inlineStr">
        <is>
          <t>123653</t>
        </is>
      </c>
      <c r="E4769" s="0" t="inlineStr">
        <is>
          <t>BLANK OPAL T CL:123653C-4T</t>
        </is>
      </c>
      <c r="F4769" s="0" t="inlineStr">
        <is>
          <t>899123653107</t>
        </is>
      </c>
      <c r="G4769" s="0" t="inlineStr">
        <is>
          <t>TODDLER</t>
        </is>
      </c>
      <c r="H4769" s="0" t="inlineStr">
        <is>
          <t>4T</t>
        </is>
      </c>
      <c r="I4769" s="0">
        <v>25.99</v>
      </c>
      <c r="J4769" s="0">
        <v>12</v>
      </c>
    </row>
    <row r="4770" spans="1:10" customHeight="0">
      <c r="A4770" s="0">
        <f>HYPERLINK("https://dl.dropboxusercontent.com/scl/fi/wu00g279hdy56rjapvt9z/123651-f.jpg?rlkey=xrdxlk6on56he3ueq1vppy0r6&amp;dl=0","Click to download Image")</f>
      </c>
      <c r="C4770" s="0" t="inlineStr">
        <is>
          <t>Opal Toddler Flare T-Shirt</t>
        </is>
      </c>
      <c r="D4770" s="0" t="inlineStr">
        <is>
          <t>123653</t>
        </is>
      </c>
      <c r="E4770" s="0" t="inlineStr">
        <is>
          <t>BLANK OPAL T CL:123653D-5T</t>
        </is>
      </c>
      <c r="F4770" s="0" t="inlineStr">
        <is>
          <t>899123653114</t>
        </is>
      </c>
      <c r="G4770" s="0" t="inlineStr">
        <is>
          <t>TODDLER</t>
        </is>
      </c>
      <c r="H4770" s="0" t="inlineStr">
        <is>
          <t>5T</t>
        </is>
      </c>
      <c r="I4770" s="0">
        <v>25.99</v>
      </c>
      <c r="J4770" s="0">
        <v>12</v>
      </c>
    </row>
    <row r="4771" spans="1:10" customHeight="0">
      <c r="A4771" s="0">
        <f>HYPERLINK("https://dl.dropboxusercontent.com/scl/fi/puhy4kyznnlkf23stdzl4/123650-f.jpg?rlkey=zuys1dsxvn4zefn9croy00pn8&amp;dl=0","Click to download Image")</f>
      </c>
      <c r="C4771" s="0" t="inlineStr">
        <is>
          <t>Opal Youth Flare T-Shirt</t>
        </is>
      </c>
      <c r="D4771" s="0" t="inlineStr">
        <is>
          <t>123650</t>
        </is>
      </c>
      <c r="E4771" s="0" t="inlineStr">
        <is>
          <t>BLANK OPAL Y BK:123650B-YS</t>
        </is>
      </c>
      <c r="F4771" s="0" t="inlineStr">
        <is>
          <t>899123650014</t>
        </is>
      </c>
      <c r="G4771" s="0" t="inlineStr">
        <is>
          <t>YOUTH</t>
        </is>
      </c>
      <c r="H4771" s="0" t="inlineStr">
        <is>
          <t>YS</t>
        </is>
      </c>
      <c r="I4771" s="0">
        <v>25.99</v>
      </c>
      <c r="J4771" s="0">
        <v>10</v>
      </c>
    </row>
    <row r="4772" spans="1:10" customHeight="0">
      <c r="A4772" s="0">
        <f>HYPERLINK("https://dl.dropboxusercontent.com/scl/fi/puhy4kyznnlkf23stdzl4/123650-f.jpg?rlkey=zuys1dsxvn4zefn9croy00pn8&amp;dl=0","Click to download Image")</f>
      </c>
      <c r="C4772" s="0" t="inlineStr">
        <is>
          <t>Opal Youth Flare T-Shirt</t>
        </is>
      </c>
      <c r="D4772" s="0" t="inlineStr">
        <is>
          <t>123650</t>
        </is>
      </c>
      <c r="E4772" s="0" t="inlineStr">
        <is>
          <t>BLANK OPAL Y BK:123650C-YM</t>
        </is>
      </c>
      <c r="F4772" s="0" t="inlineStr">
        <is>
          <t>899123650021</t>
        </is>
      </c>
      <c r="G4772" s="0" t="inlineStr">
        <is>
          <t>YOUTH</t>
        </is>
      </c>
      <c r="H4772" s="0" t="inlineStr">
        <is>
          <t>YM</t>
        </is>
      </c>
      <c r="I4772" s="0">
        <v>25.99</v>
      </c>
      <c r="J4772" s="0">
        <v>10</v>
      </c>
    </row>
    <row r="4773" spans="1:10" customHeight="0">
      <c r="A4773" s="0">
        <f>HYPERLINK("https://dl.dropboxusercontent.com/scl/fi/puhy4kyznnlkf23stdzl4/123650-f.jpg?rlkey=zuys1dsxvn4zefn9croy00pn8&amp;dl=0","Click to download Image")</f>
      </c>
      <c r="C4773" s="0" t="inlineStr">
        <is>
          <t>Opal Youth Flare T-Shirt</t>
        </is>
      </c>
      <c r="D4773" s="0" t="inlineStr">
        <is>
          <t>123650</t>
        </is>
      </c>
      <c r="E4773" s="0" t="inlineStr">
        <is>
          <t>BLANK OPAL Y BK:123650D-YL</t>
        </is>
      </c>
      <c r="F4773" s="0" t="inlineStr">
        <is>
          <t>899123650038</t>
        </is>
      </c>
      <c r="G4773" s="0" t="inlineStr">
        <is>
          <t>YOUTH</t>
        </is>
      </c>
      <c r="H4773" s="0" t="inlineStr">
        <is>
          <t>YL</t>
        </is>
      </c>
      <c r="I4773" s="0">
        <v>25.99</v>
      </c>
      <c r="J4773" s="0">
        <v>10</v>
      </c>
    </row>
    <row r="4774" spans="1:10" customHeight="0">
      <c r="A4774" s="0">
        <f>HYPERLINK("https://dl.dropboxusercontent.com/scl/fi/puhy4kyznnlkf23stdzl4/123650-f.jpg?rlkey=zuys1dsxvn4zefn9croy00pn8&amp;dl=0","Click to download Image")</f>
      </c>
      <c r="C4774" s="0" t="inlineStr">
        <is>
          <t>Opal Youth Flare T-Shirt</t>
        </is>
      </c>
      <c r="D4774" s="0" t="inlineStr">
        <is>
          <t>123650</t>
        </is>
      </c>
      <c r="E4774" s="0" t="inlineStr">
        <is>
          <t>BLANK OPAL Y BK:123650E-YXL</t>
        </is>
      </c>
      <c r="F4774" s="0" t="inlineStr">
        <is>
          <t>899123650045</t>
        </is>
      </c>
      <c r="G4774" s="0" t="inlineStr">
        <is>
          <t>YOUTH</t>
        </is>
      </c>
      <c r="H4774" s="0" t="inlineStr">
        <is>
          <t>YXL</t>
        </is>
      </c>
      <c r="I4774" s="0">
        <v>25.99</v>
      </c>
      <c r="J4774" s="0">
        <v>12</v>
      </c>
    </row>
    <row r="4775" spans="1:10" customHeight="0">
      <c r="A4775" s="0">
        <f>HYPERLINK("https://dl.dropboxusercontent.com/scl/fi/bhhysei2jc12dpg5vj216/123651-f.jpg?rlkey=272z0w7q9364nyuvf6fzxjwn1&amp;dl=0","Click to download Image")</f>
      </c>
      <c r="C4775" s="0" t="inlineStr">
        <is>
          <t>Opal Youth Flare T-Shirt</t>
        </is>
      </c>
      <c r="D4775" s="0" t="inlineStr">
        <is>
          <t>123651</t>
        </is>
      </c>
      <c r="E4775" s="0" t="inlineStr">
        <is>
          <t>BLANK OPAL Y CL:123651B-YS</t>
        </is>
      </c>
      <c r="F4775" s="0" t="inlineStr">
        <is>
          <t>899123651011</t>
        </is>
      </c>
      <c r="G4775" s="0" t="inlineStr">
        <is>
          <t>YOUTH</t>
        </is>
      </c>
      <c r="H4775" s="0" t="inlineStr">
        <is>
          <t>YS</t>
        </is>
      </c>
      <c r="I4775" s="0">
        <v>25.99</v>
      </c>
      <c r="J4775" s="0">
        <v>12</v>
      </c>
    </row>
    <row r="4776" spans="1:10" customHeight="0">
      <c r="A4776" s="0">
        <f>HYPERLINK("https://dl.dropboxusercontent.com/scl/fi/bhhysei2jc12dpg5vj216/123651-f.jpg?rlkey=272z0w7q9364nyuvf6fzxjwn1&amp;dl=0","Click to download Image")</f>
      </c>
      <c r="C4776" s="0" t="inlineStr">
        <is>
          <t>Opal Youth Flare T-Shirt</t>
        </is>
      </c>
      <c r="D4776" s="0" t="inlineStr">
        <is>
          <t>123651</t>
        </is>
      </c>
      <c r="E4776" s="0" t="inlineStr">
        <is>
          <t>BLANK OPAL Y CL:123651C-YM</t>
        </is>
      </c>
      <c r="F4776" s="0" t="inlineStr">
        <is>
          <t>899123651028</t>
        </is>
      </c>
      <c r="G4776" s="0" t="inlineStr">
        <is>
          <t>YOUTH</t>
        </is>
      </c>
      <c r="H4776" s="0" t="inlineStr">
        <is>
          <t>YM</t>
        </is>
      </c>
      <c r="I4776" s="0">
        <v>25.99</v>
      </c>
      <c r="J4776" s="0">
        <v>12</v>
      </c>
    </row>
    <row r="4777" spans="1:10" customHeight="0">
      <c r="A4777" s="0">
        <f>HYPERLINK("https://dl.dropboxusercontent.com/scl/fi/bhhysei2jc12dpg5vj216/123651-f.jpg?rlkey=272z0w7q9364nyuvf6fzxjwn1&amp;dl=0","Click to download Image")</f>
      </c>
      <c r="C4777" s="0" t="inlineStr">
        <is>
          <t>Opal Youth Flare T-Shirt</t>
        </is>
      </c>
      <c r="D4777" s="0" t="inlineStr">
        <is>
          <t>123651</t>
        </is>
      </c>
      <c r="E4777" s="0" t="inlineStr">
        <is>
          <t>BLANK OPAL Y CL:123651D-YL</t>
        </is>
      </c>
      <c r="F4777" s="0" t="inlineStr">
        <is>
          <t>899123651035</t>
        </is>
      </c>
      <c r="G4777" s="0" t="inlineStr">
        <is>
          <t>YOUTH</t>
        </is>
      </c>
      <c r="H4777" s="0" t="inlineStr">
        <is>
          <t>YL</t>
        </is>
      </c>
      <c r="I4777" s="0">
        <v>25.99</v>
      </c>
      <c r="J4777" s="0">
        <v>12</v>
      </c>
    </row>
    <row r="4778" spans="1:10" customHeight="0">
      <c r="A4778" s="0">
        <f>HYPERLINK("https://dl.dropboxusercontent.com/scl/fi/bhhysei2jc12dpg5vj216/123651-f.jpg?rlkey=272z0w7q9364nyuvf6fzxjwn1&amp;dl=0","Click to download Image")</f>
      </c>
      <c r="C4778" s="0" t="inlineStr">
        <is>
          <t>Opal Youth Flare T-Shirt</t>
        </is>
      </c>
      <c r="D4778" s="0" t="inlineStr">
        <is>
          <t>123651</t>
        </is>
      </c>
      <c r="E4778" s="0" t="inlineStr">
        <is>
          <t>BLANK OPAL Y CL:123651E-YXL</t>
        </is>
      </c>
      <c r="F4778" s="0" t="inlineStr">
        <is>
          <t>899123651042</t>
        </is>
      </c>
      <c r="G4778" s="0" t="inlineStr">
        <is>
          <t>YOUTH</t>
        </is>
      </c>
      <c r="H4778" s="0" t="inlineStr">
        <is>
          <t>YXL</t>
        </is>
      </c>
      <c r="I4778" s="0">
        <v>25.99</v>
      </c>
      <c r="J4778" s="0">
        <v>12</v>
      </c>
    </row>
    <row r="4779" spans="1:10" customHeight="0">
      <c r="A4779" s="0">
        <f>HYPERLINK("https://dl.dropboxusercontent.com/scl/fi/o0lvlyt6aw8syff1w8r1z/124029f.jpg?rlkey=2ekf6ky6mwfg0wefuyrsog0hm&amp;dl=0","Click to download Image")</f>
      </c>
      <c r="B4779" s="0">
        <f>HYPERLINK("https://dl.dropboxusercontent.com/scl/fi/j7pu5kmeoairjtyfzmexc/womens-t-shirt-size-chartscason-sara.jpg?rlkey=5wbx4vdea52abj3iy40g1a4mw&amp;dl=0","Click to download SizeChart")</f>
      </c>
      <c r="C4779" s="0" t="inlineStr">
        <is>
          <t>Sara Women's Tie Dye Cotton T-Shirt</t>
        </is>
      </c>
      <c r="D4779" s="0" t="inlineStr">
        <is>
          <t>124029</t>
        </is>
      </c>
      <c r="E4779" s="0" t="inlineStr">
        <is>
          <t>BLANK W SARA BK:124029A-S</t>
        </is>
      </c>
      <c r="F4779" s="0" t="inlineStr">
        <is>
          <t>899124029048</t>
        </is>
      </c>
      <c r="G4779" s="0" t="inlineStr">
        <is>
          <t>WOMENS</t>
        </is>
      </c>
      <c r="H4779" s="0" t="inlineStr">
        <is>
          <t>S</t>
        </is>
      </c>
      <c r="I4779" s="0">
        <v>16.99</v>
      </c>
      <c r="J4779" s="0">
        <v>53</v>
      </c>
    </row>
    <row r="4780" spans="1:10" customHeight="0">
      <c r="A4780" s="0">
        <f>HYPERLINK("https://dl.dropboxusercontent.com/scl/fi/o0lvlyt6aw8syff1w8r1z/124029f.jpg?rlkey=2ekf6ky6mwfg0wefuyrsog0hm&amp;dl=0","Click to download Image")</f>
      </c>
      <c r="B4780" s="0">
        <f>HYPERLINK("https://dl.dropboxusercontent.com/scl/fi/j7pu5kmeoairjtyfzmexc/womens-t-shirt-size-chartscason-sara.jpg?rlkey=5wbx4vdea52abj3iy40g1a4mw&amp;dl=0","Click to download SizeChart")</f>
      </c>
      <c r="C4780" s="0" t="inlineStr">
        <is>
          <t>Sara Women's Tie Dye Cotton T-Shirt</t>
        </is>
      </c>
      <c r="D4780" s="0" t="inlineStr">
        <is>
          <t>124029</t>
        </is>
      </c>
      <c r="E4780" s="0" t="inlineStr">
        <is>
          <t>BLANK W SARA BK:124029B-M</t>
        </is>
      </c>
      <c r="F4780" s="0" t="inlineStr">
        <is>
          <t>899124029055</t>
        </is>
      </c>
      <c r="G4780" s="0" t="inlineStr">
        <is>
          <t>WOMENS</t>
        </is>
      </c>
      <c r="H4780" s="0" t="inlineStr">
        <is>
          <t>M</t>
        </is>
      </c>
      <c r="I4780" s="0">
        <v>16.99</v>
      </c>
      <c r="J4780" s="0">
        <v>121</v>
      </c>
    </row>
    <row r="4781" spans="1:10" customHeight="0">
      <c r="A4781" s="0">
        <f>HYPERLINK("https://dl.dropboxusercontent.com/scl/fi/o0lvlyt6aw8syff1w8r1z/124029f.jpg?rlkey=2ekf6ky6mwfg0wefuyrsog0hm&amp;dl=0","Click to download Image")</f>
      </c>
      <c r="B4781" s="0">
        <f>HYPERLINK("https://dl.dropboxusercontent.com/scl/fi/j7pu5kmeoairjtyfzmexc/womens-t-shirt-size-chartscason-sara.jpg?rlkey=5wbx4vdea52abj3iy40g1a4mw&amp;dl=0","Click to download SizeChart")</f>
      </c>
      <c r="C4781" s="0" t="inlineStr">
        <is>
          <t>Sara Women's Tie Dye Cotton T-Shirt</t>
        </is>
      </c>
      <c r="D4781" s="0" t="inlineStr">
        <is>
          <t>124029</t>
        </is>
      </c>
      <c r="E4781" s="0" t="inlineStr">
        <is>
          <t>BLANK W SARA BK:124029C-L</t>
        </is>
      </c>
      <c r="F4781" s="0" t="inlineStr">
        <is>
          <t>899124029062</t>
        </is>
      </c>
      <c r="G4781" s="0" t="inlineStr">
        <is>
          <t>WOMENS</t>
        </is>
      </c>
      <c r="H4781" s="0" t="inlineStr">
        <is>
          <t>L</t>
        </is>
      </c>
      <c r="I4781" s="0">
        <v>16.99</v>
      </c>
      <c r="J4781" s="0">
        <v>111</v>
      </c>
    </row>
    <row r="4782" spans="1:10" customHeight="0">
      <c r="A4782" s="0">
        <f>HYPERLINK("https://dl.dropboxusercontent.com/scl/fi/o0lvlyt6aw8syff1w8r1z/124029f.jpg?rlkey=2ekf6ky6mwfg0wefuyrsog0hm&amp;dl=0","Click to download Image")</f>
      </c>
      <c r="B4782" s="0">
        <f>HYPERLINK("https://dl.dropboxusercontent.com/scl/fi/j7pu5kmeoairjtyfzmexc/womens-t-shirt-size-chartscason-sara.jpg?rlkey=5wbx4vdea52abj3iy40g1a4mw&amp;dl=0","Click to download SizeChart")</f>
      </c>
      <c r="C4782" s="0" t="inlineStr">
        <is>
          <t>Sara Women's Tie Dye Cotton T-Shirt</t>
        </is>
      </c>
      <c r="D4782" s="0" t="inlineStr">
        <is>
          <t>124029</t>
        </is>
      </c>
      <c r="E4782" s="0" t="inlineStr">
        <is>
          <t>BLANK W SARA BK:124029D-XL</t>
        </is>
      </c>
      <c r="F4782" s="0" t="inlineStr">
        <is>
          <t>899124029079</t>
        </is>
      </c>
      <c r="G4782" s="0" t="inlineStr">
        <is>
          <t>WOMENS</t>
        </is>
      </c>
      <c r="H4782" s="0" t="inlineStr">
        <is>
          <t>XL</t>
        </is>
      </c>
      <c r="I4782" s="0">
        <v>16.99</v>
      </c>
      <c r="J4782" s="0">
        <v>44</v>
      </c>
    </row>
    <row r="4783" spans="1:10" customHeight="0">
      <c r="A4783" s="0">
        <f>HYPERLINK("https://dl.dropboxusercontent.com/scl/fi/o0lvlyt6aw8syff1w8r1z/124029f.jpg?rlkey=2ekf6ky6mwfg0wefuyrsog0hm&amp;dl=0","Click to download Image")</f>
      </c>
      <c r="B4783" s="0">
        <f>HYPERLINK("https://dl.dropboxusercontent.com/scl/fi/j7pu5kmeoairjtyfzmexc/womens-t-shirt-size-chartscason-sara.jpg?rlkey=5wbx4vdea52abj3iy40g1a4mw&amp;dl=0","Click to download SizeChart")</f>
      </c>
      <c r="C4783" s="0" t="inlineStr">
        <is>
          <t>Sara Women's Tie Dye Cotton T-Shirt</t>
        </is>
      </c>
      <c r="D4783" s="0" t="inlineStr">
        <is>
          <t>124029</t>
        </is>
      </c>
      <c r="E4783" s="0" t="inlineStr">
        <is>
          <t>BLANK W SARA BK:124029E-2XL</t>
        </is>
      </c>
      <c r="F4783" s="0" t="inlineStr">
        <is>
          <t>899124029086</t>
        </is>
      </c>
      <c r="G4783" s="0" t="inlineStr">
        <is>
          <t>WOMENS</t>
        </is>
      </c>
      <c r="H4783" s="0" t="inlineStr">
        <is>
          <t>2XL</t>
        </is>
      </c>
      <c r="I4783" s="0">
        <v>16.99</v>
      </c>
      <c r="J4783" s="0">
        <v>21</v>
      </c>
    </row>
    <row r="4784" spans="1:10" customHeight="0">
      <c r="A4784" s="0">
        <f>HYPERLINK("https://dl.dropboxusercontent.com/scl/fi/o0lvlyt6aw8syff1w8r1z/124029f.jpg?rlkey=2ekf6ky6mwfg0wefuyrsog0hm&amp;dl=0","Click to download Image")</f>
      </c>
      <c r="B4784" s="0">
        <f>HYPERLINK("https://dl.dropboxusercontent.com/scl/fi/j7pu5kmeoairjtyfzmexc/womens-t-shirt-size-chartscason-sara.jpg?rlkey=5wbx4vdea52abj3iy40g1a4mw&amp;dl=0","Click to download SizeChart")</f>
      </c>
      <c r="C4784" s="0" t="inlineStr">
        <is>
          <t>Sara Women's Tie Dye Cotton T-Shirt</t>
        </is>
      </c>
      <c r="D4784" s="0" t="inlineStr">
        <is>
          <t>124029</t>
        </is>
      </c>
      <c r="E4784" s="0" t="inlineStr">
        <is>
          <t>BLANK W SARA BK:124029F-3XL</t>
        </is>
      </c>
      <c r="F4784" s="0" t="inlineStr">
        <is>
          <t>899124029093</t>
        </is>
      </c>
      <c r="G4784" s="0" t="inlineStr">
        <is>
          <t>WOMENS</t>
        </is>
      </c>
      <c r="H4784" s="0" t="inlineStr">
        <is>
          <t>3XL</t>
        </is>
      </c>
      <c r="I4784" s="0">
        <v>16.99</v>
      </c>
      <c r="J4784" s="0">
        <v>11</v>
      </c>
    </row>
    <row r="4785" spans="1:10" customHeight="0">
      <c r="A4785" s="0">
        <f>HYPERLINK("https://dl.dropboxusercontent.com/scl/fi/74y1b3mmn1951nliieqzx/124030f.jpg?rlkey=kpn52lfinmrjchjrnwjl8eed1&amp;dl=0","Click to download Image")</f>
      </c>
      <c r="B4785" s="0">
        <f>HYPERLINK("https://dl.dropboxusercontent.com/scl/fi/j7pu5kmeoairjtyfzmexc/womens-t-shirt-size-chartscason-sara.jpg?rlkey=5wbx4vdea52abj3iy40g1a4mw&amp;dl=0","Click to download SizeChart")</f>
      </c>
      <c r="C4785" s="0" t="inlineStr">
        <is>
          <t>Sara Women's Tie Dye Cotton T-Shirt</t>
        </is>
      </c>
      <c r="D4785" s="0" t="inlineStr">
        <is>
          <t>124030</t>
        </is>
      </c>
      <c r="E4785" s="0" t="inlineStr">
        <is>
          <t>BLANK W SARA RD:124030A-S</t>
        </is>
      </c>
      <c r="F4785" s="0" t="inlineStr">
        <is>
          <t>899124030044</t>
        </is>
      </c>
      <c r="G4785" s="0" t="inlineStr">
        <is>
          <t>WOMENS</t>
        </is>
      </c>
      <c r="H4785" s="0" t="inlineStr">
        <is>
          <t>S</t>
        </is>
      </c>
      <c r="I4785" s="0">
        <v>16.99</v>
      </c>
      <c r="J4785" s="0">
        <v>73</v>
      </c>
    </row>
    <row r="4786" spans="1:10" customHeight="0">
      <c r="A4786" s="0">
        <f>HYPERLINK("https://dl.dropboxusercontent.com/scl/fi/74y1b3mmn1951nliieqzx/124030f.jpg?rlkey=kpn52lfinmrjchjrnwjl8eed1&amp;dl=0","Click to download Image")</f>
      </c>
      <c r="B4786" s="0">
        <f>HYPERLINK("https://dl.dropboxusercontent.com/scl/fi/j7pu5kmeoairjtyfzmexc/womens-t-shirt-size-chartscason-sara.jpg?rlkey=5wbx4vdea52abj3iy40g1a4mw&amp;dl=0","Click to download SizeChart")</f>
      </c>
      <c r="C4786" s="0" t="inlineStr">
        <is>
          <t>Sara Women's Tie Dye Cotton T-Shirt</t>
        </is>
      </c>
      <c r="D4786" s="0" t="inlineStr">
        <is>
          <t>124030</t>
        </is>
      </c>
      <c r="E4786" s="0" t="inlineStr">
        <is>
          <t>BLANK W SARA RD:124030B-M</t>
        </is>
      </c>
      <c r="F4786" s="0" t="inlineStr">
        <is>
          <t>899124030051</t>
        </is>
      </c>
      <c r="G4786" s="0" t="inlineStr">
        <is>
          <t>WOMENS</t>
        </is>
      </c>
      <c r="H4786" s="0" t="inlineStr">
        <is>
          <t>M</t>
        </is>
      </c>
      <c r="I4786" s="0">
        <v>16.99</v>
      </c>
      <c r="J4786" s="0">
        <v>144</v>
      </c>
    </row>
    <row r="4787" spans="1:10" customHeight="0">
      <c r="A4787" s="0">
        <f>HYPERLINK("https://dl.dropboxusercontent.com/scl/fi/74y1b3mmn1951nliieqzx/124030f.jpg?rlkey=kpn52lfinmrjchjrnwjl8eed1&amp;dl=0","Click to download Image")</f>
      </c>
      <c r="B4787" s="0">
        <f>HYPERLINK("https://dl.dropboxusercontent.com/scl/fi/j7pu5kmeoairjtyfzmexc/womens-t-shirt-size-chartscason-sara.jpg?rlkey=5wbx4vdea52abj3iy40g1a4mw&amp;dl=0","Click to download SizeChart")</f>
      </c>
      <c r="C4787" s="0" t="inlineStr">
        <is>
          <t>Sara Women's Tie Dye Cotton T-Shirt</t>
        </is>
      </c>
      <c r="D4787" s="0" t="inlineStr">
        <is>
          <t>124030</t>
        </is>
      </c>
      <c r="E4787" s="0" t="inlineStr">
        <is>
          <t>BLANK W SARA RD:124030C-L</t>
        </is>
      </c>
      <c r="F4787" s="0" t="inlineStr">
        <is>
          <t>899124030068</t>
        </is>
      </c>
      <c r="G4787" s="0" t="inlineStr">
        <is>
          <t>WOMENS</t>
        </is>
      </c>
      <c r="H4787" s="0" t="inlineStr">
        <is>
          <t>L</t>
        </is>
      </c>
      <c r="I4787" s="0">
        <v>16.99</v>
      </c>
      <c r="J4787" s="0">
        <v>146</v>
      </c>
    </row>
    <row r="4788" spans="1:10" customHeight="0">
      <c r="A4788" s="0">
        <f>HYPERLINK("https://dl.dropboxusercontent.com/scl/fi/74y1b3mmn1951nliieqzx/124030f.jpg?rlkey=kpn52lfinmrjchjrnwjl8eed1&amp;dl=0","Click to download Image")</f>
      </c>
      <c r="B4788" s="0">
        <f>HYPERLINK("https://dl.dropboxusercontent.com/scl/fi/j7pu5kmeoairjtyfzmexc/womens-t-shirt-size-chartscason-sara.jpg?rlkey=5wbx4vdea52abj3iy40g1a4mw&amp;dl=0","Click to download SizeChart")</f>
      </c>
      <c r="C4788" s="0" t="inlineStr">
        <is>
          <t>Sara Women's Tie Dye Cotton T-Shirt</t>
        </is>
      </c>
      <c r="D4788" s="0" t="inlineStr">
        <is>
          <t>124030</t>
        </is>
      </c>
      <c r="E4788" s="0" t="inlineStr">
        <is>
          <t>BLANK W SARA RD:124030D-XL</t>
        </is>
      </c>
      <c r="F4788" s="0" t="inlineStr">
        <is>
          <t>899124030075</t>
        </is>
      </c>
      <c r="G4788" s="0" t="inlineStr">
        <is>
          <t>WOMENS</t>
        </is>
      </c>
      <c r="H4788" s="0" t="inlineStr">
        <is>
          <t>XL</t>
        </is>
      </c>
      <c r="I4788" s="0">
        <v>16.99</v>
      </c>
      <c r="J4788" s="0">
        <v>70</v>
      </c>
    </row>
    <row r="4789" spans="1:10" customHeight="0">
      <c r="A4789" s="0">
        <f>HYPERLINK("https://dl.dropboxusercontent.com/scl/fi/74y1b3mmn1951nliieqzx/124030f.jpg?rlkey=kpn52lfinmrjchjrnwjl8eed1&amp;dl=0","Click to download Image")</f>
      </c>
      <c r="B4789" s="0">
        <f>HYPERLINK("https://dl.dropboxusercontent.com/scl/fi/j7pu5kmeoairjtyfzmexc/womens-t-shirt-size-chartscason-sara.jpg?rlkey=5wbx4vdea52abj3iy40g1a4mw&amp;dl=0","Click to download SizeChart")</f>
      </c>
      <c r="C4789" s="0" t="inlineStr">
        <is>
          <t>Sara Women's Tie Dye Cotton T-Shirt</t>
        </is>
      </c>
      <c r="D4789" s="0" t="inlineStr">
        <is>
          <t>124030</t>
        </is>
      </c>
      <c r="E4789" s="0" t="inlineStr">
        <is>
          <t>BLANK W SARA RD:124030E-2XL</t>
        </is>
      </c>
      <c r="F4789" s="0" t="inlineStr">
        <is>
          <t>899124030082</t>
        </is>
      </c>
      <c r="G4789" s="0" t="inlineStr">
        <is>
          <t>WOMENS</t>
        </is>
      </c>
      <c r="H4789" s="0" t="inlineStr">
        <is>
          <t>2XL</t>
        </is>
      </c>
      <c r="I4789" s="0">
        <v>16.99</v>
      </c>
      <c r="J4789" s="0">
        <v>39</v>
      </c>
    </row>
    <row r="4790" spans="1:10" customHeight="0">
      <c r="A4790" s="0">
        <f>HYPERLINK("https://dl.dropboxusercontent.com/scl/fi/74y1b3mmn1951nliieqzx/124030f.jpg?rlkey=kpn52lfinmrjchjrnwjl8eed1&amp;dl=0","Click to download Image")</f>
      </c>
      <c r="B4790" s="0">
        <f>HYPERLINK("https://dl.dropboxusercontent.com/scl/fi/j7pu5kmeoairjtyfzmexc/womens-t-shirt-size-chartscason-sara.jpg?rlkey=5wbx4vdea52abj3iy40g1a4mw&amp;dl=0","Click to download SizeChart")</f>
      </c>
      <c r="C4790" s="0" t="inlineStr">
        <is>
          <t>Sara Women's Tie Dye Cotton T-Shirt</t>
        </is>
      </c>
      <c r="D4790" s="0" t="inlineStr">
        <is>
          <t>124030</t>
        </is>
      </c>
      <c r="E4790" s="0" t="inlineStr">
        <is>
          <t>BLANK W SARA RD:124030F-3XL</t>
        </is>
      </c>
      <c r="F4790" s="0" t="inlineStr">
        <is>
          <t>899124030099</t>
        </is>
      </c>
      <c r="G4790" s="0" t="inlineStr">
        <is>
          <t>WOMENS</t>
        </is>
      </c>
      <c r="H4790" s="0" t="inlineStr">
        <is>
          <t>3XL</t>
        </is>
      </c>
      <c r="I4790" s="0">
        <v>16.99</v>
      </c>
      <c r="J4790" s="0">
        <v>24</v>
      </c>
    </row>
    <row r="4791" spans="1:10" customHeight="0">
      <c r="A4791" s="0">
        <f>HYPERLINK("https://dl.dropboxusercontent.com/scl/fi/wqmvj2zjiks8jvk3g3k7j/124028f.jpg?rlkey=saw51b1l03xuukj34abpl480z&amp;dl=0","Click to download Image")</f>
      </c>
      <c r="B4791" s="0">
        <f>HYPERLINK("https://dl.dropboxusercontent.com/scl/fi/j7pu5kmeoairjtyfzmexc/womens-t-shirt-size-chartscason-sara.jpg?rlkey=5wbx4vdea52abj3iy40g1a4mw&amp;dl=0","Click to download SizeChart")</f>
      </c>
      <c r="C4791" s="0" t="inlineStr">
        <is>
          <t>Sara Women's Tie Dye Cotton T-Shirt</t>
        </is>
      </c>
      <c r="D4791" s="0" t="inlineStr">
        <is>
          <t>124028</t>
        </is>
      </c>
      <c r="E4791" s="0" t="inlineStr">
        <is>
          <t>BLANK W SARA RL:124028A-S</t>
        </is>
      </c>
      <c r="F4791" s="0" t="inlineStr">
        <is>
          <t>899124028041</t>
        </is>
      </c>
      <c r="G4791" s="0" t="inlineStr">
        <is>
          <t>WOMENS</t>
        </is>
      </c>
      <c r="H4791" s="0" t="inlineStr">
        <is>
          <t>S</t>
        </is>
      </c>
      <c r="I4791" s="0">
        <v>16.99</v>
      </c>
      <c r="J4791" s="0">
        <v>72</v>
      </c>
    </row>
    <row r="4792" spans="1:10" customHeight="0">
      <c r="A4792" s="0">
        <f>HYPERLINK("https://dl.dropboxusercontent.com/scl/fi/wqmvj2zjiks8jvk3g3k7j/124028f.jpg?rlkey=saw51b1l03xuukj34abpl480z&amp;dl=0","Click to download Image")</f>
      </c>
      <c r="B4792" s="0">
        <f>HYPERLINK("https://dl.dropboxusercontent.com/scl/fi/j7pu5kmeoairjtyfzmexc/womens-t-shirt-size-chartscason-sara.jpg?rlkey=5wbx4vdea52abj3iy40g1a4mw&amp;dl=0","Click to download SizeChart")</f>
      </c>
      <c r="C4792" s="0" t="inlineStr">
        <is>
          <t>Sara Women's Tie Dye Cotton T-Shirt</t>
        </is>
      </c>
      <c r="D4792" s="0" t="inlineStr">
        <is>
          <t>124028</t>
        </is>
      </c>
      <c r="E4792" s="0" t="inlineStr">
        <is>
          <t>BLANK W SARA RL:124028B-M</t>
        </is>
      </c>
      <c r="F4792" s="0" t="inlineStr">
        <is>
          <t>899124028058</t>
        </is>
      </c>
      <c r="G4792" s="0" t="inlineStr">
        <is>
          <t>WOMENS</t>
        </is>
      </c>
      <c r="H4792" s="0" t="inlineStr">
        <is>
          <t>M</t>
        </is>
      </c>
      <c r="I4792" s="0">
        <v>16.99</v>
      </c>
      <c r="J4792" s="0">
        <v>140</v>
      </c>
    </row>
    <row r="4793" spans="1:10" customHeight="0">
      <c r="A4793" s="0">
        <f>HYPERLINK("https://dl.dropboxusercontent.com/scl/fi/wqmvj2zjiks8jvk3g3k7j/124028f.jpg?rlkey=saw51b1l03xuukj34abpl480z&amp;dl=0","Click to download Image")</f>
      </c>
      <c r="B4793" s="0">
        <f>HYPERLINK("https://dl.dropboxusercontent.com/scl/fi/j7pu5kmeoairjtyfzmexc/womens-t-shirt-size-chartscason-sara.jpg?rlkey=5wbx4vdea52abj3iy40g1a4mw&amp;dl=0","Click to download SizeChart")</f>
      </c>
      <c r="C4793" s="0" t="inlineStr">
        <is>
          <t>Sara Women's Tie Dye Cotton T-Shirt</t>
        </is>
      </c>
      <c r="D4793" s="0" t="inlineStr">
        <is>
          <t>124028</t>
        </is>
      </c>
      <c r="E4793" s="0" t="inlineStr">
        <is>
          <t>BLANK W SARA RL:124028C-L</t>
        </is>
      </c>
      <c r="F4793" s="0" t="inlineStr">
        <is>
          <t>899124028065</t>
        </is>
      </c>
      <c r="G4793" s="0" t="inlineStr">
        <is>
          <t>WOMENS</t>
        </is>
      </c>
      <c r="H4793" s="0" t="inlineStr">
        <is>
          <t>L</t>
        </is>
      </c>
      <c r="I4793" s="0">
        <v>16.99</v>
      </c>
      <c r="J4793" s="0">
        <v>134</v>
      </c>
    </row>
    <row r="4794" spans="1:10" customHeight="0">
      <c r="A4794" s="0">
        <f>HYPERLINK("https://dl.dropboxusercontent.com/scl/fi/wqmvj2zjiks8jvk3g3k7j/124028f.jpg?rlkey=saw51b1l03xuukj34abpl480z&amp;dl=0","Click to download Image")</f>
      </c>
      <c r="B4794" s="0">
        <f>HYPERLINK("https://dl.dropboxusercontent.com/scl/fi/j7pu5kmeoairjtyfzmexc/womens-t-shirt-size-chartscason-sara.jpg?rlkey=5wbx4vdea52abj3iy40g1a4mw&amp;dl=0","Click to download SizeChart")</f>
      </c>
      <c r="C4794" s="0" t="inlineStr">
        <is>
          <t>Sara Women's Tie Dye Cotton T-Shirt</t>
        </is>
      </c>
      <c r="D4794" s="0" t="inlineStr">
        <is>
          <t>124028</t>
        </is>
      </c>
      <c r="E4794" s="0" t="inlineStr">
        <is>
          <t>BLANK W SARA RL:124028D-XL</t>
        </is>
      </c>
      <c r="F4794" s="0" t="inlineStr">
        <is>
          <t>899124028072</t>
        </is>
      </c>
      <c r="G4794" s="0" t="inlineStr">
        <is>
          <t>WOMENS</t>
        </is>
      </c>
      <c r="H4794" s="0" t="inlineStr">
        <is>
          <t>XL</t>
        </is>
      </c>
      <c r="I4794" s="0">
        <v>16.99</v>
      </c>
      <c r="J4794" s="0">
        <v>59</v>
      </c>
    </row>
    <row r="4795" spans="1:10" customHeight="0">
      <c r="A4795" s="0">
        <f>HYPERLINK("https://dl.dropboxusercontent.com/scl/fi/wqmvj2zjiks8jvk3g3k7j/124028f.jpg?rlkey=saw51b1l03xuukj34abpl480z&amp;dl=0","Click to download Image")</f>
      </c>
      <c r="B4795" s="0">
        <f>HYPERLINK("https://dl.dropboxusercontent.com/scl/fi/j7pu5kmeoairjtyfzmexc/womens-t-shirt-size-chartscason-sara.jpg?rlkey=5wbx4vdea52abj3iy40g1a4mw&amp;dl=0","Click to download SizeChart")</f>
      </c>
      <c r="C4795" s="0" t="inlineStr">
        <is>
          <t>Sara Women's Tie Dye Cotton T-Shirt</t>
        </is>
      </c>
      <c r="D4795" s="0" t="inlineStr">
        <is>
          <t>124028</t>
        </is>
      </c>
      <c r="E4795" s="0" t="inlineStr">
        <is>
          <t>BLANK W SARA RL:124028E-2XL</t>
        </is>
      </c>
      <c r="F4795" s="0" t="inlineStr">
        <is>
          <t>899124028089</t>
        </is>
      </c>
      <c r="G4795" s="0" t="inlineStr">
        <is>
          <t>WOMENS</t>
        </is>
      </c>
      <c r="H4795" s="0" t="inlineStr">
        <is>
          <t>2XL</t>
        </is>
      </c>
      <c r="I4795" s="0">
        <v>16.99</v>
      </c>
      <c r="J4795" s="0">
        <v>27</v>
      </c>
    </row>
    <row r="4796" spans="1:10" customHeight="0">
      <c r="A4796" s="0">
        <f>HYPERLINK("https://dl.dropboxusercontent.com/scl/fi/wqmvj2zjiks8jvk3g3k7j/124028f.jpg?rlkey=saw51b1l03xuukj34abpl480z&amp;dl=0","Click to download Image")</f>
      </c>
      <c r="B4796" s="0">
        <f>HYPERLINK("https://dl.dropboxusercontent.com/scl/fi/j7pu5kmeoairjtyfzmexc/womens-t-shirt-size-chartscason-sara.jpg?rlkey=5wbx4vdea52abj3iy40g1a4mw&amp;dl=0","Click to download SizeChart")</f>
      </c>
      <c r="C4796" s="0" t="inlineStr">
        <is>
          <t>Sara Women's Tie Dye Cotton T-Shirt</t>
        </is>
      </c>
      <c r="D4796" s="0" t="inlineStr">
        <is>
          <t>124028</t>
        </is>
      </c>
      <c r="E4796" s="0" t="inlineStr">
        <is>
          <t>BLANK W SARA RL:124028F-3XL</t>
        </is>
      </c>
      <c r="F4796" s="0" t="inlineStr">
        <is>
          <t>899124028096</t>
        </is>
      </c>
      <c r="G4796" s="0" t="inlineStr">
        <is>
          <t>WOMENS</t>
        </is>
      </c>
      <c r="H4796" s="0" t="inlineStr">
        <is>
          <t>3XL</t>
        </is>
      </c>
      <c r="I4796" s="0">
        <v>16.99</v>
      </c>
      <c r="J4796" s="0">
        <v>16</v>
      </c>
    </row>
    <row r="4797" spans="1:10" customHeight="0">
      <c r="A4797" s="0">
        <f>HYPERLINK("https://dl.dropboxusercontent.com/scl/fi/podhxtazq7q1h9b54nnqc/sara-125247-f.jpg?rlkey=kfjxcidn63xfvm547d9gq0qsh&amp;dl=0","Click to download Image")</f>
      </c>
      <c r="B4797" s="0">
        <f>HYPERLINK("https://dl.dropboxusercontent.com/scl/fi/sf4alcz5jj7995gtzzy43/womens-t-shirt-size-chartscason-sara.jpg?rlkey=zn3d94925bl2mb7x9vm5qdxde&amp;dl=0","Click to download SizeChart")</f>
      </c>
      <c r="C4797" s="0" t="inlineStr">
        <is>
          <t>Sara Women's T-Shirt</t>
        </is>
      </c>
      <c r="D4797" s="0" t="inlineStr">
        <is>
          <t>125247</t>
        </is>
      </c>
      <c r="E4797" s="0" t="inlineStr">
        <is>
          <t>BLANK SARA W BK:125247A-S</t>
        </is>
      </c>
      <c r="F4797" s="0" t="inlineStr">
        <is>
          <t>899125247045</t>
        </is>
      </c>
      <c r="G4797" s="0" t="inlineStr">
        <is>
          <t>WOMENS</t>
        </is>
      </c>
      <c r="H4797" s="0" t="inlineStr">
        <is>
          <t>S</t>
        </is>
      </c>
      <c r="I4797" s="0">
        <v>20.99</v>
      </c>
      <c r="J4797" s="0">
        <v>44</v>
      </c>
    </row>
    <row r="4798" spans="1:10" customHeight="0">
      <c r="A4798" s="0">
        <f>HYPERLINK("https://dl.dropboxusercontent.com/scl/fi/podhxtazq7q1h9b54nnqc/sara-125247-f.jpg?rlkey=kfjxcidn63xfvm547d9gq0qsh&amp;dl=0","Click to download Image")</f>
      </c>
      <c r="B4798" s="0">
        <f>HYPERLINK("https://dl.dropboxusercontent.com/scl/fi/sf4alcz5jj7995gtzzy43/womens-t-shirt-size-chartscason-sara.jpg?rlkey=zn3d94925bl2mb7x9vm5qdxde&amp;dl=0","Click to download SizeChart")</f>
      </c>
      <c r="C4798" s="0" t="inlineStr">
        <is>
          <t>Sara Women's T-Shirt</t>
        </is>
      </c>
      <c r="D4798" s="0" t="inlineStr">
        <is>
          <t>125247</t>
        </is>
      </c>
      <c r="E4798" s="0" t="inlineStr">
        <is>
          <t>BLANK SARA W BK:125247B-M</t>
        </is>
      </c>
      <c r="F4798" s="0" t="inlineStr">
        <is>
          <t>899125247052</t>
        </is>
      </c>
      <c r="G4798" s="0" t="inlineStr">
        <is>
          <t>WOMENS</t>
        </is>
      </c>
      <c r="H4798" s="0" t="inlineStr">
        <is>
          <t>M</t>
        </is>
      </c>
      <c r="I4798" s="0">
        <v>20.99</v>
      </c>
      <c r="J4798" s="0">
        <v>87</v>
      </c>
    </row>
    <row r="4799" spans="1:10" customHeight="0">
      <c r="A4799" s="0">
        <f>HYPERLINK("https://dl.dropboxusercontent.com/scl/fi/podhxtazq7q1h9b54nnqc/sara-125247-f.jpg?rlkey=kfjxcidn63xfvm547d9gq0qsh&amp;dl=0","Click to download Image")</f>
      </c>
      <c r="B4799" s="0">
        <f>HYPERLINK("https://dl.dropboxusercontent.com/scl/fi/sf4alcz5jj7995gtzzy43/womens-t-shirt-size-chartscason-sara.jpg?rlkey=zn3d94925bl2mb7x9vm5qdxde&amp;dl=0","Click to download SizeChart")</f>
      </c>
      <c r="C4799" s="0" t="inlineStr">
        <is>
          <t>Sara Women's T-Shirt</t>
        </is>
      </c>
      <c r="D4799" s="0" t="inlineStr">
        <is>
          <t>125247</t>
        </is>
      </c>
      <c r="E4799" s="0" t="inlineStr">
        <is>
          <t>BLANK SARA W BK:125247C-L</t>
        </is>
      </c>
      <c r="F4799" s="0" t="inlineStr">
        <is>
          <t>899125247069</t>
        </is>
      </c>
      <c r="G4799" s="0" t="inlineStr">
        <is>
          <t>WOMENS</t>
        </is>
      </c>
      <c r="H4799" s="0" t="inlineStr">
        <is>
          <t>L</t>
        </is>
      </c>
      <c r="I4799" s="0">
        <v>20.99</v>
      </c>
      <c r="J4799" s="0">
        <v>88</v>
      </c>
    </row>
    <row r="4800" spans="1:10" customHeight="0">
      <c r="A4800" s="0">
        <f>HYPERLINK("https://dl.dropboxusercontent.com/scl/fi/podhxtazq7q1h9b54nnqc/sara-125247-f.jpg?rlkey=kfjxcidn63xfvm547d9gq0qsh&amp;dl=0","Click to download Image")</f>
      </c>
      <c r="B4800" s="0">
        <f>HYPERLINK("https://dl.dropboxusercontent.com/scl/fi/sf4alcz5jj7995gtzzy43/womens-t-shirt-size-chartscason-sara.jpg?rlkey=zn3d94925bl2mb7x9vm5qdxde&amp;dl=0","Click to download SizeChart")</f>
      </c>
      <c r="C4800" s="0" t="inlineStr">
        <is>
          <t>Sara Women's T-Shirt</t>
        </is>
      </c>
      <c r="D4800" s="0" t="inlineStr">
        <is>
          <t>125247</t>
        </is>
      </c>
      <c r="E4800" s="0" t="inlineStr">
        <is>
          <t>BLANK SARA W BK:125247D-XL</t>
        </is>
      </c>
      <c r="F4800" s="0" t="inlineStr">
        <is>
          <t>899125247076</t>
        </is>
      </c>
      <c r="G4800" s="0" t="inlineStr">
        <is>
          <t>WOMENS</t>
        </is>
      </c>
      <c r="H4800" s="0" t="inlineStr">
        <is>
          <t>XL</t>
        </is>
      </c>
      <c r="I4800" s="0">
        <v>20.99</v>
      </c>
      <c r="J4800" s="0">
        <v>44</v>
      </c>
    </row>
    <row r="4801" spans="1:10" customHeight="0">
      <c r="A4801" s="0">
        <f>HYPERLINK("https://dl.dropboxusercontent.com/scl/fi/podhxtazq7q1h9b54nnqc/sara-125247-f.jpg?rlkey=kfjxcidn63xfvm547d9gq0qsh&amp;dl=0","Click to download Image")</f>
      </c>
      <c r="B4801" s="0">
        <f>HYPERLINK("https://dl.dropboxusercontent.com/scl/fi/sf4alcz5jj7995gtzzy43/womens-t-shirt-size-chartscason-sara.jpg?rlkey=zn3d94925bl2mb7x9vm5qdxde&amp;dl=0","Click to download SizeChart")</f>
      </c>
      <c r="C4801" s="0" t="inlineStr">
        <is>
          <t>Sara Women's T-Shirt</t>
        </is>
      </c>
      <c r="D4801" s="0" t="inlineStr">
        <is>
          <t>125247</t>
        </is>
      </c>
      <c r="E4801" s="0" t="inlineStr">
        <is>
          <t>BLANK SARA W BK:125247E-2XL</t>
        </is>
      </c>
      <c r="F4801" s="0" t="inlineStr">
        <is>
          <t>899125247083</t>
        </is>
      </c>
      <c r="G4801" s="0" t="inlineStr">
        <is>
          <t>WOMENS</t>
        </is>
      </c>
      <c r="H4801" s="0" t="inlineStr">
        <is>
          <t>2XL</t>
        </is>
      </c>
      <c r="I4801" s="0">
        <v>20.99</v>
      </c>
      <c r="J4801" s="0">
        <v>22</v>
      </c>
    </row>
    <row r="4802" spans="1:10" customHeight="0">
      <c r="A4802" s="0">
        <f>HYPERLINK("https://dl.dropboxusercontent.com/scl/fi/podhxtazq7q1h9b54nnqc/sara-125247-f.jpg?rlkey=kfjxcidn63xfvm547d9gq0qsh&amp;dl=0","Click to download Image")</f>
      </c>
      <c r="B4802" s="0">
        <f>HYPERLINK("https://dl.dropboxusercontent.com/scl/fi/sf4alcz5jj7995gtzzy43/womens-t-shirt-size-chartscason-sara.jpg?rlkey=zn3d94925bl2mb7x9vm5qdxde&amp;dl=0","Click to download SizeChart")</f>
      </c>
      <c r="C4802" s="0" t="inlineStr">
        <is>
          <t>Sara Women's T-Shirt</t>
        </is>
      </c>
      <c r="D4802" s="0" t="inlineStr">
        <is>
          <t>125247</t>
        </is>
      </c>
      <c r="E4802" s="0" t="inlineStr">
        <is>
          <t>BLANK SARA W BK:125247F-3XL</t>
        </is>
      </c>
      <c r="F4802" s="0" t="inlineStr">
        <is>
          <t>899125247090</t>
        </is>
      </c>
      <c r="G4802" s="0" t="inlineStr">
        <is>
          <t>WOMENS</t>
        </is>
      </c>
      <c r="H4802" s="0" t="inlineStr">
        <is>
          <t>2XL</t>
        </is>
      </c>
      <c r="I4802" s="0">
        <v>20.99</v>
      </c>
      <c r="J4802" s="0">
        <v>11</v>
      </c>
    </row>
    <row r="4803" spans="1:10" customHeight="0">
      <c r="A4803" s="0">
        <f>HYPERLINK("https://dl.dropboxusercontent.com/scl/fi/dcw427dtr411gvekqb2ej/matildam1.jpg?rlkey=dv5rxhppdigco8y4fb6m1215f&amp;dl=0","Click to download Image")</f>
      </c>
      <c r="B4803" s="0">
        <f>HYPERLINK("https://dl.dropboxusercontent.com/scl/fi/rg3xjedneh83w3e11vn4m/graphic-update22022-toddler.jpg?rlkey=x16jy7qx7390r5vazvptaovfy&amp;dl=0","Click to download SizeChart")</f>
      </c>
      <c r="C4803" s="0" t="inlineStr">
        <is>
          <t>Matilda Toddler Cap Sleeve T-Shirt</t>
        </is>
      </c>
      <c r="D4803" s="0" t="inlineStr">
        <is>
          <t>121567</t>
        </is>
      </c>
      <c r="E4803" s="0" t="inlineStr">
        <is>
          <t>BLANK MATILD T PE:121567A-2T</t>
        </is>
      </c>
      <c r="F4803" s="0" t="inlineStr">
        <is>
          <t>899121567086</t>
        </is>
      </c>
      <c r="G4803" s="0" t="inlineStr">
        <is>
          <t>TODDLER</t>
        </is>
      </c>
      <c r="H4803" s="0" t="inlineStr">
        <is>
          <t>2T</t>
        </is>
      </c>
      <c r="I4803" s="0">
        <v>22.99</v>
      </c>
      <c r="J4803" s="0">
        <v>21</v>
      </c>
    </row>
    <row r="4804" spans="1:10" customHeight="0">
      <c r="A4804" s="0">
        <f>HYPERLINK("https://dl.dropboxusercontent.com/scl/fi/dcw427dtr411gvekqb2ej/matildam1.jpg?rlkey=dv5rxhppdigco8y4fb6m1215f&amp;dl=0","Click to download Image")</f>
      </c>
      <c r="B4804" s="0">
        <f>HYPERLINK("https://dl.dropboxusercontent.com/scl/fi/rg3xjedneh83w3e11vn4m/graphic-update22022-toddler.jpg?rlkey=x16jy7qx7390r5vazvptaovfy&amp;dl=0","Click to download SizeChart")</f>
      </c>
      <c r="C4804" s="0" t="inlineStr">
        <is>
          <t>Matilda Toddler Cap Sleeve T-Shirt</t>
        </is>
      </c>
      <c r="D4804" s="0" t="inlineStr">
        <is>
          <t>121567</t>
        </is>
      </c>
      <c r="E4804" s="0" t="inlineStr">
        <is>
          <t>BLANK MATILD T PE:121567B-3T</t>
        </is>
      </c>
      <c r="F4804" s="0" t="inlineStr">
        <is>
          <t>899121567093</t>
        </is>
      </c>
      <c r="G4804" s="0" t="inlineStr">
        <is>
          <t>TODDLER</t>
        </is>
      </c>
      <c r="H4804" s="0" t="inlineStr">
        <is>
          <t>3T</t>
        </is>
      </c>
      <c r="I4804" s="0">
        <v>22.99</v>
      </c>
      <c r="J4804" s="0">
        <v>21</v>
      </c>
    </row>
    <row r="4805" spans="1:10" customHeight="0">
      <c r="A4805" s="0">
        <f>HYPERLINK("https://dl.dropboxusercontent.com/scl/fi/dcw427dtr411gvekqb2ej/matildam1.jpg?rlkey=dv5rxhppdigco8y4fb6m1215f&amp;dl=0","Click to download Image")</f>
      </c>
      <c r="B4805" s="0">
        <f>HYPERLINK("https://dl.dropboxusercontent.com/scl/fi/rg3xjedneh83w3e11vn4m/graphic-update22022-toddler.jpg?rlkey=x16jy7qx7390r5vazvptaovfy&amp;dl=0","Click to download SizeChart")</f>
      </c>
      <c r="C4805" s="0" t="inlineStr">
        <is>
          <t>Matilda Toddler Cap Sleeve T-Shirt</t>
        </is>
      </c>
      <c r="D4805" s="0" t="inlineStr">
        <is>
          <t>121567</t>
        </is>
      </c>
      <c r="E4805" s="0" t="inlineStr">
        <is>
          <t>BLANK MATILD T PE:121567C-4T</t>
        </is>
      </c>
      <c r="F4805" s="0" t="inlineStr">
        <is>
          <t>899121567109</t>
        </is>
      </c>
      <c r="G4805" s="0" t="inlineStr">
        <is>
          <t>TODDLER</t>
        </is>
      </c>
      <c r="H4805" s="0" t="inlineStr">
        <is>
          <t>4T</t>
        </is>
      </c>
      <c r="I4805" s="0">
        <v>22.99</v>
      </c>
      <c r="J4805" s="0">
        <v>21</v>
      </c>
    </row>
    <row r="4806" spans="1:10" customHeight="0">
      <c r="A4806" s="0">
        <f>HYPERLINK("https://dl.dropboxusercontent.com/scl/fi/dcw427dtr411gvekqb2ej/matildam1.jpg?rlkey=dv5rxhppdigco8y4fb6m1215f&amp;dl=0","Click to download Image")</f>
      </c>
      <c r="B4806" s="0">
        <f>HYPERLINK("https://dl.dropboxusercontent.com/scl/fi/rg3xjedneh83w3e11vn4m/graphic-update22022-toddler.jpg?rlkey=x16jy7qx7390r5vazvptaovfy&amp;dl=0","Click to download SizeChart")</f>
      </c>
      <c r="C4806" s="0" t="inlineStr">
        <is>
          <t>Matilda Toddler Cap Sleeve T-Shirt</t>
        </is>
      </c>
      <c r="D4806" s="0" t="inlineStr">
        <is>
          <t>121567</t>
        </is>
      </c>
      <c r="E4806" s="0" t="inlineStr">
        <is>
          <t>BLANK MATILD T PE:121567D-5T</t>
        </is>
      </c>
      <c r="F4806" s="0" t="inlineStr">
        <is>
          <t>899121567116</t>
        </is>
      </c>
      <c r="G4806" s="0" t="inlineStr">
        <is>
          <t>TODDLER</t>
        </is>
      </c>
      <c r="H4806" s="0" t="inlineStr">
        <is>
          <t>5T</t>
        </is>
      </c>
      <c r="I4806" s="0">
        <v>22.99</v>
      </c>
      <c r="J4806" s="0">
        <v>23</v>
      </c>
    </row>
    <row r="4807" spans="1:10" customHeight="0">
      <c r="A4807" s="0">
        <f>HYPERLINK("https://dl.dropboxusercontent.com/scl/fi/b9ccm4ki6lu837l89kcy9/121549-f.jpg?rlkey=8f0wz0hltrgo5cnvxal0obewv&amp;dl=0","Click to download Image")</f>
      </c>
      <c r="B4807" s="0">
        <f>HYPERLINK("https://dl.dropboxusercontent.com/scl/fi/rg3xjedneh83w3e11vn4m/graphic-update22022-toddler.jpg?rlkey=x16jy7qx7390r5vazvptaovfy&amp;dl=0","Click to download SizeChart")</f>
      </c>
      <c r="C4807" s="0" t="inlineStr">
        <is>
          <t>Matilda Toddler Cap Sleeve T-Shirt</t>
        </is>
      </c>
      <c r="D4807" s="0" t="inlineStr">
        <is>
          <t>121565</t>
        </is>
      </c>
      <c r="E4807" s="0" t="inlineStr">
        <is>
          <t>BLANK MATILD T BK:121565A-2T</t>
        </is>
      </c>
      <c r="F4807" s="0" t="inlineStr">
        <is>
          <t>899121565082</t>
        </is>
      </c>
      <c r="G4807" s="0" t="inlineStr">
        <is>
          <t>TODDLER</t>
        </is>
      </c>
      <c r="H4807" s="0" t="inlineStr">
        <is>
          <t>2T</t>
        </is>
      </c>
      <c r="I4807" s="0">
        <v>22.99</v>
      </c>
      <c r="J4807" s="0">
        <v>36</v>
      </c>
    </row>
    <row r="4808" spans="1:10" customHeight="0">
      <c r="A4808" s="0">
        <f>HYPERLINK("https://dl.dropboxusercontent.com/scl/fi/b9ccm4ki6lu837l89kcy9/121549-f.jpg?rlkey=8f0wz0hltrgo5cnvxal0obewv&amp;dl=0","Click to download Image")</f>
      </c>
      <c r="B4808" s="0">
        <f>HYPERLINK("https://dl.dropboxusercontent.com/scl/fi/rg3xjedneh83w3e11vn4m/graphic-update22022-toddler.jpg?rlkey=x16jy7qx7390r5vazvptaovfy&amp;dl=0","Click to download SizeChart")</f>
      </c>
      <c r="C4808" s="0" t="inlineStr">
        <is>
          <t>Matilda Toddler Cap Sleeve T-Shirt</t>
        </is>
      </c>
      <c r="D4808" s="0" t="inlineStr">
        <is>
          <t>121565</t>
        </is>
      </c>
      <c r="E4808" s="0" t="inlineStr">
        <is>
          <t>BLANK MATILD T BK:121565B-3T</t>
        </is>
      </c>
      <c r="F4808" s="0" t="inlineStr">
        <is>
          <t>899121565099</t>
        </is>
      </c>
      <c r="G4808" s="0" t="inlineStr">
        <is>
          <t>TODDLER</t>
        </is>
      </c>
      <c r="H4808" s="0" t="inlineStr">
        <is>
          <t>3T</t>
        </is>
      </c>
      <c r="I4808" s="0">
        <v>22.99</v>
      </c>
      <c r="J4808" s="0">
        <v>36</v>
      </c>
    </row>
    <row r="4809" spans="1:10" customHeight="0">
      <c r="A4809" s="0">
        <f>HYPERLINK("https://dl.dropboxusercontent.com/scl/fi/b9ccm4ki6lu837l89kcy9/121549-f.jpg?rlkey=8f0wz0hltrgo5cnvxal0obewv&amp;dl=0","Click to download Image")</f>
      </c>
      <c r="B4809" s="0">
        <f>HYPERLINK("https://dl.dropboxusercontent.com/scl/fi/rg3xjedneh83w3e11vn4m/graphic-update22022-toddler.jpg?rlkey=x16jy7qx7390r5vazvptaovfy&amp;dl=0","Click to download SizeChart")</f>
      </c>
      <c r="C4809" s="0" t="inlineStr">
        <is>
          <t>Matilda Toddler Cap Sleeve T-Shirt</t>
        </is>
      </c>
      <c r="D4809" s="0" t="inlineStr">
        <is>
          <t>121565</t>
        </is>
      </c>
      <c r="E4809" s="0" t="inlineStr">
        <is>
          <t>BLANK MATILD T BK:121565C-4T</t>
        </is>
      </c>
      <c r="F4809" s="0" t="inlineStr">
        <is>
          <t>899121565105</t>
        </is>
      </c>
      <c r="G4809" s="0" t="inlineStr">
        <is>
          <t>TODDLER</t>
        </is>
      </c>
      <c r="H4809" s="0" t="inlineStr">
        <is>
          <t>4T</t>
        </is>
      </c>
      <c r="I4809" s="0">
        <v>22.99</v>
      </c>
      <c r="J4809" s="0">
        <v>36</v>
      </c>
    </row>
    <row r="4810" spans="1:10" customHeight="0">
      <c r="A4810" s="0">
        <f>HYPERLINK("https://dl.dropboxusercontent.com/scl/fi/b9ccm4ki6lu837l89kcy9/121549-f.jpg?rlkey=8f0wz0hltrgo5cnvxal0obewv&amp;dl=0","Click to download Image")</f>
      </c>
      <c r="B4810" s="0">
        <f>HYPERLINK("https://dl.dropboxusercontent.com/scl/fi/rg3xjedneh83w3e11vn4m/graphic-update22022-toddler.jpg?rlkey=x16jy7qx7390r5vazvptaovfy&amp;dl=0","Click to download SizeChart")</f>
      </c>
      <c r="C4810" s="0" t="inlineStr">
        <is>
          <t>Matilda Toddler Cap Sleeve T-Shirt</t>
        </is>
      </c>
      <c r="D4810" s="0" t="inlineStr">
        <is>
          <t>121565</t>
        </is>
      </c>
      <c r="E4810" s="0" t="inlineStr">
        <is>
          <t>BLANK MATILD T BK:121565D-5T</t>
        </is>
      </c>
      <c r="F4810" s="0" t="inlineStr">
        <is>
          <t>899121565112</t>
        </is>
      </c>
      <c r="G4810" s="0" t="inlineStr">
        <is>
          <t>TODDLER</t>
        </is>
      </c>
      <c r="H4810" s="0" t="inlineStr">
        <is>
          <t>5T</t>
        </is>
      </c>
      <c r="I4810" s="0">
        <v>22.99</v>
      </c>
      <c r="J4810" s="0">
        <v>37</v>
      </c>
    </row>
    <row r="4811" spans="1:10" customHeight="0">
      <c r="A4811" s="0">
        <f>HYPERLINK("https://dl.dropboxusercontent.com/scl/fi/9mzi94imphdkyhf830dsm/121561-f.jpg?rlkey=xu1horv7n2yjq7j3nza5dw63x&amp;dl=0","Click to download Image")</f>
      </c>
      <c r="B4811" s="0">
        <f>HYPERLINK("https://dl.dropboxusercontent.com/scl/fi/rg3xjedneh83w3e11vn4m/graphic-update22022-toddler.jpg?rlkey=x16jy7qx7390r5vazvptaovfy&amp;dl=0","Click to download SizeChart")</f>
      </c>
      <c r="C4811" s="0" t="inlineStr">
        <is>
          <t>Matilda Toddler Cap Sleeve T-Shirt</t>
        </is>
      </c>
      <c r="D4811" s="0" t="inlineStr">
        <is>
          <t>121566</t>
        </is>
      </c>
      <c r="E4811" s="0" t="inlineStr">
        <is>
          <t>BLANK MATILD T CL:121566A-2T</t>
        </is>
      </c>
      <c r="F4811" s="0" t="inlineStr">
        <is>
          <t>899121566089</t>
        </is>
      </c>
      <c r="G4811" s="0" t="inlineStr">
        <is>
          <t>TODDLER</t>
        </is>
      </c>
      <c r="H4811" s="0" t="inlineStr">
        <is>
          <t>2T</t>
        </is>
      </c>
      <c r="I4811" s="0">
        <v>22.99</v>
      </c>
      <c r="J4811" s="0">
        <v>12</v>
      </c>
    </row>
    <row r="4812" spans="1:10" customHeight="0">
      <c r="A4812" s="0">
        <f>HYPERLINK("https://dl.dropboxusercontent.com/scl/fi/9mzi94imphdkyhf830dsm/121561-f.jpg?rlkey=xu1horv7n2yjq7j3nza5dw63x&amp;dl=0","Click to download Image")</f>
      </c>
      <c r="B4812" s="0">
        <f>HYPERLINK("https://dl.dropboxusercontent.com/scl/fi/rg3xjedneh83w3e11vn4m/graphic-update22022-toddler.jpg?rlkey=x16jy7qx7390r5vazvptaovfy&amp;dl=0","Click to download SizeChart")</f>
      </c>
      <c r="C4812" s="0" t="inlineStr">
        <is>
          <t>Matilda Toddler Cap Sleeve T-Shirt</t>
        </is>
      </c>
      <c r="D4812" s="0" t="inlineStr">
        <is>
          <t>121566</t>
        </is>
      </c>
      <c r="E4812" s="0" t="inlineStr">
        <is>
          <t>BLANK MATILD T CL:121566B-3T</t>
        </is>
      </c>
      <c r="F4812" s="0" t="inlineStr">
        <is>
          <t>899121566096</t>
        </is>
      </c>
      <c r="G4812" s="0" t="inlineStr">
        <is>
          <t>TODDLER</t>
        </is>
      </c>
      <c r="H4812" s="0" t="inlineStr">
        <is>
          <t>3T</t>
        </is>
      </c>
      <c r="I4812" s="0">
        <v>22.99</v>
      </c>
      <c r="J4812" s="0">
        <v>11</v>
      </c>
    </row>
    <row r="4813" spans="1:10" customHeight="0">
      <c r="A4813" s="0">
        <f>HYPERLINK("https://dl.dropboxusercontent.com/scl/fi/9mzi94imphdkyhf830dsm/121561-f.jpg?rlkey=xu1horv7n2yjq7j3nza5dw63x&amp;dl=0","Click to download Image")</f>
      </c>
      <c r="B4813" s="0">
        <f>HYPERLINK("https://dl.dropboxusercontent.com/scl/fi/rg3xjedneh83w3e11vn4m/graphic-update22022-toddler.jpg?rlkey=x16jy7qx7390r5vazvptaovfy&amp;dl=0","Click to download SizeChart")</f>
      </c>
      <c r="C4813" s="0" t="inlineStr">
        <is>
          <t>Matilda Toddler Cap Sleeve T-Shirt</t>
        </is>
      </c>
      <c r="D4813" s="0" t="inlineStr">
        <is>
          <t>121566</t>
        </is>
      </c>
      <c r="E4813" s="0" t="inlineStr">
        <is>
          <t>BLANK MATILD T CL:121566C-4T</t>
        </is>
      </c>
      <c r="F4813" s="0" t="inlineStr">
        <is>
          <t>899121566102</t>
        </is>
      </c>
      <c r="G4813" s="0" t="inlineStr">
        <is>
          <t>TODDLER</t>
        </is>
      </c>
      <c r="H4813" s="0" t="inlineStr">
        <is>
          <t>4T</t>
        </is>
      </c>
      <c r="I4813" s="0">
        <v>22.99</v>
      </c>
      <c r="J4813" s="0">
        <v>12</v>
      </c>
    </row>
    <row r="4814" spans="1:10" customHeight="0">
      <c r="A4814" s="0">
        <f>HYPERLINK("https://dl.dropboxusercontent.com/scl/fi/9mzi94imphdkyhf830dsm/121561-f.jpg?rlkey=xu1horv7n2yjq7j3nza5dw63x&amp;dl=0","Click to download Image")</f>
      </c>
      <c r="B4814" s="0">
        <f>HYPERLINK("https://dl.dropboxusercontent.com/scl/fi/rg3xjedneh83w3e11vn4m/graphic-update22022-toddler.jpg?rlkey=x16jy7qx7390r5vazvptaovfy&amp;dl=0","Click to download SizeChart")</f>
      </c>
      <c r="C4814" s="0" t="inlineStr">
        <is>
          <t>Matilda Toddler Cap Sleeve T-Shirt</t>
        </is>
      </c>
      <c r="D4814" s="0" t="inlineStr">
        <is>
          <t>121566</t>
        </is>
      </c>
      <c r="E4814" s="0" t="inlineStr">
        <is>
          <t>BLANK MATILD T CL:121566D-5T</t>
        </is>
      </c>
      <c r="F4814" s="0" t="inlineStr">
        <is>
          <t>899121566119</t>
        </is>
      </c>
      <c r="G4814" s="0" t="inlineStr">
        <is>
          <t>TODDLER</t>
        </is>
      </c>
      <c r="H4814" s="0" t="inlineStr">
        <is>
          <t>5T</t>
        </is>
      </c>
      <c r="I4814" s="0">
        <v>22.99</v>
      </c>
      <c r="J4814" s="0">
        <v>13</v>
      </c>
    </row>
    <row r="4815" spans="1:10" customHeight="0">
      <c r="A4815" s="0">
        <f>HYPERLINK("https://dl.dropboxusercontent.com/scl/fi/vpcan84exm7cdgff8uxjl/matildam1.jpg?rlkey=ojogvzkmyb6uysc323fd0u7rk&amp;dl=0","Click to download Image")</f>
      </c>
      <c r="C4815" s="0" t="inlineStr">
        <is>
          <t>Matilda Youth Cap Sleeve T-Shirt</t>
        </is>
      </c>
      <c r="D4815" s="0" t="inlineStr">
        <is>
          <t>121547</t>
        </is>
      </c>
      <c r="E4815" s="0" t="inlineStr">
        <is>
          <t>BLANK MATILD Y PE:121547B-YS</t>
        </is>
      </c>
      <c r="F4815" s="0" t="inlineStr">
        <is>
          <t>899121547019</t>
        </is>
      </c>
      <c r="G4815" s="0" t="inlineStr">
        <is>
          <t>YOUTH</t>
        </is>
      </c>
      <c r="H4815" s="0" t="inlineStr">
        <is>
          <t>YS</t>
        </is>
      </c>
      <c r="I4815" s="0">
        <v>22.99</v>
      </c>
      <c r="J4815" s="0">
        <v>23</v>
      </c>
    </row>
    <row r="4816" spans="1:10" customHeight="0">
      <c r="A4816" s="0">
        <f>HYPERLINK("https://dl.dropboxusercontent.com/scl/fi/vpcan84exm7cdgff8uxjl/matildam1.jpg?rlkey=ojogvzkmyb6uysc323fd0u7rk&amp;dl=0","Click to download Image")</f>
      </c>
      <c r="C4816" s="0" t="inlineStr">
        <is>
          <t>Matilda Youth Cap Sleeve T-Shirt</t>
        </is>
      </c>
      <c r="D4816" s="0" t="inlineStr">
        <is>
          <t>121547</t>
        </is>
      </c>
      <c r="E4816" s="0" t="inlineStr">
        <is>
          <t>BLANK MATILD Y PE:121547C-M</t>
        </is>
      </c>
      <c r="F4816" s="0" t="inlineStr">
        <is>
          <t>899121547026</t>
        </is>
      </c>
      <c r="G4816" s="0" t="inlineStr">
        <is>
          <t>YOUTH</t>
        </is>
      </c>
      <c r="H4816" s="0" t="inlineStr">
        <is>
          <t>YM</t>
        </is>
      </c>
      <c r="I4816" s="0">
        <v>22.99</v>
      </c>
      <c r="J4816" s="0">
        <v>22</v>
      </c>
    </row>
    <row r="4817" spans="1:10" customHeight="0">
      <c r="A4817" s="0">
        <f>HYPERLINK("https://dl.dropboxusercontent.com/scl/fi/vpcan84exm7cdgff8uxjl/matildam1.jpg?rlkey=ojogvzkmyb6uysc323fd0u7rk&amp;dl=0","Click to download Image")</f>
      </c>
      <c r="C4817" s="0" t="inlineStr">
        <is>
          <t>Matilda Youth Cap Sleeve T-Shirt</t>
        </is>
      </c>
      <c r="D4817" s="0" t="inlineStr">
        <is>
          <t>121547</t>
        </is>
      </c>
      <c r="E4817" s="0" t="inlineStr">
        <is>
          <t>BLANK MATILD Y PE:121547D-YL</t>
        </is>
      </c>
      <c r="F4817" s="0" t="inlineStr">
        <is>
          <t>899121547033</t>
        </is>
      </c>
      <c r="G4817" s="0" t="inlineStr">
        <is>
          <t>YOUTH</t>
        </is>
      </c>
      <c r="H4817" s="0" t="inlineStr">
        <is>
          <t>YL</t>
        </is>
      </c>
      <c r="I4817" s="0">
        <v>22.99</v>
      </c>
      <c r="J4817" s="0">
        <v>22</v>
      </c>
    </row>
    <row r="4818" spans="1:10" customHeight="0">
      <c r="A4818" s="0">
        <f>HYPERLINK("https://dl.dropboxusercontent.com/scl/fi/vpcan84exm7cdgff8uxjl/matildam1.jpg?rlkey=ojogvzkmyb6uysc323fd0u7rk&amp;dl=0","Click to download Image")</f>
      </c>
      <c r="C4818" s="0" t="inlineStr">
        <is>
          <t>Matilda Youth Cap Sleeve T-Shirt</t>
        </is>
      </c>
      <c r="D4818" s="0" t="inlineStr">
        <is>
          <t>121547</t>
        </is>
      </c>
      <c r="E4818" s="0" t="inlineStr">
        <is>
          <t>BLANK MATILD Y PE:121547E-YXL</t>
        </is>
      </c>
      <c r="F4818" s="0" t="inlineStr">
        <is>
          <t>899121547040</t>
        </is>
      </c>
      <c r="G4818" s="0" t="inlineStr">
        <is>
          <t>YOUTH</t>
        </is>
      </c>
      <c r="H4818" s="0" t="inlineStr">
        <is>
          <t>YXL</t>
        </is>
      </c>
      <c r="I4818" s="0">
        <v>22.99</v>
      </c>
      <c r="J4818" s="0">
        <v>22</v>
      </c>
    </row>
    <row r="4819" spans="1:10" customHeight="0">
      <c r="A4819" s="0">
        <f>HYPERLINK("https://dl.dropboxusercontent.com/scl/fi/qj506nuwxxe3zzrxbbhc3/121549-f.jpg?rlkey=14g50jpc5ny4xjkw8apqfo71s&amp;dl=0","Click to download Image")</f>
      </c>
      <c r="C4819" s="0" t="inlineStr">
        <is>
          <t>Matilda Youth Cap Sleeve T-Shirt</t>
        </is>
      </c>
      <c r="D4819" s="0" t="inlineStr">
        <is>
          <t>121549</t>
        </is>
      </c>
      <c r="E4819" s="0" t="inlineStr">
        <is>
          <t>BLANK MATILD Y BK:121549B-YS</t>
        </is>
      </c>
      <c r="F4819" s="0" t="inlineStr">
        <is>
          <t>899121549013</t>
        </is>
      </c>
      <c r="G4819" s="0" t="inlineStr">
        <is>
          <t>YOUTH</t>
        </is>
      </c>
      <c r="H4819" s="0" t="inlineStr">
        <is>
          <t>YS</t>
        </is>
      </c>
      <c r="I4819" s="0">
        <v>22.99</v>
      </c>
      <c r="J4819" s="0">
        <v>25</v>
      </c>
    </row>
    <row r="4820" spans="1:10" customHeight="0">
      <c r="A4820" s="0">
        <f>HYPERLINK("https://dl.dropboxusercontent.com/scl/fi/qj506nuwxxe3zzrxbbhc3/121549-f.jpg?rlkey=14g50jpc5ny4xjkw8apqfo71s&amp;dl=0","Click to download Image")</f>
      </c>
      <c r="C4820" s="0" t="inlineStr">
        <is>
          <t>Matilda Youth Cap Sleeve T-Shirt</t>
        </is>
      </c>
      <c r="D4820" s="0" t="inlineStr">
        <is>
          <t>121549</t>
        </is>
      </c>
      <c r="E4820" s="0" t="inlineStr">
        <is>
          <t>BLANK MATILD Y BK:121549C-YM</t>
        </is>
      </c>
      <c r="F4820" s="0" t="inlineStr">
        <is>
          <t>899121549020</t>
        </is>
      </c>
      <c r="G4820" s="0" t="inlineStr">
        <is>
          <t>YOUTH</t>
        </is>
      </c>
      <c r="H4820" s="0" t="inlineStr">
        <is>
          <t>YM</t>
        </is>
      </c>
      <c r="I4820" s="0">
        <v>22.99</v>
      </c>
      <c r="J4820" s="0">
        <v>23</v>
      </c>
    </row>
    <row r="4821" spans="1:10" customHeight="0">
      <c r="A4821" s="0">
        <f>HYPERLINK("https://dl.dropboxusercontent.com/scl/fi/qj506nuwxxe3zzrxbbhc3/121549-f.jpg?rlkey=14g50jpc5ny4xjkw8apqfo71s&amp;dl=0","Click to download Image")</f>
      </c>
      <c r="C4821" s="0" t="inlineStr">
        <is>
          <t>Matilda Youth Cap Sleeve T-Shirt</t>
        </is>
      </c>
      <c r="D4821" s="0" t="inlineStr">
        <is>
          <t>121549</t>
        </is>
      </c>
      <c r="E4821" s="0" t="inlineStr">
        <is>
          <t>BLANK MATILD Y BK:121549D-YL</t>
        </is>
      </c>
      <c r="F4821" s="0" t="inlineStr">
        <is>
          <t>899121549037</t>
        </is>
      </c>
      <c r="G4821" s="0" t="inlineStr">
        <is>
          <t>YOUTH</t>
        </is>
      </c>
      <c r="H4821" s="0" t="inlineStr">
        <is>
          <t>YL</t>
        </is>
      </c>
      <c r="I4821" s="0">
        <v>22.99</v>
      </c>
      <c r="J4821" s="0">
        <v>24</v>
      </c>
    </row>
    <row r="4822" spans="1:10" customHeight="0">
      <c r="A4822" s="0">
        <f>HYPERLINK("https://dl.dropboxusercontent.com/scl/fi/qj506nuwxxe3zzrxbbhc3/121549-f.jpg?rlkey=14g50jpc5ny4xjkw8apqfo71s&amp;dl=0","Click to download Image")</f>
      </c>
      <c r="C4822" s="0" t="inlineStr">
        <is>
          <t>Matilda Youth Cap Sleeve T-Shirt</t>
        </is>
      </c>
      <c r="D4822" s="0" t="inlineStr">
        <is>
          <t>121549</t>
        </is>
      </c>
      <c r="E4822" s="0" t="inlineStr">
        <is>
          <t>BLANK MATILD Y BK:121549E-YXL</t>
        </is>
      </c>
      <c r="F4822" s="0" t="inlineStr">
        <is>
          <t>899121549044</t>
        </is>
      </c>
      <c r="G4822" s="0" t="inlineStr">
        <is>
          <t>YOUTH</t>
        </is>
      </c>
      <c r="H4822" s="0" t="inlineStr">
        <is>
          <t>YXL</t>
        </is>
      </c>
      <c r="I4822" s="0">
        <v>22.99</v>
      </c>
      <c r="J4822" s="0">
        <v>24</v>
      </c>
    </row>
    <row r="4823" spans="1:10" customHeight="0">
      <c r="A4823" s="0">
        <f>HYPERLINK("https://dl.dropboxusercontent.com/scl/fi/4xlvz31lcsn9dshco0dqa/121561-f.jpg?rlkey=dg9imro87z2ylvugkgj2fsh5u&amp;dl=0","Click to download Image")</f>
      </c>
      <c r="C4823" s="0" t="inlineStr">
        <is>
          <t>Matilda Youth Cap Sleeve T-Shirt</t>
        </is>
      </c>
      <c r="D4823" s="0" t="inlineStr">
        <is>
          <t>121548</t>
        </is>
      </c>
      <c r="E4823" s="0" t="inlineStr">
        <is>
          <t>BLANK MATILD Y CL:121548B-YS</t>
        </is>
      </c>
      <c r="F4823" s="0" t="inlineStr">
        <is>
          <t>899121548016</t>
        </is>
      </c>
      <c r="G4823" s="0" t="inlineStr">
        <is>
          <t>YOUTH</t>
        </is>
      </c>
      <c r="H4823" s="0" t="inlineStr">
        <is>
          <t>YS</t>
        </is>
      </c>
      <c r="I4823" s="0">
        <v>22.99</v>
      </c>
      <c r="J4823" s="0">
        <v>25</v>
      </c>
    </row>
    <row r="4824" spans="1:10" customHeight="0">
      <c r="A4824" s="0">
        <f>HYPERLINK("https://dl.dropboxusercontent.com/scl/fi/4xlvz31lcsn9dshco0dqa/121561-f.jpg?rlkey=dg9imro87z2ylvugkgj2fsh5u&amp;dl=0","Click to download Image")</f>
      </c>
      <c r="C4824" s="0" t="inlineStr">
        <is>
          <t>Matilda Youth Cap Sleeve T-Shirt</t>
        </is>
      </c>
      <c r="D4824" s="0" t="inlineStr">
        <is>
          <t>121548</t>
        </is>
      </c>
      <c r="E4824" s="0" t="inlineStr">
        <is>
          <t>BLANK MATILD Y CL:121548C-YM</t>
        </is>
      </c>
      <c r="F4824" s="0" t="inlineStr">
        <is>
          <t>899121548023</t>
        </is>
      </c>
      <c r="G4824" s="0" t="inlineStr">
        <is>
          <t>YOUTH</t>
        </is>
      </c>
      <c r="H4824" s="0" t="inlineStr">
        <is>
          <t>YM</t>
        </is>
      </c>
      <c r="I4824" s="0">
        <v>22.99</v>
      </c>
      <c r="J4824" s="0">
        <v>24</v>
      </c>
    </row>
    <row r="4825" spans="1:10" customHeight="0">
      <c r="A4825" s="0">
        <f>HYPERLINK("https://dl.dropboxusercontent.com/scl/fi/4xlvz31lcsn9dshco0dqa/121561-f.jpg?rlkey=dg9imro87z2ylvugkgj2fsh5u&amp;dl=0","Click to download Image")</f>
      </c>
      <c r="C4825" s="0" t="inlineStr">
        <is>
          <t>Matilda Youth Cap Sleeve T-Shirt</t>
        </is>
      </c>
      <c r="D4825" s="0" t="inlineStr">
        <is>
          <t>121548</t>
        </is>
      </c>
      <c r="E4825" s="0" t="inlineStr">
        <is>
          <t>BLANK MATILD Y CL:121548D-YL</t>
        </is>
      </c>
      <c r="F4825" s="0" t="inlineStr">
        <is>
          <t>899121548030</t>
        </is>
      </c>
      <c r="G4825" s="0" t="inlineStr">
        <is>
          <t>YOUTH</t>
        </is>
      </c>
      <c r="H4825" s="0" t="inlineStr">
        <is>
          <t>YL</t>
        </is>
      </c>
      <c r="I4825" s="0">
        <v>22.99</v>
      </c>
      <c r="J4825" s="0">
        <v>24</v>
      </c>
    </row>
    <row r="4826" spans="1:10" customHeight="0">
      <c r="A4826" s="0">
        <f>HYPERLINK("https://dl.dropboxusercontent.com/scl/fi/4xlvz31lcsn9dshco0dqa/121561-f.jpg?rlkey=dg9imro87z2ylvugkgj2fsh5u&amp;dl=0","Click to download Image")</f>
      </c>
      <c r="C4826" s="0" t="inlineStr">
        <is>
          <t>Matilda Youth Cap Sleeve T-Shirt</t>
        </is>
      </c>
      <c r="D4826" s="0" t="inlineStr">
        <is>
          <t>121548</t>
        </is>
      </c>
      <c r="E4826" s="0" t="inlineStr">
        <is>
          <t>BLANK MATILD Y CL:121548E-YXL</t>
        </is>
      </c>
      <c r="F4826" s="0" t="inlineStr">
        <is>
          <t>899121548047</t>
        </is>
      </c>
      <c r="G4826" s="0" t="inlineStr">
        <is>
          <t>YOUTH</t>
        </is>
      </c>
      <c r="H4826" s="0" t="inlineStr">
        <is>
          <t>YXL</t>
        </is>
      </c>
      <c r="I4826" s="0">
        <v>22.99</v>
      </c>
      <c r="J4826" s="0">
        <v>24</v>
      </c>
    </row>
    <row r="4827" spans="1:10" customHeight="0">
      <c r="A4827" s="0">
        <f>HYPERLINK("https://dl.dropboxusercontent.com/scl/fi/e5jqwckep0l419j43dn1w/jade.jpg?rlkey=nmkdu5thyn7549z16axe574t5&amp;dl=0","Click to download Image")</f>
      </c>
      <c r="B4827" s="0">
        <f>HYPERLINK("https://dl.dropboxusercontent.com/scl/fi/9vfcdk8rylx6yllfqfrr7/graphic-update22022-toddler.jpg?rlkey=2cru6tqrw6h7linp7ha9subhf&amp;dl=0","Click to download SizeChart")</f>
      </c>
      <c r="C4827" s="0" t="inlineStr">
        <is>
          <t>Jade Reversible Toddler Vest</t>
        </is>
      </c>
      <c r="D4827" s="0" t="inlineStr">
        <is>
          <t>123044</t>
        </is>
      </c>
      <c r="E4827" s="0" t="inlineStr">
        <is>
          <t>BLANK JADE T BK:123044A-2T</t>
        </is>
      </c>
      <c r="G4827" s="0" t="inlineStr">
        <is>
          <t>TODDLER</t>
        </is>
      </c>
      <c r="H4827" s="0" t="inlineStr">
        <is>
          <t>2T</t>
        </is>
      </c>
      <c r="I4827" s="0">
        <v>42.99</v>
      </c>
      <c r="J4827" s="0">
        <v>36</v>
      </c>
    </row>
    <row r="4828" spans="1:10" customHeight="0">
      <c r="A4828" s="0">
        <f>HYPERLINK("https://dl.dropboxusercontent.com/scl/fi/e5jqwckep0l419j43dn1w/jade.jpg?rlkey=nmkdu5thyn7549z16axe574t5&amp;dl=0","Click to download Image")</f>
      </c>
      <c r="B4828" s="0">
        <f>HYPERLINK("https://dl.dropboxusercontent.com/scl/fi/9vfcdk8rylx6yllfqfrr7/graphic-update22022-toddler.jpg?rlkey=2cru6tqrw6h7linp7ha9subhf&amp;dl=0","Click to download SizeChart")</f>
      </c>
      <c r="C4828" s="0" t="inlineStr">
        <is>
          <t>Jade Reversible Toddler Vest</t>
        </is>
      </c>
      <c r="D4828" s="0" t="inlineStr">
        <is>
          <t>123044</t>
        </is>
      </c>
      <c r="E4828" s="0" t="inlineStr">
        <is>
          <t>BLANK JADE T BK:123044B-3T</t>
        </is>
      </c>
      <c r="G4828" s="0" t="inlineStr">
        <is>
          <t>TODDLER</t>
        </is>
      </c>
      <c r="H4828" s="0" t="inlineStr">
        <is>
          <t>3T</t>
        </is>
      </c>
      <c r="I4828" s="0">
        <v>42.99</v>
      </c>
      <c r="J4828" s="0">
        <v>36</v>
      </c>
    </row>
    <row r="4829" spans="1:10" customHeight="0">
      <c r="A4829" s="0">
        <f>HYPERLINK("https://dl.dropboxusercontent.com/scl/fi/e5jqwckep0l419j43dn1w/jade.jpg?rlkey=nmkdu5thyn7549z16axe574t5&amp;dl=0","Click to download Image")</f>
      </c>
      <c r="B4829" s="0">
        <f>HYPERLINK("https://dl.dropboxusercontent.com/scl/fi/9vfcdk8rylx6yllfqfrr7/graphic-update22022-toddler.jpg?rlkey=2cru6tqrw6h7linp7ha9subhf&amp;dl=0","Click to download SizeChart")</f>
      </c>
      <c r="C4829" s="0" t="inlineStr">
        <is>
          <t>Jade Reversible Toddler Vest</t>
        </is>
      </c>
      <c r="D4829" s="0" t="inlineStr">
        <is>
          <t>123044</t>
        </is>
      </c>
      <c r="E4829" s="0" t="inlineStr">
        <is>
          <t>BLANK JADE T BK:123044C-4T</t>
        </is>
      </c>
      <c r="G4829" s="0" t="inlineStr">
        <is>
          <t>TODDLER</t>
        </is>
      </c>
      <c r="H4829" s="0" t="inlineStr">
        <is>
          <t>4T</t>
        </is>
      </c>
      <c r="I4829" s="0">
        <v>42.99</v>
      </c>
      <c r="J4829" s="0">
        <v>36</v>
      </c>
    </row>
    <row r="4830" spans="1:10" customHeight="0">
      <c r="A4830" s="0">
        <f>HYPERLINK("https://dl.dropboxusercontent.com/scl/fi/e5jqwckep0l419j43dn1w/jade.jpg?rlkey=nmkdu5thyn7549z16axe574t5&amp;dl=0","Click to download Image")</f>
      </c>
      <c r="B4830" s="0">
        <f>HYPERLINK("https://dl.dropboxusercontent.com/scl/fi/9vfcdk8rylx6yllfqfrr7/graphic-update22022-toddler.jpg?rlkey=2cru6tqrw6h7linp7ha9subhf&amp;dl=0","Click to download SizeChart")</f>
      </c>
      <c r="C4830" s="0" t="inlineStr">
        <is>
          <t>Jade Reversible Toddler Vest</t>
        </is>
      </c>
      <c r="D4830" s="0" t="inlineStr">
        <is>
          <t>123044</t>
        </is>
      </c>
      <c r="E4830" s="0" t="inlineStr">
        <is>
          <t>BLANK JADE T BK:123044D-5T</t>
        </is>
      </c>
      <c r="G4830" s="0" t="inlineStr">
        <is>
          <t>TODDLER</t>
        </is>
      </c>
      <c r="H4830" s="0" t="inlineStr">
        <is>
          <t>5T</t>
        </is>
      </c>
      <c r="I4830" s="0">
        <v>42.99</v>
      </c>
      <c r="J4830" s="0">
        <v>36</v>
      </c>
    </row>
    <row r="4831" spans="1:10" customHeight="0">
      <c r="A4831" s="0">
        <f>HYPERLINK("https://dl.dropboxusercontent.com/scl/fi/z8qj59mj37aueadfjm38g/jadem1.jpg?rlkey=o2lvocykwev6rqxszbr1ekyzp&amp;dl=0","Click to download Image")</f>
      </c>
      <c r="B4831" s="0">
        <f>HYPERLINK("https://dl.dropboxusercontent.com/scl/fi/wdvp5g58afc4bi1ha04lr/graphic-update22022-youth.jpg?rlkey=ig060nnpkwbhrbt92ugumclut&amp;dl=0","Click to download SizeChart")</f>
      </c>
      <c r="C4831" s="0" t="inlineStr">
        <is>
          <t>Jade Reversible Youth Vest</t>
        </is>
      </c>
      <c r="D4831" s="0" t="inlineStr">
        <is>
          <t>123045</t>
        </is>
      </c>
      <c r="E4831" s="0" t="inlineStr">
        <is>
          <t>BLANK JADE Y BK:123045B-YS</t>
        </is>
      </c>
      <c r="G4831" s="0" t="inlineStr">
        <is>
          <t>YOUTH</t>
        </is>
      </c>
      <c r="H4831" s="0" t="inlineStr">
        <is>
          <t>YS</t>
        </is>
      </c>
      <c r="I4831" s="0">
        <v>42.99</v>
      </c>
      <c r="J4831" s="0">
        <v>34</v>
      </c>
    </row>
    <row r="4832" spans="1:10" customHeight="0">
      <c r="A4832" s="0">
        <f>HYPERLINK("https://dl.dropboxusercontent.com/scl/fi/z8qj59mj37aueadfjm38g/jadem1.jpg?rlkey=o2lvocykwev6rqxszbr1ekyzp&amp;dl=0","Click to download Image")</f>
      </c>
      <c r="B4832" s="0">
        <f>HYPERLINK("https://dl.dropboxusercontent.com/scl/fi/wdvp5g58afc4bi1ha04lr/graphic-update22022-youth.jpg?rlkey=ig060nnpkwbhrbt92ugumclut&amp;dl=0","Click to download SizeChart")</f>
      </c>
      <c r="C4832" s="0" t="inlineStr">
        <is>
          <t>Jade Reversible Youth Vest</t>
        </is>
      </c>
      <c r="D4832" s="0" t="inlineStr">
        <is>
          <t>123045</t>
        </is>
      </c>
      <c r="E4832" s="0" t="inlineStr">
        <is>
          <t>BLANK JADE Y BK:123045C-YM</t>
        </is>
      </c>
      <c r="G4832" s="0" t="inlineStr">
        <is>
          <t>YOUTH</t>
        </is>
      </c>
      <c r="H4832" s="0" t="inlineStr">
        <is>
          <t>YM</t>
        </is>
      </c>
      <c r="I4832" s="0">
        <v>42.99</v>
      </c>
      <c r="J4832" s="0">
        <v>36</v>
      </c>
    </row>
    <row r="4833" spans="1:10" customHeight="0">
      <c r="A4833" s="0">
        <f>HYPERLINK("https://dl.dropboxusercontent.com/scl/fi/z8qj59mj37aueadfjm38g/jadem1.jpg?rlkey=o2lvocykwev6rqxszbr1ekyzp&amp;dl=0","Click to download Image")</f>
      </c>
      <c r="B4833" s="0">
        <f>HYPERLINK("https://dl.dropboxusercontent.com/scl/fi/wdvp5g58afc4bi1ha04lr/graphic-update22022-youth.jpg?rlkey=ig060nnpkwbhrbt92ugumclut&amp;dl=0","Click to download SizeChart")</f>
      </c>
      <c r="C4833" s="0" t="inlineStr">
        <is>
          <t>Jade Reversible Youth Vest</t>
        </is>
      </c>
      <c r="D4833" s="0" t="inlineStr">
        <is>
          <t>123045</t>
        </is>
      </c>
      <c r="E4833" s="0" t="inlineStr">
        <is>
          <t>BLANK JADE Y BK:123045D-YL</t>
        </is>
      </c>
      <c r="G4833" s="0" t="inlineStr">
        <is>
          <t>YOUTH</t>
        </is>
      </c>
      <c r="H4833" s="0" t="inlineStr">
        <is>
          <t>YL</t>
        </is>
      </c>
      <c r="I4833" s="0">
        <v>42.99</v>
      </c>
      <c r="J4833" s="0">
        <v>35</v>
      </c>
    </row>
    <row r="4834" spans="1:10" customHeight="0">
      <c r="A4834" s="0">
        <f>HYPERLINK("https://dl.dropboxusercontent.com/scl/fi/z8qj59mj37aueadfjm38g/jadem1.jpg?rlkey=o2lvocykwev6rqxszbr1ekyzp&amp;dl=0","Click to download Image")</f>
      </c>
      <c r="B4834" s="0">
        <f>HYPERLINK("https://dl.dropboxusercontent.com/scl/fi/wdvp5g58afc4bi1ha04lr/graphic-update22022-youth.jpg?rlkey=ig060nnpkwbhrbt92ugumclut&amp;dl=0","Click to download SizeChart")</f>
      </c>
      <c r="C4834" s="0" t="inlineStr">
        <is>
          <t>Jade Reversible Youth Vest</t>
        </is>
      </c>
      <c r="D4834" s="0" t="inlineStr">
        <is>
          <t>123045</t>
        </is>
      </c>
      <c r="E4834" s="0" t="inlineStr">
        <is>
          <t>BLANK JADE Y BK:123045E-YXL</t>
        </is>
      </c>
      <c r="G4834" s="0" t="inlineStr">
        <is>
          <t>YOUTH</t>
        </is>
      </c>
      <c r="H4834" s="0" t="inlineStr">
        <is>
          <t>YXL</t>
        </is>
      </c>
      <c r="I4834" s="0">
        <v>42.99</v>
      </c>
      <c r="J4834" s="0">
        <v>36</v>
      </c>
    </row>
    <row r="4835" spans="1:10" customHeight="0">
      <c r="A4835" s="0">
        <f>HYPERLINK("https://dl.dropboxusercontent.com/scl/fi/v0vwj1nokhjxhfowd9egr/123544-f.jpg?rlkey=kbxhxeerowchtkkvo9bl4zvwd&amp;dl=0","Click to download Image")</f>
      </c>
      <c r="C4835" s="0" t="inlineStr">
        <is>
          <t>Luma Toddler Cotton Hoodie</t>
        </is>
      </c>
      <c r="D4835" s="0" t="inlineStr">
        <is>
          <t>123547</t>
        </is>
      </c>
      <c r="E4835" s="0" t="inlineStr">
        <is>
          <t>BLANK LUMA T BK:123547A-2T</t>
        </is>
      </c>
      <c r="F4835" s="0" t="inlineStr">
        <is>
          <t>899123547086</t>
        </is>
      </c>
      <c r="G4835" s="0" t="inlineStr">
        <is>
          <t>TODDLER</t>
        </is>
      </c>
      <c r="H4835" s="0" t="inlineStr">
        <is>
          <t>2T</t>
        </is>
      </c>
      <c r="I4835" s="0">
        <v>42.99</v>
      </c>
      <c r="J4835" s="0">
        <v>12</v>
      </c>
    </row>
    <row r="4836" spans="1:10" customHeight="0">
      <c r="A4836" s="0">
        <f>HYPERLINK("https://dl.dropboxusercontent.com/scl/fi/v0vwj1nokhjxhfowd9egr/123544-f.jpg?rlkey=kbxhxeerowchtkkvo9bl4zvwd&amp;dl=0","Click to download Image")</f>
      </c>
      <c r="C4836" s="0" t="inlineStr">
        <is>
          <t>Luma Toddler Cotton Hoodie</t>
        </is>
      </c>
      <c r="D4836" s="0" t="inlineStr">
        <is>
          <t>123547</t>
        </is>
      </c>
      <c r="E4836" s="0" t="inlineStr">
        <is>
          <t>BLANK LUMA T BK:123547B-3T</t>
        </is>
      </c>
      <c r="F4836" s="0" t="inlineStr">
        <is>
          <t>899123547093</t>
        </is>
      </c>
      <c r="G4836" s="0" t="inlineStr">
        <is>
          <t>TODDLER</t>
        </is>
      </c>
      <c r="H4836" s="0" t="inlineStr">
        <is>
          <t>3T</t>
        </is>
      </c>
      <c r="I4836" s="0">
        <v>42.99</v>
      </c>
      <c r="J4836" s="0">
        <v>12</v>
      </c>
    </row>
    <row r="4837" spans="1:10" customHeight="0">
      <c r="A4837" s="0">
        <f>HYPERLINK("https://dl.dropboxusercontent.com/scl/fi/v0vwj1nokhjxhfowd9egr/123544-f.jpg?rlkey=kbxhxeerowchtkkvo9bl4zvwd&amp;dl=0","Click to download Image")</f>
      </c>
      <c r="C4837" s="0" t="inlineStr">
        <is>
          <t>Luma Toddler Cotton Hoodie</t>
        </is>
      </c>
      <c r="D4837" s="0" t="inlineStr">
        <is>
          <t>123547</t>
        </is>
      </c>
      <c r="E4837" s="0" t="inlineStr">
        <is>
          <t>BLANK LUMA T BK:123547C-4T</t>
        </is>
      </c>
      <c r="F4837" s="0" t="inlineStr">
        <is>
          <t>899123547109</t>
        </is>
      </c>
      <c r="G4837" s="0" t="inlineStr">
        <is>
          <t>TODDLER</t>
        </is>
      </c>
      <c r="H4837" s="0" t="inlineStr">
        <is>
          <t>4T</t>
        </is>
      </c>
      <c r="I4837" s="0">
        <v>42.99</v>
      </c>
      <c r="J4837" s="0">
        <v>12</v>
      </c>
    </row>
    <row r="4838" spans="1:10" customHeight="0">
      <c r="A4838" s="0">
        <f>HYPERLINK("https://dl.dropboxusercontent.com/scl/fi/v0vwj1nokhjxhfowd9egr/123544-f.jpg?rlkey=kbxhxeerowchtkkvo9bl4zvwd&amp;dl=0","Click to download Image")</f>
      </c>
      <c r="C4838" s="0" t="inlineStr">
        <is>
          <t>Luma Toddler Cotton Hoodie</t>
        </is>
      </c>
      <c r="D4838" s="0" t="inlineStr">
        <is>
          <t>123547</t>
        </is>
      </c>
      <c r="E4838" s="0" t="inlineStr">
        <is>
          <t>BLANK LUMA T BK:123547D-5T</t>
        </is>
      </c>
      <c r="F4838" s="0" t="inlineStr">
        <is>
          <t>899123547116</t>
        </is>
      </c>
      <c r="G4838" s="0" t="inlineStr">
        <is>
          <t>TODDLER</t>
        </is>
      </c>
      <c r="H4838" s="0" t="inlineStr">
        <is>
          <t>5T</t>
        </is>
      </c>
      <c r="I4838" s="0">
        <v>42.99</v>
      </c>
      <c r="J4838" s="0">
        <v>13</v>
      </c>
    </row>
    <row r="4839" spans="1:10" customHeight="0">
      <c r="A4839" s="0">
        <f>HYPERLINK("https://dl.dropboxusercontent.com/scl/fi/8l0gqg06xd9f872mjizcn/123545-f.jpg?rlkey=eoz2dvjzuefxc9gm20kz32s31&amp;dl=0","Click to download Image")</f>
      </c>
      <c r="C4839" s="0" t="inlineStr">
        <is>
          <t>Luma Toddler Cotton Hoodie</t>
        </is>
      </c>
      <c r="D4839" s="0" t="inlineStr">
        <is>
          <t>123548</t>
        </is>
      </c>
      <c r="E4839" s="0" t="inlineStr">
        <is>
          <t>BLANK LUMA T OG:123548A-2T</t>
        </is>
      </c>
      <c r="F4839" s="0" t="inlineStr">
        <is>
          <t>899123548083</t>
        </is>
      </c>
      <c r="G4839" s="0" t="inlineStr">
        <is>
          <t>TODDLER</t>
        </is>
      </c>
      <c r="H4839" s="0" t="inlineStr">
        <is>
          <t>2T</t>
        </is>
      </c>
      <c r="I4839" s="0">
        <v>42.99</v>
      </c>
      <c r="J4839" s="0">
        <v>16</v>
      </c>
    </row>
    <row r="4840" spans="1:10" customHeight="0">
      <c r="A4840" s="0">
        <f>HYPERLINK("https://dl.dropboxusercontent.com/scl/fi/8l0gqg06xd9f872mjizcn/123545-f.jpg?rlkey=eoz2dvjzuefxc9gm20kz32s31&amp;dl=0","Click to download Image")</f>
      </c>
      <c r="C4840" s="0" t="inlineStr">
        <is>
          <t>Luma Toddler Cotton Hoodie</t>
        </is>
      </c>
      <c r="D4840" s="0" t="inlineStr">
        <is>
          <t>123548</t>
        </is>
      </c>
      <c r="E4840" s="0" t="inlineStr">
        <is>
          <t>BLANK LUMA T OG:123548B-3T</t>
        </is>
      </c>
      <c r="F4840" s="0" t="inlineStr">
        <is>
          <t>899123548090</t>
        </is>
      </c>
      <c r="G4840" s="0" t="inlineStr">
        <is>
          <t>TODDLER</t>
        </is>
      </c>
      <c r="H4840" s="0" t="inlineStr">
        <is>
          <t>3T</t>
        </is>
      </c>
      <c r="I4840" s="0">
        <v>42.99</v>
      </c>
      <c r="J4840" s="0">
        <v>16</v>
      </c>
    </row>
    <row r="4841" spans="1:10" customHeight="0">
      <c r="A4841" s="0">
        <f>HYPERLINK("https://dl.dropboxusercontent.com/scl/fi/8l0gqg06xd9f872mjizcn/123545-f.jpg?rlkey=eoz2dvjzuefxc9gm20kz32s31&amp;dl=0","Click to download Image")</f>
      </c>
      <c r="C4841" s="0" t="inlineStr">
        <is>
          <t>Luma Toddler Cotton Hoodie</t>
        </is>
      </c>
      <c r="D4841" s="0" t="inlineStr">
        <is>
          <t>123548</t>
        </is>
      </c>
      <c r="E4841" s="0" t="inlineStr">
        <is>
          <t>BLANK LUMA T OG:123548C-4T</t>
        </is>
      </c>
      <c r="F4841" s="0" t="inlineStr">
        <is>
          <t>899123548106</t>
        </is>
      </c>
      <c r="G4841" s="0" t="inlineStr">
        <is>
          <t>TODDLER</t>
        </is>
      </c>
      <c r="H4841" s="0" t="inlineStr">
        <is>
          <t>4T</t>
        </is>
      </c>
      <c r="I4841" s="0">
        <v>42.99</v>
      </c>
      <c r="J4841" s="0">
        <v>16</v>
      </c>
    </row>
    <row r="4842" spans="1:10" customHeight="0">
      <c r="A4842" s="0">
        <f>HYPERLINK("https://dl.dropboxusercontent.com/scl/fi/8l0gqg06xd9f872mjizcn/123545-f.jpg?rlkey=eoz2dvjzuefxc9gm20kz32s31&amp;dl=0","Click to download Image")</f>
      </c>
      <c r="C4842" s="0" t="inlineStr">
        <is>
          <t>Luma Toddler Cotton Hoodie</t>
        </is>
      </c>
      <c r="D4842" s="0" t="inlineStr">
        <is>
          <t>123548</t>
        </is>
      </c>
      <c r="E4842" s="0" t="inlineStr">
        <is>
          <t>BLANK LUMA T OG:123548D-5T</t>
        </is>
      </c>
      <c r="F4842" s="0" t="inlineStr">
        <is>
          <t>899123548113</t>
        </is>
      </c>
      <c r="G4842" s="0" t="inlineStr">
        <is>
          <t>TODDLER</t>
        </is>
      </c>
      <c r="H4842" s="0" t="inlineStr">
        <is>
          <t>5T</t>
        </is>
      </c>
      <c r="I4842" s="0">
        <v>42.99</v>
      </c>
      <c r="J4842" s="0">
        <v>17</v>
      </c>
    </row>
    <row r="4843" spans="1:10" customHeight="0">
      <c r="A4843" s="0">
        <f>HYPERLINK("https://dl.dropboxusercontent.com/scl/fi/nbq0jqa3rb0g4zemrq275/123546-f.jpg?rlkey=b80suyc9v1pezo33lxgiyscch&amp;dl=0","Click to download Image")</f>
      </c>
      <c r="C4843" s="0" t="inlineStr">
        <is>
          <t>Luma Toddler Cotton Hoodie</t>
        </is>
      </c>
      <c r="D4843" s="0" t="inlineStr">
        <is>
          <t>123549</t>
        </is>
      </c>
      <c r="E4843" s="0" t="inlineStr">
        <is>
          <t>BLANK LUMA T PE:123549A-2T</t>
        </is>
      </c>
      <c r="F4843" s="0" t="inlineStr">
        <is>
          <t>899123549080</t>
        </is>
      </c>
      <c r="G4843" s="0" t="inlineStr">
        <is>
          <t>TODDLER</t>
        </is>
      </c>
      <c r="H4843" s="0" t="inlineStr">
        <is>
          <t>2T</t>
        </is>
      </c>
      <c r="I4843" s="0">
        <v>42.99</v>
      </c>
      <c r="J4843" s="0">
        <v>18</v>
      </c>
    </row>
    <row r="4844" spans="1:10" customHeight="0">
      <c r="A4844" s="0">
        <f>HYPERLINK("https://dl.dropboxusercontent.com/scl/fi/nbq0jqa3rb0g4zemrq275/123546-f.jpg?rlkey=b80suyc9v1pezo33lxgiyscch&amp;dl=0","Click to download Image")</f>
      </c>
      <c r="C4844" s="0" t="inlineStr">
        <is>
          <t>Luma Toddler Cotton Hoodie</t>
        </is>
      </c>
      <c r="D4844" s="0" t="inlineStr">
        <is>
          <t>123549</t>
        </is>
      </c>
      <c r="E4844" s="0" t="inlineStr">
        <is>
          <t>BLANK LUMA T PE:123549B-3T</t>
        </is>
      </c>
      <c r="F4844" s="0" t="inlineStr">
        <is>
          <t>899123549097</t>
        </is>
      </c>
      <c r="G4844" s="0" t="inlineStr">
        <is>
          <t>TODDLER</t>
        </is>
      </c>
      <c r="H4844" s="0" t="inlineStr">
        <is>
          <t>3T</t>
        </is>
      </c>
      <c r="I4844" s="0">
        <v>42.99</v>
      </c>
      <c r="J4844" s="0">
        <v>18</v>
      </c>
    </row>
    <row r="4845" spans="1:10" customHeight="0">
      <c r="A4845" s="0">
        <f>HYPERLINK("https://dl.dropboxusercontent.com/scl/fi/nbq0jqa3rb0g4zemrq275/123546-f.jpg?rlkey=b80suyc9v1pezo33lxgiyscch&amp;dl=0","Click to download Image")</f>
      </c>
      <c r="C4845" s="0" t="inlineStr">
        <is>
          <t>Luma Toddler Cotton Hoodie</t>
        </is>
      </c>
      <c r="D4845" s="0" t="inlineStr">
        <is>
          <t>123549</t>
        </is>
      </c>
      <c r="E4845" s="0" t="inlineStr">
        <is>
          <t>BLANK LUMA T PE:123549C-4T</t>
        </is>
      </c>
      <c r="F4845" s="0" t="inlineStr">
        <is>
          <t>899123549103</t>
        </is>
      </c>
      <c r="G4845" s="0" t="inlineStr">
        <is>
          <t>TODDLER</t>
        </is>
      </c>
      <c r="H4845" s="0" t="inlineStr">
        <is>
          <t>4T</t>
        </is>
      </c>
      <c r="I4845" s="0">
        <v>42.99</v>
      </c>
      <c r="J4845" s="0">
        <v>18</v>
      </c>
    </row>
    <row r="4846" spans="1:10" customHeight="0">
      <c r="A4846" s="0">
        <f>HYPERLINK("https://dl.dropboxusercontent.com/scl/fi/nbq0jqa3rb0g4zemrq275/123546-f.jpg?rlkey=b80suyc9v1pezo33lxgiyscch&amp;dl=0","Click to download Image")</f>
      </c>
      <c r="C4846" s="0" t="inlineStr">
        <is>
          <t>Luma Toddler Cotton Hoodie</t>
        </is>
      </c>
      <c r="D4846" s="0" t="inlineStr">
        <is>
          <t>123549</t>
        </is>
      </c>
      <c r="E4846" s="0" t="inlineStr">
        <is>
          <t>BLANK LUMA T PE:123549D-5T</t>
        </is>
      </c>
      <c r="F4846" s="0" t="inlineStr">
        <is>
          <t>899123549110</t>
        </is>
      </c>
      <c r="G4846" s="0" t="inlineStr">
        <is>
          <t>TODDLER</t>
        </is>
      </c>
      <c r="H4846" s="0" t="inlineStr">
        <is>
          <t>5T</t>
        </is>
      </c>
      <c r="I4846" s="0">
        <v>42.99</v>
      </c>
      <c r="J4846" s="0">
        <v>18</v>
      </c>
    </row>
    <row r="4847" spans="1:10" customHeight="0">
      <c r="A4847" s="0">
        <f>HYPERLINK("https://dl.dropboxusercontent.com/scl/fi/hjfy1b4scp0w8zqn45sql/123545-f.jpg?rlkey=4bz0du2uplqwhkptpfj40ct1a&amp;dl=0","Click to download Image")</f>
      </c>
      <c r="C4847" s="0" t="inlineStr">
        <is>
          <t>Luma Youth Cotton Hoodie</t>
        </is>
      </c>
      <c r="D4847" s="0" t="inlineStr">
        <is>
          <t>123545</t>
        </is>
      </c>
      <c r="E4847" s="0" t="inlineStr">
        <is>
          <t>BLANK LUMA Y OG:123545B-YS</t>
        </is>
      </c>
      <c r="F4847" s="0" t="inlineStr">
        <is>
          <t>899123545013</t>
        </is>
      </c>
      <c r="G4847" s="0" t="inlineStr">
        <is>
          <t>YOUTH</t>
        </is>
      </c>
      <c r="H4847" s="0" t="inlineStr">
        <is>
          <t>YS</t>
        </is>
      </c>
      <c r="I4847" s="0">
        <v>42.99</v>
      </c>
      <c r="J4847" s="0">
        <v>19</v>
      </c>
    </row>
    <row r="4848" spans="1:10" customHeight="0">
      <c r="A4848" s="0">
        <f>HYPERLINK("https://dl.dropboxusercontent.com/scl/fi/hjfy1b4scp0w8zqn45sql/123545-f.jpg?rlkey=4bz0du2uplqwhkptpfj40ct1a&amp;dl=0","Click to download Image")</f>
      </c>
      <c r="C4848" s="0" t="inlineStr">
        <is>
          <t>Luma Youth Cotton Hoodie</t>
        </is>
      </c>
      <c r="D4848" s="0" t="inlineStr">
        <is>
          <t>123545</t>
        </is>
      </c>
      <c r="E4848" s="0" t="inlineStr">
        <is>
          <t>BLANK LUMA Y OG:123545C-YM</t>
        </is>
      </c>
      <c r="F4848" s="0" t="inlineStr">
        <is>
          <t>899123545020</t>
        </is>
      </c>
      <c r="G4848" s="0" t="inlineStr">
        <is>
          <t>YOUTH</t>
        </is>
      </c>
      <c r="H4848" s="0" t="inlineStr">
        <is>
          <t>YM</t>
        </is>
      </c>
      <c r="I4848" s="0">
        <v>42.99</v>
      </c>
      <c r="J4848" s="0">
        <v>18</v>
      </c>
    </row>
    <row r="4849" spans="1:10" customHeight="0">
      <c r="A4849" s="0">
        <f>HYPERLINK("https://dl.dropboxusercontent.com/scl/fi/hjfy1b4scp0w8zqn45sql/123545-f.jpg?rlkey=4bz0du2uplqwhkptpfj40ct1a&amp;dl=0","Click to download Image")</f>
      </c>
      <c r="C4849" s="0" t="inlineStr">
        <is>
          <t>Luma Youth Cotton Hoodie</t>
        </is>
      </c>
      <c r="D4849" s="0" t="inlineStr">
        <is>
          <t>123545</t>
        </is>
      </c>
      <c r="E4849" s="0" t="inlineStr">
        <is>
          <t>BLANK LUMA Y OG:123545D-YL</t>
        </is>
      </c>
      <c r="F4849" s="0" t="inlineStr">
        <is>
          <t>899123545037</t>
        </is>
      </c>
      <c r="G4849" s="0" t="inlineStr">
        <is>
          <t>YOUTH</t>
        </is>
      </c>
      <c r="H4849" s="0" t="inlineStr">
        <is>
          <t>YL</t>
        </is>
      </c>
      <c r="I4849" s="0">
        <v>42.99</v>
      </c>
      <c r="J4849" s="0">
        <v>18</v>
      </c>
    </row>
    <row r="4850" spans="1:10" customHeight="0">
      <c r="A4850" s="0">
        <f>HYPERLINK("https://dl.dropboxusercontent.com/scl/fi/hjfy1b4scp0w8zqn45sql/123545-f.jpg?rlkey=4bz0du2uplqwhkptpfj40ct1a&amp;dl=0","Click to download Image")</f>
      </c>
      <c r="C4850" s="0" t="inlineStr">
        <is>
          <t>Luma Youth Cotton Hoodie</t>
        </is>
      </c>
      <c r="D4850" s="0" t="inlineStr">
        <is>
          <t>123545</t>
        </is>
      </c>
      <c r="E4850" s="0" t="inlineStr">
        <is>
          <t>BLANK LUMA Y OG:123545E-YXL</t>
        </is>
      </c>
      <c r="F4850" s="0" t="inlineStr">
        <is>
          <t>899123545044</t>
        </is>
      </c>
      <c r="G4850" s="0" t="inlineStr">
        <is>
          <t>YOUTH</t>
        </is>
      </c>
      <c r="H4850" s="0" t="inlineStr">
        <is>
          <t>YXL</t>
        </is>
      </c>
      <c r="I4850" s="0">
        <v>42.99</v>
      </c>
      <c r="J4850" s="0">
        <v>18</v>
      </c>
    </row>
    <row r="4851" spans="1:10" customHeight="0">
      <c r="A4851" s="0">
        <f>HYPERLINK("https://dl.dropboxusercontent.com/scl/fi/jwsmasu2g7fag0fvkknla/123546-f.jpg?rlkey=4afzw7rv4lncix6nllkuf56bv&amp;dl=0","Click to download Image")</f>
      </c>
      <c r="C4851" s="0" t="inlineStr">
        <is>
          <t>Luma Youth Cotton Hoodie</t>
        </is>
      </c>
      <c r="D4851" s="0" t="inlineStr">
        <is>
          <t>123546</t>
        </is>
      </c>
      <c r="E4851" s="0" t="inlineStr">
        <is>
          <t>BLANK LUMA Y PE:123546B-YS</t>
        </is>
      </c>
      <c r="F4851" s="0" t="inlineStr">
        <is>
          <t>899123546010</t>
        </is>
      </c>
      <c r="G4851" s="0" t="inlineStr">
        <is>
          <t>YOUTH</t>
        </is>
      </c>
      <c r="H4851" s="0" t="inlineStr">
        <is>
          <t>YS</t>
        </is>
      </c>
      <c r="I4851" s="0">
        <v>42.99</v>
      </c>
      <c r="J4851" s="0">
        <v>19</v>
      </c>
    </row>
    <row r="4852" spans="1:10" customHeight="0">
      <c r="A4852" s="0">
        <f>HYPERLINK("https://dl.dropboxusercontent.com/scl/fi/jwsmasu2g7fag0fvkknla/123546-f.jpg?rlkey=4afzw7rv4lncix6nllkuf56bv&amp;dl=0","Click to download Image")</f>
      </c>
      <c r="C4852" s="0" t="inlineStr">
        <is>
          <t>Luma Youth Cotton Hoodie</t>
        </is>
      </c>
      <c r="D4852" s="0" t="inlineStr">
        <is>
          <t>123546</t>
        </is>
      </c>
      <c r="E4852" s="0" t="inlineStr">
        <is>
          <t>BLANK LUMA Y PE:123546C-YM</t>
        </is>
      </c>
      <c r="F4852" s="0" t="inlineStr">
        <is>
          <t>899123546027</t>
        </is>
      </c>
      <c r="G4852" s="0" t="inlineStr">
        <is>
          <t>YOUTH</t>
        </is>
      </c>
      <c r="H4852" s="0" t="inlineStr">
        <is>
          <t>YM</t>
        </is>
      </c>
      <c r="I4852" s="0">
        <v>42.99</v>
      </c>
      <c r="J4852" s="0">
        <v>18</v>
      </c>
    </row>
    <row r="4853" spans="1:10" customHeight="0">
      <c r="A4853" s="0">
        <f>HYPERLINK("https://dl.dropboxusercontent.com/scl/fi/jwsmasu2g7fag0fvkknla/123546-f.jpg?rlkey=4afzw7rv4lncix6nllkuf56bv&amp;dl=0","Click to download Image")</f>
      </c>
      <c r="C4853" s="0" t="inlineStr">
        <is>
          <t>Luma Youth Cotton Hoodie</t>
        </is>
      </c>
      <c r="D4853" s="0" t="inlineStr">
        <is>
          <t>123546</t>
        </is>
      </c>
      <c r="E4853" s="0" t="inlineStr">
        <is>
          <t>BLANK LUMA Y PE:123546D-YL</t>
        </is>
      </c>
      <c r="F4853" s="0" t="inlineStr">
        <is>
          <t>899123546034</t>
        </is>
      </c>
      <c r="G4853" s="0" t="inlineStr">
        <is>
          <t>YOUTH</t>
        </is>
      </c>
      <c r="H4853" s="0" t="inlineStr">
        <is>
          <t>YL</t>
        </is>
      </c>
      <c r="I4853" s="0">
        <v>42.99</v>
      </c>
      <c r="J4853" s="0">
        <v>18</v>
      </c>
    </row>
    <row r="4854" spans="1:10" customHeight="0">
      <c r="A4854" s="0">
        <f>HYPERLINK("https://dl.dropboxusercontent.com/scl/fi/jwsmasu2g7fag0fvkknla/123546-f.jpg?rlkey=4afzw7rv4lncix6nllkuf56bv&amp;dl=0","Click to download Image")</f>
      </c>
      <c r="C4854" s="0" t="inlineStr">
        <is>
          <t>Luma Youth Cotton Hoodie</t>
        </is>
      </c>
      <c r="D4854" s="0" t="inlineStr">
        <is>
          <t>123546</t>
        </is>
      </c>
      <c r="E4854" s="0" t="inlineStr">
        <is>
          <t>BLANK LUMA Y PE:123546E-YXL</t>
        </is>
      </c>
      <c r="F4854" s="0" t="inlineStr">
        <is>
          <t>899123546041</t>
        </is>
      </c>
      <c r="G4854" s="0" t="inlineStr">
        <is>
          <t>YOUTH</t>
        </is>
      </c>
      <c r="H4854" s="0" t="inlineStr">
        <is>
          <t>YXL</t>
        </is>
      </c>
      <c r="I4854" s="0">
        <v>42.99</v>
      </c>
      <c r="J4854" s="0">
        <v>18</v>
      </c>
    </row>
    <row r="4855" spans="1:10" customHeight="0">
      <c r="A4855" s="0">
        <f>HYPERLINK("https://dl.dropboxusercontent.com/scl/fi/emak1j0hhsyg6b4bg5eww/112387-af.jpg?rlkey=vr1tgzhbwtx23bt0ys6tjbei9&amp;dl=0","Click to download Image")</f>
      </c>
      <c r="C4855" s="0" t="inlineStr">
        <is>
          <t>Dash Youth Performance 1/4 Zip</t>
        </is>
      </c>
      <c r="D4855" s="0" t="inlineStr">
        <is>
          <t>112387</t>
        </is>
      </c>
      <c r="E4855" s="0" t="inlineStr">
        <is>
          <t>BLANK DASH BLACK:112387B - YS</t>
        </is>
      </c>
      <c r="G4855" s="0" t="inlineStr">
        <is>
          <t>YOUTH</t>
        </is>
      </c>
      <c r="H4855" s="0" t="inlineStr">
        <is>
          <t>YS</t>
        </is>
      </c>
      <c r="I4855" s="0">
        <v>25.99</v>
      </c>
      <c r="J4855" s="0">
        <v>56</v>
      </c>
    </row>
    <row r="4856" spans="1:10" customHeight="0">
      <c r="A4856" s="0">
        <f>HYPERLINK("https://dl.dropboxusercontent.com/scl/fi/emak1j0hhsyg6b4bg5eww/112387-af.jpg?rlkey=vr1tgzhbwtx23bt0ys6tjbei9&amp;dl=0","Click to download Image")</f>
      </c>
      <c r="C4856" s="0" t="inlineStr">
        <is>
          <t>Dash Youth Performance 1/4 Zip</t>
        </is>
      </c>
      <c r="D4856" s="0" t="inlineStr">
        <is>
          <t>112387</t>
        </is>
      </c>
      <c r="E4856" s="0" t="inlineStr">
        <is>
          <t>BLANK DASH BLACK:112387C - YM</t>
        </is>
      </c>
      <c r="G4856" s="0" t="inlineStr">
        <is>
          <t>YOUTH</t>
        </is>
      </c>
      <c r="H4856" s="0" t="inlineStr">
        <is>
          <t>YM</t>
        </is>
      </c>
      <c r="I4856" s="0">
        <v>25.99</v>
      </c>
      <c r="J4856" s="0">
        <v>55</v>
      </c>
    </row>
    <row r="4857" spans="1:10" customHeight="0">
      <c r="A4857" s="0">
        <f>HYPERLINK("https://dl.dropboxusercontent.com/scl/fi/emak1j0hhsyg6b4bg5eww/112387-af.jpg?rlkey=vr1tgzhbwtx23bt0ys6tjbei9&amp;dl=0","Click to download Image")</f>
      </c>
      <c r="C4857" s="0" t="inlineStr">
        <is>
          <t>Dash Youth Performance 1/4 Zip</t>
        </is>
      </c>
      <c r="D4857" s="0" t="inlineStr">
        <is>
          <t>112387</t>
        </is>
      </c>
      <c r="E4857" s="0" t="inlineStr">
        <is>
          <t>BLANK DASH BLACK:112387D - YL</t>
        </is>
      </c>
      <c r="G4857" s="0" t="inlineStr">
        <is>
          <t>YOUTH</t>
        </is>
      </c>
      <c r="H4857" s="0" t="inlineStr">
        <is>
          <t>YL</t>
        </is>
      </c>
      <c r="I4857" s="0">
        <v>25.99</v>
      </c>
      <c r="J4857" s="0">
        <v>51</v>
      </c>
    </row>
    <row r="4858" spans="1:10" customHeight="0">
      <c r="A4858" s="0">
        <f>HYPERLINK("https://dl.dropboxusercontent.com/scl/fi/emak1j0hhsyg6b4bg5eww/112387-af.jpg?rlkey=vr1tgzhbwtx23bt0ys6tjbei9&amp;dl=0","Click to download Image")</f>
      </c>
      <c r="C4858" s="0" t="inlineStr">
        <is>
          <t>Dash Youth Performance 1/4 Zip</t>
        </is>
      </c>
      <c r="D4858" s="0" t="inlineStr">
        <is>
          <t>112387</t>
        </is>
      </c>
      <c r="E4858" s="0" t="inlineStr">
        <is>
          <t>BLANK DASH BLACK:112387E - YXL</t>
        </is>
      </c>
      <c r="G4858" s="0" t="inlineStr">
        <is>
          <t>YOUTH</t>
        </is>
      </c>
      <c r="H4858" s="0" t="inlineStr">
        <is>
          <t>YXL</t>
        </is>
      </c>
      <c r="I4858" s="0">
        <v>25.99</v>
      </c>
      <c r="J4858" s="0">
        <v>54</v>
      </c>
    </row>
    <row r="4859" spans="1:10" customHeight="0">
      <c r="A4859" s="0">
        <f>HYPERLINK("https://dl.dropboxusercontent.com/scl/fi/ru65xv5a2fg0u9tfu90ml/116200-af.jpg?rlkey=r4vycddmqogjgri03h45tmtue&amp;dl=0","Click to download Image")</f>
      </c>
      <c r="C4859" s="0" t="inlineStr">
        <is>
          <t>Chance Toddler Fleece 1/4 Zip</t>
        </is>
      </c>
      <c r="D4859" s="0" t="inlineStr">
        <is>
          <t>116206</t>
        </is>
      </c>
      <c r="E4859" s="0" t="inlineStr">
        <is>
          <t>BLANK CHANCE T GREY BLACK:116206A - 2T</t>
        </is>
      </c>
      <c r="G4859" s="0" t="inlineStr">
        <is>
          <t>TODDLER</t>
        </is>
      </c>
      <c r="H4859" s="0" t="inlineStr">
        <is>
          <t>2T</t>
        </is>
      </c>
      <c r="I4859" s="0">
        <v>38.99</v>
      </c>
      <c r="J4859" s="0">
        <v>21</v>
      </c>
    </row>
    <row r="4860" spans="1:10" customHeight="0">
      <c r="A4860" s="0">
        <f>HYPERLINK("https://dl.dropboxusercontent.com/scl/fi/ru65xv5a2fg0u9tfu90ml/116200-af.jpg?rlkey=r4vycddmqogjgri03h45tmtue&amp;dl=0","Click to download Image")</f>
      </c>
      <c r="C4860" s="0" t="inlineStr">
        <is>
          <t>Chance Toddler Fleece 1/4 Zip</t>
        </is>
      </c>
      <c r="D4860" s="0" t="inlineStr">
        <is>
          <t>116206</t>
        </is>
      </c>
      <c r="E4860" s="0" t="inlineStr">
        <is>
          <t>BLANK CHANCE T GREY BLACK:116206B - 3T</t>
        </is>
      </c>
      <c r="G4860" s="0" t="inlineStr">
        <is>
          <t>TODDLER</t>
        </is>
      </c>
      <c r="H4860" s="0" t="inlineStr">
        <is>
          <t>3T</t>
        </is>
      </c>
      <c r="I4860" s="0">
        <v>38.99</v>
      </c>
      <c r="J4860" s="0">
        <v>19</v>
      </c>
    </row>
    <row r="4861" spans="1:10" customHeight="0">
      <c r="A4861" s="0">
        <f>HYPERLINK("https://dl.dropboxusercontent.com/scl/fi/ru65xv5a2fg0u9tfu90ml/116200-af.jpg?rlkey=r4vycddmqogjgri03h45tmtue&amp;dl=0","Click to download Image")</f>
      </c>
      <c r="C4861" s="0" t="inlineStr">
        <is>
          <t>Chance Toddler Fleece 1/4 Zip</t>
        </is>
      </c>
      <c r="D4861" s="0" t="inlineStr">
        <is>
          <t>116206</t>
        </is>
      </c>
      <c r="E4861" s="0" t="inlineStr">
        <is>
          <t>BLANK CHANCE T GREY BLACK:116206C - 4T</t>
        </is>
      </c>
      <c r="G4861" s="0" t="inlineStr">
        <is>
          <t>TODDLER</t>
        </is>
      </c>
      <c r="H4861" s="0" t="inlineStr">
        <is>
          <t>4T</t>
        </is>
      </c>
      <c r="I4861" s="0">
        <v>38.99</v>
      </c>
      <c r="J4861" s="0">
        <v>20</v>
      </c>
    </row>
    <row r="4862" spans="1:10" customHeight="0">
      <c r="A4862" s="0">
        <f>HYPERLINK("https://dl.dropboxusercontent.com/scl/fi/ru65xv5a2fg0u9tfu90ml/116200-af.jpg?rlkey=r4vycddmqogjgri03h45tmtue&amp;dl=0","Click to download Image")</f>
      </c>
      <c r="C4862" s="0" t="inlineStr">
        <is>
          <t>Chance Toddler Fleece 1/4 Zip</t>
        </is>
      </c>
      <c r="D4862" s="0" t="inlineStr">
        <is>
          <t>116206</t>
        </is>
      </c>
      <c r="E4862" s="0" t="inlineStr">
        <is>
          <t>BLANK CHANCE T GREY BLACK:116206D - 5T</t>
        </is>
      </c>
      <c r="G4862" s="0" t="inlineStr">
        <is>
          <t>TODDLER</t>
        </is>
      </c>
      <c r="H4862" s="0" t="inlineStr">
        <is>
          <t>5T</t>
        </is>
      </c>
      <c r="I4862" s="0">
        <v>38.99</v>
      </c>
      <c r="J4862" s="0">
        <v>16</v>
      </c>
    </row>
    <row r="4863" spans="1:10" customHeight="0">
      <c r="A4863" s="0">
        <f>HYPERLINK("https://dl.dropboxusercontent.com/scl/fi/oo72z9fbxtt5tswru2kf8/116201-f.jpg?rlkey=ra3tyqzy89qb1uq2dcljazyne&amp;dl=0","Click to download Image")</f>
      </c>
      <c r="C4863" s="0" t="inlineStr">
        <is>
          <t>Chance Toddler Fleece 1/4 Zip</t>
        </is>
      </c>
      <c r="D4863" s="0" t="inlineStr">
        <is>
          <t>116207</t>
        </is>
      </c>
      <c r="E4863" s="0" t="inlineStr">
        <is>
          <t>BLANK CHANCE T GREY CARDINAL:116207A - 2T</t>
        </is>
      </c>
      <c r="G4863" s="0" t="inlineStr">
        <is>
          <t>TODDLER</t>
        </is>
      </c>
      <c r="H4863" s="0" t="inlineStr">
        <is>
          <t>2T</t>
        </is>
      </c>
      <c r="I4863" s="0">
        <v>38.99</v>
      </c>
      <c r="J4863" s="0">
        <v>23</v>
      </c>
    </row>
    <row r="4864" spans="1:10" customHeight="0">
      <c r="A4864" s="0">
        <f>HYPERLINK("https://dl.dropboxusercontent.com/scl/fi/oo72z9fbxtt5tswru2kf8/116201-f.jpg?rlkey=ra3tyqzy89qb1uq2dcljazyne&amp;dl=0","Click to download Image")</f>
      </c>
      <c r="C4864" s="0" t="inlineStr">
        <is>
          <t>Chance Toddler Fleece 1/4 Zip</t>
        </is>
      </c>
      <c r="D4864" s="0" t="inlineStr">
        <is>
          <t>116207</t>
        </is>
      </c>
      <c r="E4864" s="0" t="inlineStr">
        <is>
          <t>BLANK CHANCE T GREY CARDINAL:116207B - 3T</t>
        </is>
      </c>
      <c r="G4864" s="0" t="inlineStr">
        <is>
          <t>TODDLER</t>
        </is>
      </c>
      <c r="H4864" s="0" t="inlineStr">
        <is>
          <t>3T</t>
        </is>
      </c>
      <c r="I4864" s="0">
        <v>38.99</v>
      </c>
      <c r="J4864" s="0">
        <v>23</v>
      </c>
    </row>
    <row r="4865" spans="1:10" customHeight="0">
      <c r="A4865" s="0">
        <f>HYPERLINK("https://dl.dropboxusercontent.com/scl/fi/oo72z9fbxtt5tswru2kf8/116201-f.jpg?rlkey=ra3tyqzy89qb1uq2dcljazyne&amp;dl=0","Click to download Image")</f>
      </c>
      <c r="C4865" s="0" t="inlineStr">
        <is>
          <t>Chance Toddler Fleece 1/4 Zip</t>
        </is>
      </c>
      <c r="D4865" s="0" t="inlineStr">
        <is>
          <t>116207</t>
        </is>
      </c>
      <c r="E4865" s="0" t="inlineStr">
        <is>
          <t>BLANK CHANCE T GREY CARDINAL:116207C - 4T</t>
        </is>
      </c>
      <c r="G4865" s="0" t="inlineStr">
        <is>
          <t>TODDLER</t>
        </is>
      </c>
      <c r="H4865" s="0" t="inlineStr">
        <is>
          <t>4T</t>
        </is>
      </c>
      <c r="I4865" s="0">
        <v>38.99</v>
      </c>
      <c r="J4865" s="0">
        <v>24</v>
      </c>
    </row>
    <row r="4866" spans="1:10" customHeight="0">
      <c r="A4866" s="0">
        <f>HYPERLINK("https://dl.dropboxusercontent.com/scl/fi/oo72z9fbxtt5tswru2kf8/116201-f.jpg?rlkey=ra3tyqzy89qb1uq2dcljazyne&amp;dl=0","Click to download Image")</f>
      </c>
      <c r="C4866" s="0" t="inlineStr">
        <is>
          <t>Chance Toddler Fleece 1/4 Zip</t>
        </is>
      </c>
      <c r="D4866" s="0" t="inlineStr">
        <is>
          <t>116207</t>
        </is>
      </c>
      <c r="E4866" s="0" t="inlineStr">
        <is>
          <t>BLANK CHANCE T GREY CARDINAL:116207D - 5T</t>
        </is>
      </c>
      <c r="G4866" s="0" t="inlineStr">
        <is>
          <t>TODDLER</t>
        </is>
      </c>
      <c r="H4866" s="0" t="inlineStr">
        <is>
          <t>5T</t>
        </is>
      </c>
      <c r="I4866" s="0">
        <v>38.99</v>
      </c>
      <c r="J4866" s="0">
        <v>24</v>
      </c>
    </row>
    <row r="4867" spans="1:10" customHeight="0">
      <c r="A4867" s="0">
        <f>HYPERLINK("https://dl.dropboxusercontent.com/scl/fi/kuhcgm2ii0i716y5ofo6o/116203-f.jpg?rlkey=dwgx0pb60x0wf9n5dgqvxu1o3&amp;dl=0","Click to download Image")</f>
      </c>
      <c r="C4867" s="0" t="inlineStr">
        <is>
          <t>Chance Toddler Fleece 1/4 Zip</t>
        </is>
      </c>
      <c r="D4867" s="0" t="inlineStr">
        <is>
          <t>116209</t>
        </is>
      </c>
      <c r="E4867" s="0" t="inlineStr">
        <is>
          <t>BLANK CHANCE T GREY PURPLE:116209A - 2T</t>
        </is>
      </c>
      <c r="G4867" s="0" t="inlineStr">
        <is>
          <t>TODDLER</t>
        </is>
      </c>
      <c r="H4867" s="0" t="inlineStr">
        <is>
          <t>2T</t>
        </is>
      </c>
      <c r="I4867" s="0">
        <v>38.99</v>
      </c>
      <c r="J4867" s="0">
        <v>33</v>
      </c>
    </row>
    <row r="4868" spans="1:10" customHeight="0">
      <c r="A4868" s="0">
        <f>HYPERLINK("https://dl.dropboxusercontent.com/scl/fi/kuhcgm2ii0i716y5ofo6o/116203-f.jpg?rlkey=dwgx0pb60x0wf9n5dgqvxu1o3&amp;dl=0","Click to download Image")</f>
      </c>
      <c r="C4868" s="0" t="inlineStr">
        <is>
          <t>Chance Toddler Fleece 1/4 Zip</t>
        </is>
      </c>
      <c r="D4868" s="0" t="inlineStr">
        <is>
          <t>116209</t>
        </is>
      </c>
      <c r="E4868" s="0" t="inlineStr">
        <is>
          <t>BLANK CHANCE T GREY PURPLE:116209B - 3T</t>
        </is>
      </c>
      <c r="G4868" s="0" t="inlineStr">
        <is>
          <t>TODDLER</t>
        </is>
      </c>
      <c r="H4868" s="0" t="inlineStr">
        <is>
          <t>3T</t>
        </is>
      </c>
      <c r="I4868" s="0">
        <v>38.99</v>
      </c>
      <c r="J4868" s="0">
        <v>33</v>
      </c>
    </row>
    <row r="4869" spans="1:10" customHeight="0">
      <c r="A4869" s="0">
        <f>HYPERLINK("https://dl.dropboxusercontent.com/scl/fi/kuhcgm2ii0i716y5ofo6o/116203-f.jpg?rlkey=dwgx0pb60x0wf9n5dgqvxu1o3&amp;dl=0","Click to download Image")</f>
      </c>
      <c r="C4869" s="0" t="inlineStr">
        <is>
          <t>Chance Toddler Fleece 1/4 Zip</t>
        </is>
      </c>
      <c r="D4869" s="0" t="inlineStr">
        <is>
          <t>116209</t>
        </is>
      </c>
      <c r="E4869" s="0" t="inlineStr">
        <is>
          <t>BLANK CHANCE T GREY PURPLE:116209C - 4T</t>
        </is>
      </c>
      <c r="G4869" s="0" t="inlineStr">
        <is>
          <t>TODDLER</t>
        </is>
      </c>
      <c r="H4869" s="0" t="inlineStr">
        <is>
          <t>4T</t>
        </is>
      </c>
      <c r="I4869" s="0">
        <v>38.99</v>
      </c>
      <c r="J4869" s="0">
        <v>33</v>
      </c>
    </row>
    <row r="4870" spans="1:10" customHeight="0">
      <c r="A4870" s="0">
        <f>HYPERLINK("https://dl.dropboxusercontent.com/scl/fi/kuhcgm2ii0i716y5ofo6o/116203-f.jpg?rlkey=dwgx0pb60x0wf9n5dgqvxu1o3&amp;dl=0","Click to download Image")</f>
      </c>
      <c r="C4870" s="0" t="inlineStr">
        <is>
          <t>Chance Toddler Fleece 1/4 Zip</t>
        </is>
      </c>
      <c r="D4870" s="0" t="inlineStr">
        <is>
          <t>116209</t>
        </is>
      </c>
      <c r="E4870" s="0" t="inlineStr">
        <is>
          <t>BLANK CHANCE T GREY PURPLE:116209D - 5T</t>
        </is>
      </c>
      <c r="G4870" s="0" t="inlineStr">
        <is>
          <t>TODDLER</t>
        </is>
      </c>
      <c r="H4870" s="0" t="inlineStr">
        <is>
          <t>5T</t>
        </is>
      </c>
      <c r="I4870" s="0">
        <v>38.99</v>
      </c>
      <c r="J4870" s="0">
        <v>32</v>
      </c>
    </row>
    <row r="4871" spans="1:10" customHeight="0">
      <c r="A4871" s="0">
        <f>HYPERLINK("https://dl.dropboxusercontent.com/scl/fi/g30324ftj72oc4dn4msni/116202-f.jpg?rlkey=gzdq991zwbwq9q16dhqwetz9e&amp;dl=0","Click to download Image")</f>
      </c>
      <c r="C4871" s="0" t="inlineStr">
        <is>
          <t>Chance Toddler Fleece 1/4 Zip</t>
        </is>
      </c>
      <c r="D4871" s="0" t="inlineStr">
        <is>
          <t>116208</t>
        </is>
      </c>
      <c r="E4871" s="0" t="inlineStr">
        <is>
          <t>BLANK CHANCE T GREY RED:116208A - 2T</t>
        </is>
      </c>
      <c r="G4871" s="0" t="inlineStr">
        <is>
          <t>TODDLER</t>
        </is>
      </c>
      <c r="H4871" s="0" t="inlineStr">
        <is>
          <t>2T</t>
        </is>
      </c>
      <c r="I4871" s="0">
        <v>38.99</v>
      </c>
      <c r="J4871" s="0">
        <v>35</v>
      </c>
    </row>
    <row r="4872" spans="1:10" customHeight="0">
      <c r="A4872" s="0">
        <f>HYPERLINK("https://dl.dropboxusercontent.com/scl/fi/g30324ftj72oc4dn4msni/116202-f.jpg?rlkey=gzdq991zwbwq9q16dhqwetz9e&amp;dl=0","Click to download Image")</f>
      </c>
      <c r="C4872" s="0" t="inlineStr">
        <is>
          <t>Chance Toddler Fleece 1/4 Zip</t>
        </is>
      </c>
      <c r="D4872" s="0" t="inlineStr">
        <is>
          <t>116208</t>
        </is>
      </c>
      <c r="E4872" s="0" t="inlineStr">
        <is>
          <t>BLANK CHANCE T GREY RED:116208B - 3T</t>
        </is>
      </c>
      <c r="G4872" s="0" t="inlineStr">
        <is>
          <t>TODDLER</t>
        </is>
      </c>
      <c r="H4872" s="0" t="inlineStr">
        <is>
          <t>3T</t>
        </is>
      </c>
      <c r="I4872" s="0">
        <v>38.99</v>
      </c>
      <c r="J4872" s="0">
        <v>35</v>
      </c>
    </row>
    <row r="4873" spans="1:10" customHeight="0">
      <c r="A4873" s="0">
        <f>HYPERLINK("https://dl.dropboxusercontent.com/scl/fi/g30324ftj72oc4dn4msni/116202-f.jpg?rlkey=gzdq991zwbwq9q16dhqwetz9e&amp;dl=0","Click to download Image")</f>
      </c>
      <c r="C4873" s="0" t="inlineStr">
        <is>
          <t>Chance Toddler Fleece 1/4 Zip</t>
        </is>
      </c>
      <c r="D4873" s="0" t="inlineStr">
        <is>
          <t>116208</t>
        </is>
      </c>
      <c r="E4873" s="0" t="inlineStr">
        <is>
          <t>BLANK CHANCE T GREY RED:116208C - 4T</t>
        </is>
      </c>
      <c r="G4873" s="0" t="inlineStr">
        <is>
          <t>TODDLER</t>
        </is>
      </c>
      <c r="H4873" s="0" t="inlineStr">
        <is>
          <t>4T</t>
        </is>
      </c>
      <c r="I4873" s="0">
        <v>38.99</v>
      </c>
      <c r="J4873" s="0">
        <v>34</v>
      </c>
    </row>
    <row r="4874" spans="1:10" customHeight="0">
      <c r="A4874" s="0">
        <f>HYPERLINK("https://dl.dropboxusercontent.com/scl/fi/g30324ftj72oc4dn4msni/116202-f.jpg?rlkey=gzdq991zwbwq9q16dhqwetz9e&amp;dl=0","Click to download Image")</f>
      </c>
      <c r="C4874" s="0" t="inlineStr">
        <is>
          <t>Chance Toddler Fleece 1/4 Zip</t>
        </is>
      </c>
      <c r="D4874" s="0" t="inlineStr">
        <is>
          <t>116208</t>
        </is>
      </c>
      <c r="E4874" s="0" t="inlineStr">
        <is>
          <t>BLANK CHANCE T GREY RED:116208D - 5T</t>
        </is>
      </c>
      <c r="G4874" s="0" t="inlineStr">
        <is>
          <t>TODDLER</t>
        </is>
      </c>
      <c r="H4874" s="0" t="inlineStr">
        <is>
          <t>5T</t>
        </is>
      </c>
      <c r="I4874" s="0">
        <v>38.99</v>
      </c>
      <c r="J4874" s="0">
        <v>36</v>
      </c>
    </row>
    <row r="4875" spans="1:10" customHeight="0">
      <c r="A4875" s="0">
        <f>HYPERLINK("https://dl.dropboxusercontent.com/scl/fi/49ujx0wl1kqj5lme9tkv8/116203-f.jpg?rlkey=htoohxtw5cxyy4xyn4gn3kjm2&amp;dl=0","Click to download Image")</f>
      </c>
      <c r="C4875" s="0" t="inlineStr">
        <is>
          <t>Chance Youth Fleece 1/4 Zip</t>
        </is>
      </c>
      <c r="D4875" s="0" t="inlineStr">
        <is>
          <t>116203</t>
        </is>
      </c>
      <c r="E4875" s="0" t="inlineStr">
        <is>
          <t>BLANK CHANCE Y GREY PURPLE:116203B - YS</t>
        </is>
      </c>
      <c r="G4875" s="0" t="inlineStr">
        <is>
          <t>YOUTH</t>
        </is>
      </c>
      <c r="H4875" s="0" t="inlineStr">
        <is>
          <t>YS</t>
        </is>
      </c>
      <c r="I4875" s="0">
        <v>38.99</v>
      </c>
      <c r="J4875" s="0">
        <v>23</v>
      </c>
    </row>
    <row r="4876" spans="1:10" customHeight="0">
      <c r="A4876" s="0">
        <f>HYPERLINK("https://dl.dropboxusercontent.com/scl/fi/49ujx0wl1kqj5lme9tkv8/116203-f.jpg?rlkey=htoohxtw5cxyy4xyn4gn3kjm2&amp;dl=0","Click to download Image")</f>
      </c>
      <c r="C4876" s="0" t="inlineStr">
        <is>
          <t>Chance Youth Fleece 1/4 Zip</t>
        </is>
      </c>
      <c r="D4876" s="0" t="inlineStr">
        <is>
          <t>116203</t>
        </is>
      </c>
      <c r="E4876" s="0" t="inlineStr">
        <is>
          <t>BLANK CHANCE Y GREY PURPLE:116203C - YM</t>
        </is>
      </c>
      <c r="G4876" s="0" t="inlineStr">
        <is>
          <t>YOUTH</t>
        </is>
      </c>
      <c r="H4876" s="0" t="inlineStr">
        <is>
          <t>YM</t>
        </is>
      </c>
      <c r="I4876" s="0">
        <v>38.99</v>
      </c>
      <c r="J4876" s="0">
        <v>22</v>
      </c>
    </row>
    <row r="4877" spans="1:10" customHeight="0">
      <c r="A4877" s="0">
        <f>HYPERLINK("https://dl.dropboxusercontent.com/scl/fi/49ujx0wl1kqj5lme9tkv8/116203-f.jpg?rlkey=htoohxtw5cxyy4xyn4gn3kjm2&amp;dl=0","Click to download Image")</f>
      </c>
      <c r="C4877" s="0" t="inlineStr">
        <is>
          <t>Chance Youth Fleece 1/4 Zip</t>
        </is>
      </c>
      <c r="D4877" s="0" t="inlineStr">
        <is>
          <t>116203</t>
        </is>
      </c>
      <c r="E4877" s="0" t="inlineStr">
        <is>
          <t>BLANK CHANCE Y GREY PURPLE:116203D - YL</t>
        </is>
      </c>
      <c r="G4877" s="0" t="inlineStr">
        <is>
          <t>YOUTH</t>
        </is>
      </c>
      <c r="H4877" s="0" t="inlineStr">
        <is>
          <t>YL</t>
        </is>
      </c>
      <c r="I4877" s="0">
        <v>38.99</v>
      </c>
      <c r="J4877" s="0">
        <v>17</v>
      </c>
    </row>
    <row r="4878" spans="1:10" customHeight="0">
      <c r="A4878" s="0">
        <f>HYPERLINK("https://dl.dropboxusercontent.com/scl/fi/49ujx0wl1kqj5lme9tkv8/116203-f.jpg?rlkey=htoohxtw5cxyy4xyn4gn3kjm2&amp;dl=0","Click to download Image")</f>
      </c>
      <c r="C4878" s="0" t="inlineStr">
        <is>
          <t>Chance Youth Fleece 1/4 Zip</t>
        </is>
      </c>
      <c r="D4878" s="0" t="inlineStr">
        <is>
          <t>116203</t>
        </is>
      </c>
      <c r="E4878" s="0" t="inlineStr">
        <is>
          <t>BLANK CHANCE Y GREY PURPLE:116203E - YXL</t>
        </is>
      </c>
      <c r="G4878" s="0" t="inlineStr">
        <is>
          <t>YOUTH</t>
        </is>
      </c>
      <c r="H4878" s="0" t="inlineStr">
        <is>
          <t>YXL</t>
        </is>
      </c>
      <c r="I4878" s="0">
        <v>38.99</v>
      </c>
      <c r="J4878" s="0">
        <v>14</v>
      </c>
    </row>
    <row r="4879" spans="1:10" customHeight="0">
      <c r="A4879" s="0">
        <f>HYPERLINK("https://dl.dropboxusercontent.com/scl/fi/7wlyqrmwi0w3ujejqpp53/116202-f.jpg?rlkey=ybyf0jqa3watw9s0tzz2btw6a&amp;dl=0","Click to download Image")</f>
      </c>
      <c r="C4879" s="0" t="inlineStr">
        <is>
          <t>Chance Youth Fleece 1/4 Zip</t>
        </is>
      </c>
      <c r="D4879" s="0" t="inlineStr">
        <is>
          <t>116202</t>
        </is>
      </c>
      <c r="E4879" s="0" t="inlineStr">
        <is>
          <t>BLANK CHANCE Y GREY RED:116202B - YS</t>
        </is>
      </c>
      <c r="G4879" s="0" t="inlineStr">
        <is>
          <t>YOUTH</t>
        </is>
      </c>
      <c r="H4879" s="0" t="inlineStr">
        <is>
          <t>YS</t>
        </is>
      </c>
      <c r="I4879" s="0">
        <v>38.99</v>
      </c>
      <c r="J4879" s="0">
        <v>21</v>
      </c>
    </row>
    <row r="4880" spans="1:10" customHeight="0">
      <c r="A4880" s="0">
        <f>HYPERLINK("https://dl.dropboxusercontent.com/scl/fi/7wlyqrmwi0w3ujejqpp53/116202-f.jpg?rlkey=ybyf0jqa3watw9s0tzz2btw6a&amp;dl=0","Click to download Image")</f>
      </c>
      <c r="C4880" s="0" t="inlineStr">
        <is>
          <t>Chance Youth Fleece 1/4 Zip</t>
        </is>
      </c>
      <c r="D4880" s="0" t="inlineStr">
        <is>
          <t>116202</t>
        </is>
      </c>
      <c r="E4880" s="0" t="inlineStr">
        <is>
          <t>BLANK CHANCE Y GREY RED:116202C - YM</t>
        </is>
      </c>
      <c r="G4880" s="0" t="inlineStr">
        <is>
          <t>YOUTH</t>
        </is>
      </c>
      <c r="H4880" s="0" t="inlineStr">
        <is>
          <t>YM</t>
        </is>
      </c>
      <c r="I4880" s="0">
        <v>38.99</v>
      </c>
      <c r="J4880" s="0">
        <v>24</v>
      </c>
    </row>
    <row r="4881" spans="1:10" customHeight="0">
      <c r="A4881" s="0">
        <f>HYPERLINK("https://dl.dropboxusercontent.com/scl/fi/7wlyqrmwi0w3ujejqpp53/116202-f.jpg?rlkey=ybyf0jqa3watw9s0tzz2btw6a&amp;dl=0","Click to download Image")</f>
      </c>
      <c r="C4881" s="0" t="inlineStr">
        <is>
          <t>Chance Youth Fleece 1/4 Zip</t>
        </is>
      </c>
      <c r="D4881" s="0" t="inlineStr">
        <is>
          <t>116202</t>
        </is>
      </c>
      <c r="E4881" s="0" t="inlineStr">
        <is>
          <t>BLANK CHANCE Y GREY RED:116202D - YL</t>
        </is>
      </c>
      <c r="G4881" s="0" t="inlineStr">
        <is>
          <t>YOUTH</t>
        </is>
      </c>
      <c r="H4881" s="0" t="inlineStr">
        <is>
          <t>YL</t>
        </is>
      </c>
      <c r="I4881" s="0">
        <v>38.99</v>
      </c>
      <c r="J4881" s="0">
        <v>24</v>
      </c>
    </row>
    <row r="4882" spans="1:10" customHeight="0">
      <c r="A4882" s="0">
        <f>HYPERLINK("https://dl.dropboxusercontent.com/scl/fi/7wlyqrmwi0w3ujejqpp53/116202-f.jpg?rlkey=ybyf0jqa3watw9s0tzz2btw6a&amp;dl=0","Click to download Image")</f>
      </c>
      <c r="C4882" s="0" t="inlineStr">
        <is>
          <t>Chance Youth Fleece 1/4 Zip</t>
        </is>
      </c>
      <c r="D4882" s="0" t="inlineStr">
        <is>
          <t>116202</t>
        </is>
      </c>
      <c r="E4882" s="0" t="inlineStr">
        <is>
          <t>BLANK CHANCE Y GREY RED:116202E - YXL</t>
        </is>
      </c>
      <c r="G4882" s="0" t="inlineStr">
        <is>
          <t>YOUTH</t>
        </is>
      </c>
      <c r="H4882" s="0" t="inlineStr">
        <is>
          <t>YXL</t>
        </is>
      </c>
      <c r="I4882" s="0">
        <v>38.99</v>
      </c>
      <c r="J4882" s="0">
        <v>26</v>
      </c>
    </row>
    <row r="4883" spans="1:10" customHeight="0">
      <c r="A4883" s="0">
        <f>HYPERLINK("https://dl.dropboxusercontent.com/scl/fi/jrvh7m5d1mvkehotuxru7/116200-af.jpg?rlkey=emm9ezqcqho3n2s933mrektdi&amp;dl=0","Click to download Image")</f>
      </c>
      <c r="C4883" s="0" t="inlineStr">
        <is>
          <t>Chance Youth Fleece 1/4 Zip</t>
        </is>
      </c>
      <c r="D4883" s="0" t="inlineStr">
        <is>
          <t>116200</t>
        </is>
      </c>
      <c r="E4883" s="0" t="inlineStr">
        <is>
          <t>BLANK CHANCE Y GREY BLACK:116200B - YS</t>
        </is>
      </c>
      <c r="G4883" s="0" t="inlineStr">
        <is>
          <t>YOUTH</t>
        </is>
      </c>
      <c r="H4883" s="0" t="inlineStr">
        <is>
          <t>YS</t>
        </is>
      </c>
      <c r="I4883" s="0">
        <v>38.99</v>
      </c>
      <c r="J4883" s="0">
        <v>14</v>
      </c>
    </row>
    <row r="4884" spans="1:10" customHeight="0">
      <c r="A4884" s="0">
        <f>HYPERLINK("https://dl.dropboxusercontent.com/scl/fi/jrvh7m5d1mvkehotuxru7/116200-af.jpg?rlkey=emm9ezqcqho3n2s933mrektdi&amp;dl=0","Click to download Image")</f>
      </c>
      <c r="C4884" s="0" t="inlineStr">
        <is>
          <t>Chance Youth Fleece 1/4 Zip</t>
        </is>
      </c>
      <c r="D4884" s="0" t="inlineStr">
        <is>
          <t>116200</t>
        </is>
      </c>
      <c r="E4884" s="0" t="inlineStr">
        <is>
          <t>BLANK CHANCE Y GREY BLACK:116200C - YM</t>
        </is>
      </c>
      <c r="G4884" s="0" t="inlineStr">
        <is>
          <t>YOUTH</t>
        </is>
      </c>
      <c r="H4884" s="0" t="inlineStr">
        <is>
          <t>YM</t>
        </is>
      </c>
      <c r="I4884" s="0">
        <v>38.99</v>
      </c>
      <c r="J4884" s="0">
        <v>13</v>
      </c>
    </row>
    <row r="4885" spans="1:10" customHeight="0">
      <c r="A4885" s="0">
        <f>HYPERLINK("https://dl.dropboxusercontent.com/scl/fi/jrvh7m5d1mvkehotuxru7/116200-af.jpg?rlkey=emm9ezqcqho3n2s933mrektdi&amp;dl=0","Click to download Image")</f>
      </c>
      <c r="C4885" s="0" t="inlineStr">
        <is>
          <t>Chance Youth Fleece 1/4 Zip</t>
        </is>
      </c>
      <c r="D4885" s="0" t="inlineStr">
        <is>
          <t>116200</t>
        </is>
      </c>
      <c r="E4885" s="0" t="inlineStr">
        <is>
          <t>BLANK CHANCE Y GREY BLACK:116200D - YL</t>
        </is>
      </c>
      <c r="G4885" s="0" t="inlineStr">
        <is>
          <t>YOUTH</t>
        </is>
      </c>
      <c r="H4885" s="0" t="inlineStr">
        <is>
          <t>YL</t>
        </is>
      </c>
      <c r="I4885" s="0">
        <v>38.99</v>
      </c>
      <c r="J4885" s="0">
        <v>11</v>
      </c>
    </row>
    <row r="4886" spans="1:10" customHeight="0">
      <c r="A4886" s="0">
        <f>HYPERLINK("https://dl.dropboxusercontent.com/scl/fi/jrvh7m5d1mvkehotuxru7/116200-af.jpg?rlkey=emm9ezqcqho3n2s933mrektdi&amp;dl=0","Click to download Image")</f>
      </c>
      <c r="C4886" s="0" t="inlineStr">
        <is>
          <t>Chance Youth Fleece 1/4 Zip</t>
        </is>
      </c>
      <c r="D4886" s="0" t="inlineStr">
        <is>
          <t>116200</t>
        </is>
      </c>
      <c r="E4886" s="0" t="inlineStr">
        <is>
          <t>BLANK CHANCE Y GREY BLACK:116200E - YXL</t>
        </is>
      </c>
      <c r="G4886" s="0" t="inlineStr">
        <is>
          <t>YOUTH</t>
        </is>
      </c>
      <c r="H4886" s="0" t="inlineStr">
        <is>
          <t>YXL</t>
        </is>
      </c>
      <c r="I4886" s="0">
        <v>38.99</v>
      </c>
      <c r="J4886" s="0">
        <v>18</v>
      </c>
    </row>
    <row r="4887" spans="1:10" customHeight="0">
      <c r="A4887" s="0">
        <f>HYPERLINK("https://dl.dropboxusercontent.com/scl/fi/4n6uk85ncbwpdlg6yfcn1/116201-f.jpg?rlkey=zmfag18hbq9z1ks0dveovijb6&amp;dl=0","Click to download Image")</f>
      </c>
      <c r="C4887" s="0" t="inlineStr">
        <is>
          <t>Chance Youth Fleece 1/4 Zip</t>
        </is>
      </c>
      <c r="D4887" s="0" t="inlineStr">
        <is>
          <t>116201</t>
        </is>
      </c>
      <c r="E4887" s="0" t="inlineStr">
        <is>
          <t>BLANK CHANCE Y GREY CARDINAL:116201B - YS</t>
        </is>
      </c>
      <c r="G4887" s="0" t="inlineStr">
        <is>
          <t>YOUTH</t>
        </is>
      </c>
      <c r="H4887" s="0" t="inlineStr">
        <is>
          <t>YS</t>
        </is>
      </c>
      <c r="I4887" s="0">
        <v>38.99</v>
      </c>
      <c r="J4887" s="0">
        <v>22</v>
      </c>
    </row>
    <row r="4888" spans="1:10" customHeight="0">
      <c r="A4888" s="0">
        <f>HYPERLINK("https://dl.dropboxusercontent.com/scl/fi/4n6uk85ncbwpdlg6yfcn1/116201-f.jpg?rlkey=zmfag18hbq9z1ks0dveovijb6&amp;dl=0","Click to download Image")</f>
      </c>
      <c r="C4888" s="0" t="inlineStr">
        <is>
          <t>Chance Youth Fleece 1/4 Zip</t>
        </is>
      </c>
      <c r="D4888" s="0" t="inlineStr">
        <is>
          <t>116201</t>
        </is>
      </c>
      <c r="E4888" s="0" t="inlineStr">
        <is>
          <t>BLANK CHANCE Y GREY CARDINAL:116201C - YM</t>
        </is>
      </c>
      <c r="G4888" s="0" t="inlineStr">
        <is>
          <t>YOUTH</t>
        </is>
      </c>
      <c r="H4888" s="0" t="inlineStr">
        <is>
          <t>YM</t>
        </is>
      </c>
      <c r="I4888" s="0">
        <v>38.99</v>
      </c>
      <c r="J4888" s="0">
        <v>23</v>
      </c>
    </row>
    <row r="4889" spans="1:10" customHeight="0">
      <c r="A4889" s="0">
        <f>HYPERLINK("https://dl.dropboxusercontent.com/scl/fi/4n6uk85ncbwpdlg6yfcn1/116201-f.jpg?rlkey=zmfag18hbq9z1ks0dveovijb6&amp;dl=0","Click to download Image")</f>
      </c>
      <c r="C4889" s="0" t="inlineStr">
        <is>
          <t>Chance Youth Fleece 1/4 Zip</t>
        </is>
      </c>
      <c r="D4889" s="0" t="inlineStr">
        <is>
          <t>116201</t>
        </is>
      </c>
      <c r="E4889" s="0" t="inlineStr">
        <is>
          <t>BLANK CHANCE Y GREY CARDINAL:116201D - YL</t>
        </is>
      </c>
      <c r="G4889" s="0" t="inlineStr">
        <is>
          <t>YOUTH</t>
        </is>
      </c>
      <c r="H4889" s="0" t="inlineStr">
        <is>
          <t>YL</t>
        </is>
      </c>
      <c r="I4889" s="0">
        <v>38.99</v>
      </c>
      <c r="J4889" s="0">
        <v>24</v>
      </c>
    </row>
    <row r="4890" spans="1:10" customHeight="0">
      <c r="A4890" s="0">
        <f>HYPERLINK("https://dl.dropboxusercontent.com/scl/fi/4n6uk85ncbwpdlg6yfcn1/116201-f.jpg?rlkey=zmfag18hbq9z1ks0dveovijb6&amp;dl=0","Click to download Image")</f>
      </c>
      <c r="C4890" s="0" t="inlineStr">
        <is>
          <t>Chance Youth Fleece 1/4 Zip</t>
        </is>
      </c>
      <c r="D4890" s="0" t="inlineStr">
        <is>
          <t>116201</t>
        </is>
      </c>
      <c r="E4890" s="0" t="inlineStr">
        <is>
          <t>BLANK CHANCE Y GREY CARDINAL:116201E - YXL</t>
        </is>
      </c>
      <c r="G4890" s="0" t="inlineStr">
        <is>
          <t>YOUTH</t>
        </is>
      </c>
      <c r="H4890" s="0" t="inlineStr">
        <is>
          <t>YXL</t>
        </is>
      </c>
      <c r="I4890" s="0">
        <v>38.99</v>
      </c>
      <c r="J4890" s="0">
        <v>24</v>
      </c>
    </row>
    <row r="4891" spans="1:10" customHeight="0">
      <c r="A4891" s="0">
        <f>HYPERLINK("https://dl.dropboxusercontent.com/scl/fi/rve1paearttg8k3kldx7d/jamie-134324t.jpg?rlkey=9k7i3ou2qm2lwbd21vlxti35n&amp;dl=0","Click to download Image")</f>
      </c>
      <c r="C4891" s="0" t="inlineStr">
        <is>
          <t>Jamie Toddler Fleece Joggers</t>
        </is>
      </c>
      <c r="D4891" s="0" t="inlineStr">
        <is>
          <t>134310</t>
        </is>
      </c>
      <c r="E4891" s="0" t="inlineStr">
        <is>
          <t>BLANK JAMIE T BK:134310A-2T</t>
        </is>
      </c>
      <c r="F4891" s="0" t="inlineStr">
        <is>
          <t>899134310082</t>
        </is>
      </c>
      <c r="G4891" s="0" t="inlineStr">
        <is>
          <t>TODDLER</t>
        </is>
      </c>
      <c r="H4891" s="0" t="inlineStr">
        <is>
          <t>2T</t>
        </is>
      </c>
      <c r="I4891" s="0">
        <v>29.99</v>
      </c>
      <c r="J4891" s="0">
        <v>146</v>
      </c>
    </row>
    <row r="4892" spans="1:10" customHeight="0">
      <c r="A4892" s="0">
        <f>HYPERLINK("https://dl.dropboxusercontent.com/scl/fi/rve1paearttg8k3kldx7d/jamie-134324t.jpg?rlkey=9k7i3ou2qm2lwbd21vlxti35n&amp;dl=0","Click to download Image")</f>
      </c>
      <c r="C4892" s="0" t="inlineStr">
        <is>
          <t>Jamie Toddler Fleece Joggers</t>
        </is>
      </c>
      <c r="D4892" s="0" t="inlineStr">
        <is>
          <t>134310</t>
        </is>
      </c>
      <c r="E4892" s="0" t="inlineStr">
        <is>
          <t>BLANK JAMIE T BK:134310B-3T</t>
        </is>
      </c>
      <c r="F4892" s="0" t="inlineStr">
        <is>
          <t>899134310099</t>
        </is>
      </c>
      <c r="G4892" s="0" t="inlineStr">
        <is>
          <t>TODDLER</t>
        </is>
      </c>
      <c r="H4892" s="0" t="inlineStr">
        <is>
          <t>3T</t>
        </is>
      </c>
      <c r="I4892" s="0">
        <v>29.99</v>
      </c>
      <c r="J4892" s="0">
        <v>148</v>
      </c>
    </row>
    <row r="4893" spans="1:10" customHeight="0">
      <c r="A4893" s="0">
        <f>HYPERLINK("https://dl.dropboxusercontent.com/scl/fi/rve1paearttg8k3kldx7d/jamie-134324t.jpg?rlkey=9k7i3ou2qm2lwbd21vlxti35n&amp;dl=0","Click to download Image")</f>
      </c>
      <c r="C4893" s="0" t="inlineStr">
        <is>
          <t>Jamie Toddler Fleece Joggers</t>
        </is>
      </c>
      <c r="D4893" s="0" t="inlineStr">
        <is>
          <t>134310</t>
        </is>
      </c>
      <c r="E4893" s="0" t="inlineStr">
        <is>
          <t>BLANK JAMIE T BK:134310C-4T</t>
        </is>
      </c>
      <c r="F4893" s="0" t="inlineStr">
        <is>
          <t>899134310105</t>
        </is>
      </c>
      <c r="G4893" s="0" t="inlineStr">
        <is>
          <t>TODDLER</t>
        </is>
      </c>
      <c r="H4893" s="0" t="inlineStr">
        <is>
          <t>4T</t>
        </is>
      </c>
      <c r="I4893" s="0">
        <v>29.99</v>
      </c>
      <c r="J4893" s="0">
        <v>150</v>
      </c>
    </row>
    <row r="4894" spans="1:10" customHeight="0">
      <c r="A4894" s="0">
        <f>HYPERLINK("https://dl.dropboxusercontent.com/scl/fi/rve1paearttg8k3kldx7d/jamie-134324t.jpg?rlkey=9k7i3ou2qm2lwbd21vlxti35n&amp;dl=0","Click to download Image")</f>
      </c>
      <c r="C4894" s="0" t="inlineStr">
        <is>
          <t>Jamie Toddler Fleece Joggers</t>
        </is>
      </c>
      <c r="D4894" s="0" t="inlineStr">
        <is>
          <t>134310</t>
        </is>
      </c>
      <c r="E4894" s="0" t="inlineStr">
        <is>
          <t>BLANK JAMIE T BK:134310D-5T</t>
        </is>
      </c>
      <c r="F4894" s="0" t="inlineStr">
        <is>
          <t>899134310112</t>
        </is>
      </c>
      <c r="G4894" s="0" t="inlineStr">
        <is>
          <t>TODDLER</t>
        </is>
      </c>
      <c r="H4894" s="0" t="inlineStr">
        <is>
          <t>5T</t>
        </is>
      </c>
      <c r="I4894" s="0">
        <v>29.99</v>
      </c>
      <c r="J4894" s="0">
        <v>140</v>
      </c>
    </row>
    <row r="4895" spans="1:10" customHeight="0">
      <c r="A4895" s="0">
        <f>HYPERLINK("https://dl.dropboxusercontent.com/scl/fi/4ew1wn4jewt8gvz376vaf/jamie-134324t.jpg?rlkey=0yi9qsqqxg7pm2u7kmwdw75ue&amp;dl=0","Click to download Image")</f>
      </c>
      <c r="C4895" s="0" t="inlineStr">
        <is>
          <t>Jamie Youth Fleece Joggers</t>
        </is>
      </c>
      <c r="D4895" s="0" t="inlineStr">
        <is>
          <t>134324</t>
        </is>
      </c>
      <c r="E4895" s="0" t="inlineStr">
        <is>
          <t>BLANK JAMIE Y BK:134324B-YS</t>
        </is>
      </c>
      <c r="F4895" s="0" t="inlineStr">
        <is>
          <t>899134324010</t>
        </is>
      </c>
      <c r="G4895" s="0" t="inlineStr">
        <is>
          <t>YOUTH</t>
        </is>
      </c>
      <c r="H4895" s="0" t="inlineStr">
        <is>
          <t>YS</t>
        </is>
      </c>
      <c r="I4895" s="0">
        <v>29.99</v>
      </c>
      <c r="J4895" s="0">
        <v>150</v>
      </c>
    </row>
    <row r="4896" spans="1:10" customHeight="0">
      <c r="A4896" s="0">
        <f>HYPERLINK("https://dl.dropboxusercontent.com/scl/fi/4ew1wn4jewt8gvz376vaf/jamie-134324t.jpg?rlkey=0yi9qsqqxg7pm2u7kmwdw75ue&amp;dl=0","Click to download Image")</f>
      </c>
      <c r="C4896" s="0" t="inlineStr">
        <is>
          <t>Jamie Youth Fleece Joggers</t>
        </is>
      </c>
      <c r="D4896" s="0" t="inlineStr">
        <is>
          <t>134324</t>
        </is>
      </c>
      <c r="E4896" s="0" t="inlineStr">
        <is>
          <t>BLANK JAMIE Y BK:134324C-YM</t>
        </is>
      </c>
      <c r="F4896" s="0" t="inlineStr">
        <is>
          <t>899134324027</t>
        </is>
      </c>
      <c r="G4896" s="0" t="inlineStr">
        <is>
          <t>YOUTH</t>
        </is>
      </c>
      <c r="H4896" s="0" t="inlineStr">
        <is>
          <t>YM</t>
        </is>
      </c>
      <c r="I4896" s="0">
        <v>29.99</v>
      </c>
      <c r="J4896" s="0">
        <v>151</v>
      </c>
    </row>
    <row r="4897" spans="1:10" customHeight="0">
      <c r="A4897" s="0">
        <f>HYPERLINK("https://dl.dropboxusercontent.com/scl/fi/4ew1wn4jewt8gvz376vaf/jamie-134324t.jpg?rlkey=0yi9qsqqxg7pm2u7kmwdw75ue&amp;dl=0","Click to download Image")</f>
      </c>
      <c r="C4897" s="0" t="inlineStr">
        <is>
          <t>Jamie Youth Fleece Joggers</t>
        </is>
      </c>
      <c r="D4897" s="0" t="inlineStr">
        <is>
          <t>134324</t>
        </is>
      </c>
      <c r="E4897" s="0" t="inlineStr">
        <is>
          <t>BLANK JAMIE Y BK:134324D-YL</t>
        </is>
      </c>
      <c r="F4897" s="0" t="inlineStr">
        <is>
          <t>899134324034</t>
        </is>
      </c>
      <c r="G4897" s="0" t="inlineStr">
        <is>
          <t>YOUTH</t>
        </is>
      </c>
      <c r="H4897" s="0" t="inlineStr">
        <is>
          <t>YL</t>
        </is>
      </c>
      <c r="I4897" s="0">
        <v>29.99</v>
      </c>
      <c r="J4897" s="0">
        <v>150</v>
      </c>
    </row>
    <row r="4898" spans="1:10" customHeight="0">
      <c r="A4898" s="0">
        <f>HYPERLINK("https://dl.dropboxusercontent.com/scl/fi/4ew1wn4jewt8gvz376vaf/jamie-134324t.jpg?rlkey=0yi9qsqqxg7pm2u7kmwdw75ue&amp;dl=0","Click to download Image")</f>
      </c>
      <c r="C4898" s="0" t="inlineStr">
        <is>
          <t>Jamie Youth Fleece Joggers</t>
        </is>
      </c>
      <c r="D4898" s="0" t="inlineStr">
        <is>
          <t>134324</t>
        </is>
      </c>
      <c r="E4898" s="0" t="inlineStr">
        <is>
          <t>BLANK JAMIE Y BK:134324E-YXL</t>
        </is>
      </c>
      <c r="F4898" s="0" t="inlineStr">
        <is>
          <t>899134324041</t>
        </is>
      </c>
      <c r="G4898" s="0" t="inlineStr">
        <is>
          <t>YOUTH</t>
        </is>
      </c>
      <c r="H4898" s="0" t="inlineStr">
        <is>
          <t>YXL</t>
        </is>
      </c>
      <c r="I4898" s="0">
        <v>29.99</v>
      </c>
      <c r="J4898" s="0">
        <v>153</v>
      </c>
    </row>
    <row r="4899" spans="1:10" customHeight="0">
      <c r="A4899" s="0">
        <f>HYPERLINK("https://dl.dropboxusercontent.com/scl/fi/7aup6ss260xnl6gfa2jm4/112557-af.jpg?rlkey=p2ks188h8rpg8emf1s0sepmy5&amp;dl=0","Click to download Image")</f>
      </c>
      <c r="B4899" s="0">
        <f>HYPERLINK("https://dl.dropboxusercontent.com/scl/fi/jg88ik1s7oeinv0ridgih/graphic-update22022-toddler.jpg?rlkey=6044vzj90rcdzoa2p99d1px4k&amp;dl=0","Click to download SizeChart")</f>
      </c>
      <c r="C4899" s="0" t="inlineStr">
        <is>
          <t>Brooke Toddler Bamboo T-Shirt</t>
        </is>
      </c>
      <c r="D4899" s="0" t="inlineStr">
        <is>
          <t>112562</t>
        </is>
      </c>
      <c r="E4899" s="0" t="inlineStr">
        <is>
          <t>BROOKE WHITE BLACK:112562A - 2T</t>
        </is>
      </c>
      <c r="G4899" s="0" t="inlineStr">
        <is>
          <t>TODDLER</t>
        </is>
      </c>
      <c r="H4899" s="0" t="inlineStr">
        <is>
          <t>2T</t>
        </is>
      </c>
      <c r="I4899" s="0">
        <v>23.99</v>
      </c>
      <c r="J4899" s="0">
        <v>36</v>
      </c>
    </row>
    <row r="4900" spans="1:10" customHeight="0">
      <c r="A4900" s="0">
        <f>HYPERLINK("https://dl.dropboxusercontent.com/scl/fi/7aup6ss260xnl6gfa2jm4/112557-af.jpg?rlkey=p2ks188h8rpg8emf1s0sepmy5&amp;dl=0","Click to download Image")</f>
      </c>
      <c r="B4900" s="0">
        <f>HYPERLINK("https://dl.dropboxusercontent.com/scl/fi/jg88ik1s7oeinv0ridgih/graphic-update22022-toddler.jpg?rlkey=6044vzj90rcdzoa2p99d1px4k&amp;dl=0","Click to download SizeChart")</f>
      </c>
      <c r="C4900" s="0" t="inlineStr">
        <is>
          <t>Brooke Toddler Bamboo T-Shirt</t>
        </is>
      </c>
      <c r="D4900" s="0" t="inlineStr">
        <is>
          <t>112562</t>
        </is>
      </c>
      <c r="E4900" s="0" t="inlineStr">
        <is>
          <t>BROOKE WHITE BLACK:112562B - 3T</t>
        </is>
      </c>
      <c r="G4900" s="0" t="inlineStr">
        <is>
          <t>TODDLER</t>
        </is>
      </c>
      <c r="H4900" s="0" t="inlineStr">
        <is>
          <t>3T</t>
        </is>
      </c>
      <c r="I4900" s="0">
        <v>23.99</v>
      </c>
      <c r="J4900" s="0">
        <v>36</v>
      </c>
    </row>
    <row r="4901" spans="1:10" customHeight="0">
      <c r="A4901" s="0">
        <f>HYPERLINK("https://dl.dropboxusercontent.com/scl/fi/7aup6ss260xnl6gfa2jm4/112557-af.jpg?rlkey=p2ks188h8rpg8emf1s0sepmy5&amp;dl=0","Click to download Image")</f>
      </c>
      <c r="B4901" s="0">
        <f>HYPERLINK("https://dl.dropboxusercontent.com/scl/fi/jg88ik1s7oeinv0ridgih/graphic-update22022-toddler.jpg?rlkey=6044vzj90rcdzoa2p99d1px4k&amp;dl=0","Click to download SizeChart")</f>
      </c>
      <c r="C4901" s="0" t="inlineStr">
        <is>
          <t>Brooke Toddler Bamboo T-Shirt</t>
        </is>
      </c>
      <c r="D4901" s="0" t="inlineStr">
        <is>
          <t>112562</t>
        </is>
      </c>
      <c r="E4901" s="0" t="inlineStr">
        <is>
          <t>BROOKE WHITE BLACK:112562C - 4T</t>
        </is>
      </c>
      <c r="G4901" s="0" t="inlineStr">
        <is>
          <t>TODDLER</t>
        </is>
      </c>
      <c r="H4901" s="0" t="inlineStr">
        <is>
          <t>4T</t>
        </is>
      </c>
      <c r="I4901" s="0">
        <v>23.99</v>
      </c>
      <c r="J4901" s="0">
        <v>36</v>
      </c>
    </row>
    <row r="4902" spans="1:10" customHeight="0">
      <c r="A4902" s="0">
        <f>HYPERLINK("https://dl.dropboxusercontent.com/scl/fi/7aup6ss260xnl6gfa2jm4/112557-af.jpg?rlkey=p2ks188h8rpg8emf1s0sepmy5&amp;dl=0","Click to download Image")</f>
      </c>
      <c r="B4902" s="0">
        <f>HYPERLINK("https://dl.dropboxusercontent.com/scl/fi/jg88ik1s7oeinv0ridgih/graphic-update22022-toddler.jpg?rlkey=6044vzj90rcdzoa2p99d1px4k&amp;dl=0","Click to download SizeChart")</f>
      </c>
      <c r="C4902" s="0" t="inlineStr">
        <is>
          <t>Brooke Toddler Bamboo T-Shirt</t>
        </is>
      </c>
      <c r="D4902" s="0" t="inlineStr">
        <is>
          <t>112562</t>
        </is>
      </c>
      <c r="E4902" s="0" t="inlineStr">
        <is>
          <t>BROOKE WHITE BLACK:112562D - 5T</t>
        </is>
      </c>
      <c r="G4902" s="0" t="inlineStr">
        <is>
          <t>TODDLER</t>
        </is>
      </c>
      <c r="H4902" s="0" t="inlineStr">
        <is>
          <t>5T</t>
        </is>
      </c>
      <c r="I4902" s="0">
        <v>23.99</v>
      </c>
      <c r="J4902" s="0">
        <v>35</v>
      </c>
    </row>
    <row r="4903" spans="1:10" customHeight="0">
      <c r="A4903" s="0">
        <f>HYPERLINK("https://dl.dropboxusercontent.com/scl/fi/nf5pxwjflrlp30b1krhyn/112558-af.jpg?rlkey=b8xylsobof9nn33dmsv83k3bj&amp;dl=0","Click to download Image")</f>
      </c>
      <c r="B4903" s="0">
        <f>HYPERLINK("https://dl.dropboxusercontent.com/scl/fi/jg88ik1s7oeinv0ridgih/graphic-update22022-toddler.jpg?rlkey=6044vzj90rcdzoa2p99d1px4k&amp;dl=0","Click to download SizeChart")</f>
      </c>
      <c r="C4903" s="0" t="inlineStr">
        <is>
          <t>Brooke Toddler Bamboo T-Shirt</t>
        </is>
      </c>
      <c r="D4903" s="0" t="inlineStr">
        <is>
          <t>112561</t>
        </is>
      </c>
      <c r="E4903" s="0" t="inlineStr">
        <is>
          <t>BROOKE WHITE CARDINAL:112561A - 2T</t>
        </is>
      </c>
      <c r="G4903" s="0" t="inlineStr">
        <is>
          <t>TODDLER</t>
        </is>
      </c>
      <c r="H4903" s="0" t="inlineStr">
        <is>
          <t>2T</t>
        </is>
      </c>
      <c r="I4903" s="0">
        <v>23.99</v>
      </c>
      <c r="J4903" s="0">
        <v>36</v>
      </c>
    </row>
    <row r="4904" spans="1:10" customHeight="0">
      <c r="A4904" s="0">
        <f>HYPERLINK("https://dl.dropboxusercontent.com/scl/fi/nf5pxwjflrlp30b1krhyn/112558-af.jpg?rlkey=b8xylsobof9nn33dmsv83k3bj&amp;dl=0","Click to download Image")</f>
      </c>
      <c r="B4904" s="0">
        <f>HYPERLINK("https://dl.dropboxusercontent.com/scl/fi/jg88ik1s7oeinv0ridgih/graphic-update22022-toddler.jpg?rlkey=6044vzj90rcdzoa2p99d1px4k&amp;dl=0","Click to download SizeChart")</f>
      </c>
      <c r="C4904" s="0" t="inlineStr">
        <is>
          <t>Brooke Toddler Bamboo T-Shirt</t>
        </is>
      </c>
      <c r="D4904" s="0" t="inlineStr">
        <is>
          <t>112561</t>
        </is>
      </c>
      <c r="E4904" s="0" t="inlineStr">
        <is>
          <t>BROOKE WHITE CARDINAL:112561B - 3T</t>
        </is>
      </c>
      <c r="G4904" s="0" t="inlineStr">
        <is>
          <t>TODDLER</t>
        </is>
      </c>
      <c r="H4904" s="0" t="inlineStr">
        <is>
          <t>3T</t>
        </is>
      </c>
      <c r="I4904" s="0">
        <v>23.99</v>
      </c>
      <c r="J4904" s="0">
        <v>35</v>
      </c>
    </row>
    <row r="4905" spans="1:10" customHeight="0">
      <c r="A4905" s="0">
        <f>HYPERLINK("https://dl.dropboxusercontent.com/scl/fi/nf5pxwjflrlp30b1krhyn/112558-af.jpg?rlkey=b8xylsobof9nn33dmsv83k3bj&amp;dl=0","Click to download Image")</f>
      </c>
      <c r="B4905" s="0">
        <f>HYPERLINK("https://dl.dropboxusercontent.com/scl/fi/jg88ik1s7oeinv0ridgih/graphic-update22022-toddler.jpg?rlkey=6044vzj90rcdzoa2p99d1px4k&amp;dl=0","Click to download SizeChart")</f>
      </c>
      <c r="C4905" s="0" t="inlineStr">
        <is>
          <t>Brooke Toddler Bamboo T-Shirt</t>
        </is>
      </c>
      <c r="D4905" s="0" t="inlineStr">
        <is>
          <t>112561</t>
        </is>
      </c>
      <c r="E4905" s="0" t="inlineStr">
        <is>
          <t>BROOKE WHITE CARDINAL:112561C - 4T</t>
        </is>
      </c>
      <c r="G4905" s="0" t="inlineStr">
        <is>
          <t>TODDLER</t>
        </is>
      </c>
      <c r="H4905" s="0" t="inlineStr">
        <is>
          <t>4T</t>
        </is>
      </c>
      <c r="I4905" s="0">
        <v>23.99</v>
      </c>
      <c r="J4905" s="0">
        <v>36</v>
      </c>
    </row>
    <row r="4906" spans="1:10" customHeight="0">
      <c r="A4906" s="0">
        <f>HYPERLINK("https://dl.dropboxusercontent.com/scl/fi/nf5pxwjflrlp30b1krhyn/112558-af.jpg?rlkey=b8xylsobof9nn33dmsv83k3bj&amp;dl=0","Click to download Image")</f>
      </c>
      <c r="B4906" s="0">
        <f>HYPERLINK("https://dl.dropboxusercontent.com/scl/fi/jg88ik1s7oeinv0ridgih/graphic-update22022-toddler.jpg?rlkey=6044vzj90rcdzoa2p99d1px4k&amp;dl=0","Click to download SizeChart")</f>
      </c>
      <c r="C4906" s="0" t="inlineStr">
        <is>
          <t>Brooke Toddler Bamboo T-Shirt</t>
        </is>
      </c>
      <c r="D4906" s="0" t="inlineStr">
        <is>
          <t>112561</t>
        </is>
      </c>
      <c r="E4906" s="0" t="inlineStr">
        <is>
          <t>BROOKE WHITE CARDINAL:112561D - 5T</t>
        </is>
      </c>
      <c r="G4906" s="0" t="inlineStr">
        <is>
          <t>TODDLER</t>
        </is>
      </c>
      <c r="H4906" s="0" t="inlineStr">
        <is>
          <t>5T</t>
        </is>
      </c>
      <c r="I4906" s="0">
        <v>23.99</v>
      </c>
      <c r="J4906" s="0">
        <v>36</v>
      </c>
    </row>
    <row r="4907" spans="1:10" customHeight="0">
      <c r="A4907" s="0">
        <f>HYPERLINK("https://dl.dropboxusercontent.com/scl/fi/7q2al9nk9iy0jjt1tw4ps/brook.jpg?rlkey=8033u8a0strxpizxoguanq3ih&amp;dl=0","Click to download Image")</f>
      </c>
      <c r="B4907" s="0">
        <f>HYPERLINK("https://dl.dropboxusercontent.com/scl/fi/jg88ik1s7oeinv0ridgih/graphic-update22022-toddler.jpg?rlkey=6044vzj90rcdzoa2p99d1px4k&amp;dl=0","Click to download SizeChart")</f>
      </c>
      <c r="C4907" s="0" t="inlineStr">
        <is>
          <t>Brooke Toddler Bamboo T-Shirt</t>
        </is>
      </c>
      <c r="D4907" s="0" t="inlineStr">
        <is>
          <t>112563</t>
        </is>
      </c>
      <c r="E4907" s="0" t="inlineStr">
        <is>
          <t>BROOKE WHITE PURPLE:112563A - 2T</t>
        </is>
      </c>
      <c r="G4907" s="0" t="inlineStr">
        <is>
          <t>TODDLER</t>
        </is>
      </c>
      <c r="H4907" s="0" t="inlineStr">
        <is>
          <t>2T</t>
        </is>
      </c>
      <c r="I4907" s="0">
        <v>23.99</v>
      </c>
      <c r="J4907" s="0">
        <v>32</v>
      </c>
    </row>
    <row r="4908" spans="1:10" customHeight="0">
      <c r="A4908" s="0">
        <f>HYPERLINK("https://dl.dropboxusercontent.com/scl/fi/7q2al9nk9iy0jjt1tw4ps/brook.jpg?rlkey=8033u8a0strxpizxoguanq3ih&amp;dl=0","Click to download Image")</f>
      </c>
      <c r="B4908" s="0">
        <f>HYPERLINK("https://dl.dropboxusercontent.com/scl/fi/jg88ik1s7oeinv0ridgih/graphic-update22022-toddler.jpg?rlkey=6044vzj90rcdzoa2p99d1px4k&amp;dl=0","Click to download SizeChart")</f>
      </c>
      <c r="C4908" s="0" t="inlineStr">
        <is>
          <t>Brooke Toddler Bamboo T-Shirt</t>
        </is>
      </c>
      <c r="D4908" s="0" t="inlineStr">
        <is>
          <t>112563</t>
        </is>
      </c>
      <c r="E4908" s="0" t="inlineStr">
        <is>
          <t>BROOKE WHITE PURPLE:112563B - 3T</t>
        </is>
      </c>
      <c r="G4908" s="0" t="inlineStr">
        <is>
          <t>TODDLER</t>
        </is>
      </c>
      <c r="H4908" s="0" t="inlineStr">
        <is>
          <t>3T</t>
        </is>
      </c>
      <c r="I4908" s="0">
        <v>23.99</v>
      </c>
      <c r="J4908" s="0">
        <v>30</v>
      </c>
    </row>
    <row r="4909" spans="1:10" customHeight="0">
      <c r="A4909" s="0">
        <f>HYPERLINK("https://dl.dropboxusercontent.com/scl/fi/7q2al9nk9iy0jjt1tw4ps/brook.jpg?rlkey=8033u8a0strxpizxoguanq3ih&amp;dl=0","Click to download Image")</f>
      </c>
      <c r="B4909" s="0">
        <f>HYPERLINK("https://dl.dropboxusercontent.com/scl/fi/jg88ik1s7oeinv0ridgih/graphic-update22022-toddler.jpg?rlkey=6044vzj90rcdzoa2p99d1px4k&amp;dl=0","Click to download SizeChart")</f>
      </c>
      <c r="C4909" s="0" t="inlineStr">
        <is>
          <t>Brooke Toddler Bamboo T-Shirt</t>
        </is>
      </c>
      <c r="D4909" s="0" t="inlineStr">
        <is>
          <t>112563</t>
        </is>
      </c>
      <c r="E4909" s="0" t="inlineStr">
        <is>
          <t>BROOKE WHITE PURPLE:112563C - 4T</t>
        </is>
      </c>
      <c r="G4909" s="0" t="inlineStr">
        <is>
          <t>TODDLER</t>
        </is>
      </c>
      <c r="H4909" s="0" t="inlineStr">
        <is>
          <t>4T</t>
        </is>
      </c>
      <c r="I4909" s="0">
        <v>23.99</v>
      </c>
      <c r="J4909" s="0">
        <v>29</v>
      </c>
    </row>
    <row r="4910" spans="1:10" customHeight="0">
      <c r="A4910" s="0">
        <f>HYPERLINK("https://dl.dropboxusercontent.com/scl/fi/7q2al9nk9iy0jjt1tw4ps/brook.jpg?rlkey=8033u8a0strxpizxoguanq3ih&amp;dl=0","Click to download Image")</f>
      </c>
      <c r="B4910" s="0">
        <f>HYPERLINK("https://dl.dropboxusercontent.com/scl/fi/jg88ik1s7oeinv0ridgih/graphic-update22022-toddler.jpg?rlkey=6044vzj90rcdzoa2p99d1px4k&amp;dl=0","Click to download SizeChart")</f>
      </c>
      <c r="C4910" s="0" t="inlineStr">
        <is>
          <t>Brooke Toddler Bamboo T-Shirt</t>
        </is>
      </c>
      <c r="D4910" s="0" t="inlineStr">
        <is>
          <t>112563</t>
        </is>
      </c>
      <c r="E4910" s="0" t="inlineStr">
        <is>
          <t>BROOKE WHITE PURPLE:112563D - 5T</t>
        </is>
      </c>
      <c r="G4910" s="0" t="inlineStr">
        <is>
          <t>TODDLER</t>
        </is>
      </c>
      <c r="H4910" s="0" t="inlineStr">
        <is>
          <t>5T</t>
        </is>
      </c>
      <c r="I4910" s="0">
        <v>23.99</v>
      </c>
      <c r="J4910" s="0">
        <v>29</v>
      </c>
    </row>
    <row r="4911" spans="1:10" customHeight="0">
      <c r="A4911" s="0">
        <f>HYPERLINK("https://dl.dropboxusercontent.com/scl/fi/p8svauqk4cp6gtta83jyi/112557-af.jpg?rlkey=hbwy74kkq893dzlug724h2juh&amp;dl=0","Click to download Image")</f>
      </c>
      <c r="C4911" s="0" t="inlineStr">
        <is>
          <t>Brooke Youth Bamboo T-Shirt</t>
        </is>
      </c>
      <c r="D4911" s="0" t="inlineStr">
        <is>
          <t>112557</t>
        </is>
      </c>
      <c r="E4911" s="0" t="inlineStr">
        <is>
          <t>STRIPE BROOKE WHITE BLACK:112557B - YS</t>
        </is>
      </c>
      <c r="G4911" s="0" t="inlineStr">
        <is>
          <t>YOUTH</t>
        </is>
      </c>
      <c r="H4911" s="0" t="inlineStr">
        <is>
          <t>YS</t>
        </is>
      </c>
      <c r="I4911" s="0">
        <v>23.99</v>
      </c>
      <c r="J4911" s="0">
        <v>33</v>
      </c>
    </row>
    <row r="4912" spans="1:10" customHeight="0">
      <c r="A4912" s="0">
        <f>HYPERLINK("https://dl.dropboxusercontent.com/scl/fi/p8svauqk4cp6gtta83jyi/112557-af.jpg?rlkey=hbwy74kkq893dzlug724h2juh&amp;dl=0","Click to download Image")</f>
      </c>
      <c r="C4912" s="0" t="inlineStr">
        <is>
          <t>Brooke Youth Bamboo T-Shirt</t>
        </is>
      </c>
      <c r="D4912" s="0" t="inlineStr">
        <is>
          <t>112557</t>
        </is>
      </c>
      <c r="E4912" s="0" t="inlineStr">
        <is>
          <t>STRIPE BROOKE WHITE BLACK:112557C - YM</t>
        </is>
      </c>
      <c r="G4912" s="0" t="inlineStr">
        <is>
          <t>YOUTH</t>
        </is>
      </c>
      <c r="H4912" s="0" t="inlineStr">
        <is>
          <t>YM</t>
        </is>
      </c>
      <c r="I4912" s="0">
        <v>23.99</v>
      </c>
      <c r="J4912" s="0">
        <v>35</v>
      </c>
    </row>
    <row r="4913" spans="1:10" customHeight="0">
      <c r="A4913" s="0">
        <f>HYPERLINK("https://dl.dropboxusercontent.com/scl/fi/p8svauqk4cp6gtta83jyi/112557-af.jpg?rlkey=hbwy74kkq893dzlug724h2juh&amp;dl=0","Click to download Image")</f>
      </c>
      <c r="C4913" s="0" t="inlineStr">
        <is>
          <t>Brooke Youth Bamboo T-Shirt</t>
        </is>
      </c>
      <c r="D4913" s="0" t="inlineStr">
        <is>
          <t>112557</t>
        </is>
      </c>
      <c r="E4913" s="0" t="inlineStr">
        <is>
          <t>STRIPE BROOKE WHITE BLACK:112557D - YL</t>
        </is>
      </c>
      <c r="G4913" s="0" t="inlineStr">
        <is>
          <t>YOUTH</t>
        </is>
      </c>
      <c r="H4913" s="0" t="inlineStr">
        <is>
          <t>YL</t>
        </is>
      </c>
      <c r="I4913" s="0">
        <v>23.99</v>
      </c>
      <c r="J4913" s="0">
        <v>35</v>
      </c>
    </row>
    <row r="4914" spans="1:10" customHeight="0">
      <c r="A4914" s="0">
        <f>HYPERLINK("https://dl.dropboxusercontent.com/scl/fi/p8svauqk4cp6gtta83jyi/112557-af.jpg?rlkey=hbwy74kkq893dzlug724h2juh&amp;dl=0","Click to download Image")</f>
      </c>
      <c r="C4914" s="0" t="inlineStr">
        <is>
          <t>Brooke Youth Bamboo T-Shirt</t>
        </is>
      </c>
      <c r="D4914" s="0" t="inlineStr">
        <is>
          <t>112557</t>
        </is>
      </c>
      <c r="E4914" s="0" t="inlineStr">
        <is>
          <t>STRIPE BROOKE WHITE BLACK:112557E - YXL</t>
        </is>
      </c>
      <c r="G4914" s="0" t="inlineStr">
        <is>
          <t>YOUTH</t>
        </is>
      </c>
      <c r="H4914" s="0" t="inlineStr">
        <is>
          <t>YXL</t>
        </is>
      </c>
      <c r="I4914" s="0">
        <v>23.99</v>
      </c>
      <c r="J4914" s="0">
        <v>36</v>
      </c>
    </row>
    <row r="4915" spans="1:10" customHeight="0">
      <c r="A4915" s="0">
        <f>HYPERLINK("https://dl.dropboxusercontent.com/scl/fi/5f3ebtg8qn3efldl62550/112558-af.jpg?rlkey=m2f77zglmqg5w6nneykydpfgk&amp;dl=0","Click to download Image")</f>
      </c>
      <c r="C4915" s="0" t="inlineStr">
        <is>
          <t>Brooke Youth Bamboo T-Shirt</t>
        </is>
      </c>
      <c r="D4915" s="0" t="inlineStr">
        <is>
          <t>112558</t>
        </is>
      </c>
      <c r="E4915" s="0" t="inlineStr">
        <is>
          <t>STRIPE BROOKE WHITE CARDINAL:112558B - YS</t>
        </is>
      </c>
      <c r="G4915" s="0" t="inlineStr">
        <is>
          <t>YOUTH</t>
        </is>
      </c>
      <c r="H4915" s="0" t="inlineStr">
        <is>
          <t>YS</t>
        </is>
      </c>
      <c r="I4915" s="0">
        <v>23.99</v>
      </c>
      <c r="J4915" s="0">
        <v>32</v>
      </c>
    </row>
    <row r="4916" spans="1:10" customHeight="0">
      <c r="A4916" s="0">
        <f>HYPERLINK("https://dl.dropboxusercontent.com/scl/fi/5f3ebtg8qn3efldl62550/112558-af.jpg?rlkey=m2f77zglmqg5w6nneykydpfgk&amp;dl=0","Click to download Image")</f>
      </c>
      <c r="C4916" s="0" t="inlineStr">
        <is>
          <t>Brooke Youth Bamboo T-Shirt</t>
        </is>
      </c>
      <c r="D4916" s="0" t="inlineStr">
        <is>
          <t>112558</t>
        </is>
      </c>
      <c r="E4916" s="0" t="inlineStr">
        <is>
          <t>STRIPE BROOKE WHITE CARDINAL:112558C - YM</t>
        </is>
      </c>
      <c r="G4916" s="0" t="inlineStr">
        <is>
          <t>YOUTH</t>
        </is>
      </c>
      <c r="H4916" s="0" t="inlineStr">
        <is>
          <t>YM</t>
        </is>
      </c>
      <c r="I4916" s="0">
        <v>23.99</v>
      </c>
      <c r="J4916" s="0">
        <v>32</v>
      </c>
    </row>
    <row r="4917" spans="1:10" customHeight="0">
      <c r="A4917" s="0">
        <f>HYPERLINK("https://dl.dropboxusercontent.com/scl/fi/5f3ebtg8qn3efldl62550/112558-af.jpg?rlkey=m2f77zglmqg5w6nneykydpfgk&amp;dl=0","Click to download Image")</f>
      </c>
      <c r="C4917" s="0" t="inlineStr">
        <is>
          <t>Brooke Youth Bamboo T-Shirt</t>
        </is>
      </c>
      <c r="D4917" s="0" t="inlineStr">
        <is>
          <t>112558</t>
        </is>
      </c>
      <c r="E4917" s="0" t="inlineStr">
        <is>
          <t>STRIPE BROOKE WHITE CARDINAL:112558D - YL</t>
        </is>
      </c>
      <c r="G4917" s="0" t="inlineStr">
        <is>
          <t>YOUTH</t>
        </is>
      </c>
      <c r="H4917" s="0" t="inlineStr">
        <is>
          <t>YL</t>
        </is>
      </c>
      <c r="I4917" s="0">
        <v>23.99</v>
      </c>
      <c r="J4917" s="0">
        <v>32</v>
      </c>
    </row>
    <row r="4918" spans="1:10" customHeight="0">
      <c r="A4918" s="0">
        <f>HYPERLINK("https://dl.dropboxusercontent.com/scl/fi/5f3ebtg8qn3efldl62550/112558-af.jpg?rlkey=m2f77zglmqg5w6nneykydpfgk&amp;dl=0","Click to download Image")</f>
      </c>
      <c r="C4918" s="0" t="inlineStr">
        <is>
          <t>Brooke Youth Bamboo T-Shirt</t>
        </is>
      </c>
      <c r="D4918" s="0" t="inlineStr">
        <is>
          <t>112558</t>
        </is>
      </c>
      <c r="E4918" s="0" t="inlineStr">
        <is>
          <t>STRIPE BROOKE WHITE CARDINAL:112558E - YXL</t>
        </is>
      </c>
      <c r="G4918" s="0" t="inlineStr">
        <is>
          <t>YOUTH</t>
        </is>
      </c>
      <c r="H4918" s="0" t="inlineStr">
        <is>
          <t>YXL</t>
        </is>
      </c>
      <c r="I4918" s="0">
        <v>23.99</v>
      </c>
      <c r="J4918" s="0">
        <v>32</v>
      </c>
    </row>
    <row r="4919" spans="1:10" customHeight="0">
      <c r="A4919" s="0">
        <f>HYPERLINK("https://dl.dropboxusercontent.com/scl/fi/35kv25jfkorv5x3heu5wb/brook.jpg?rlkey=tbln91nigx317c0l8wh5syg0g&amp;dl=0","Click to download Image")</f>
      </c>
      <c r="C4919" s="0" t="inlineStr">
        <is>
          <t>Brooke Youth Bamboo T-Shirt</t>
        </is>
      </c>
      <c r="D4919" s="0" t="inlineStr">
        <is>
          <t>112556</t>
        </is>
      </c>
      <c r="E4919" s="0" t="inlineStr">
        <is>
          <t>STRIPE BROOKE WHITE PURPLE:112556B - YS</t>
        </is>
      </c>
      <c r="G4919" s="0" t="inlineStr">
        <is>
          <t>YOUTH</t>
        </is>
      </c>
      <c r="H4919" s="0" t="inlineStr">
        <is>
          <t>YS</t>
        </is>
      </c>
      <c r="I4919" s="0">
        <v>23.99</v>
      </c>
      <c r="J4919" s="0">
        <v>35</v>
      </c>
    </row>
    <row r="4920" spans="1:10" customHeight="0">
      <c r="A4920" s="0">
        <f>HYPERLINK("https://dl.dropboxusercontent.com/scl/fi/35kv25jfkorv5x3heu5wb/brook.jpg?rlkey=tbln91nigx317c0l8wh5syg0g&amp;dl=0","Click to download Image")</f>
      </c>
      <c r="C4920" s="0" t="inlineStr">
        <is>
          <t>Brooke Youth Bamboo T-Shirt</t>
        </is>
      </c>
      <c r="D4920" s="0" t="inlineStr">
        <is>
          <t>112556</t>
        </is>
      </c>
      <c r="E4920" s="0" t="inlineStr">
        <is>
          <t>STRIPE BROOKE WHITE PURPLE:112556C - YM</t>
        </is>
      </c>
      <c r="G4920" s="0" t="inlineStr">
        <is>
          <t>YOUTH</t>
        </is>
      </c>
      <c r="H4920" s="0" t="inlineStr">
        <is>
          <t>YM</t>
        </is>
      </c>
      <c r="I4920" s="0">
        <v>23.99</v>
      </c>
      <c r="J4920" s="0">
        <v>35</v>
      </c>
    </row>
    <row r="4921" spans="1:10" customHeight="0">
      <c r="A4921" s="0">
        <f>HYPERLINK("https://dl.dropboxusercontent.com/scl/fi/35kv25jfkorv5x3heu5wb/brook.jpg?rlkey=tbln91nigx317c0l8wh5syg0g&amp;dl=0","Click to download Image")</f>
      </c>
      <c r="C4921" s="0" t="inlineStr">
        <is>
          <t>Brooke Youth Bamboo T-Shirt</t>
        </is>
      </c>
      <c r="D4921" s="0" t="inlineStr">
        <is>
          <t>112556</t>
        </is>
      </c>
      <c r="E4921" s="0" t="inlineStr">
        <is>
          <t>STRIPE BROOKE WHITE PURPLE:112556D - YL</t>
        </is>
      </c>
      <c r="G4921" s="0" t="inlineStr">
        <is>
          <t>YOUTH</t>
        </is>
      </c>
      <c r="H4921" s="0" t="inlineStr">
        <is>
          <t>YL</t>
        </is>
      </c>
      <c r="I4921" s="0">
        <v>23.99</v>
      </c>
      <c r="J4921" s="0">
        <v>35</v>
      </c>
    </row>
    <row r="4922" spans="1:10" customHeight="0">
      <c r="A4922" s="0">
        <f>HYPERLINK("https://dl.dropboxusercontent.com/scl/fi/35kv25jfkorv5x3heu5wb/brook.jpg?rlkey=tbln91nigx317c0l8wh5syg0g&amp;dl=0","Click to download Image")</f>
      </c>
      <c r="C4922" s="0" t="inlineStr">
        <is>
          <t>Brooke Youth Bamboo T-Shirt</t>
        </is>
      </c>
      <c r="D4922" s="0" t="inlineStr">
        <is>
          <t>112556</t>
        </is>
      </c>
      <c r="E4922" s="0" t="inlineStr">
        <is>
          <t>STRIPE BROOKE WHITE PURPLE:112556E - YXL</t>
        </is>
      </c>
      <c r="G4922" s="0" t="inlineStr">
        <is>
          <t>YOUTH</t>
        </is>
      </c>
      <c r="H4922" s="0" t="inlineStr">
        <is>
          <t>YXL</t>
        </is>
      </c>
      <c r="I4922" s="0">
        <v>23.99</v>
      </c>
      <c r="J4922" s="0">
        <v>35</v>
      </c>
    </row>
    <row r="4923" spans="1:10" customHeight="0">
      <c r="A4923" s="0">
        <f>HYPERLINK("https://dl.dropboxusercontent.com/scl/fi/5qm8yhrgq9kze3xmtzcf6/thea.jpg?rlkey=ee4tlx9yfmxa5gfulkizqn83v&amp;dl=0","Click to download Image")</f>
      </c>
      <c r="B4923" s="0">
        <f>HYPERLINK("https://dl.dropboxusercontent.com/scl/fi/dvodbbg6tef6b1q9q6hbw/womens-hoodie-and-sweatshirt-size-chartsthea-hz.jpg?rlkey=jadcdr1y2csurn0om2i1578ir&amp;dl=0","Click to download SizeChart")</f>
      </c>
      <c r="C4923" s="0" t="inlineStr">
        <is>
          <t>Thea Women's Ultra-Soft Lightweight Hoodie</t>
        </is>
      </c>
      <c r="D4923" s="0" t="inlineStr">
        <is>
          <t>138729</t>
        </is>
      </c>
      <c r="E4923" s="0" t="inlineStr">
        <is>
          <t>BLANK THEA W BK:138729A-S</t>
        </is>
      </c>
      <c r="F4923" s="0" t="inlineStr">
        <is>
          <t>899138729040</t>
        </is>
      </c>
      <c r="G4923" s="0" t="inlineStr">
        <is>
          <t>WOMENS</t>
        </is>
      </c>
      <c r="H4923" s="0" t="inlineStr">
        <is>
          <t>S</t>
        </is>
      </c>
      <c r="I4923" s="0">
        <v>34.99</v>
      </c>
      <c r="J4923" s="0">
        <v>25</v>
      </c>
    </row>
    <row r="4924" spans="1:10" customHeight="0">
      <c r="A4924" s="0">
        <f>HYPERLINK("https://dl.dropboxusercontent.com/scl/fi/5qm8yhrgq9kze3xmtzcf6/thea.jpg?rlkey=ee4tlx9yfmxa5gfulkizqn83v&amp;dl=0","Click to download Image")</f>
      </c>
      <c r="B4924" s="0">
        <f>HYPERLINK("https://dl.dropboxusercontent.com/scl/fi/dvodbbg6tef6b1q9q6hbw/womens-hoodie-and-sweatshirt-size-chartsthea-hz.jpg?rlkey=jadcdr1y2csurn0om2i1578ir&amp;dl=0","Click to download SizeChart")</f>
      </c>
      <c r="C4924" s="0" t="inlineStr">
        <is>
          <t>Thea Women's Ultra-Soft Lightweight Hoodie</t>
        </is>
      </c>
      <c r="D4924" s="0" t="inlineStr">
        <is>
          <t>138729</t>
        </is>
      </c>
      <c r="E4924" s="0" t="inlineStr">
        <is>
          <t>BLANK THEA W BK:138729B-M</t>
        </is>
      </c>
      <c r="F4924" s="0" t="inlineStr">
        <is>
          <t>899138729057</t>
        </is>
      </c>
      <c r="G4924" s="0" t="inlineStr">
        <is>
          <t>WOMENS</t>
        </is>
      </c>
      <c r="H4924" s="0" t="inlineStr">
        <is>
          <t>M</t>
        </is>
      </c>
      <c r="I4924" s="0">
        <v>34.99</v>
      </c>
      <c r="J4924" s="0">
        <v>46</v>
      </c>
    </row>
    <row r="4925" spans="1:10" customHeight="0">
      <c r="A4925" s="0">
        <f>HYPERLINK("https://dl.dropboxusercontent.com/scl/fi/5qm8yhrgq9kze3xmtzcf6/thea.jpg?rlkey=ee4tlx9yfmxa5gfulkizqn83v&amp;dl=0","Click to download Image")</f>
      </c>
      <c r="B4925" s="0">
        <f>HYPERLINK("https://dl.dropboxusercontent.com/scl/fi/dvodbbg6tef6b1q9q6hbw/womens-hoodie-and-sweatshirt-size-chartsthea-hz.jpg?rlkey=jadcdr1y2csurn0om2i1578ir&amp;dl=0","Click to download SizeChart")</f>
      </c>
      <c r="C4925" s="0" t="inlineStr">
        <is>
          <t>Thea Women's Ultra-Soft Lightweight Hoodie</t>
        </is>
      </c>
      <c r="D4925" s="0" t="inlineStr">
        <is>
          <t>138729</t>
        </is>
      </c>
      <c r="E4925" s="0" t="inlineStr">
        <is>
          <t>BLANK THEA W BK:138729C-L</t>
        </is>
      </c>
      <c r="F4925" s="0" t="inlineStr">
        <is>
          <t>899138729064</t>
        </is>
      </c>
      <c r="G4925" s="0" t="inlineStr">
        <is>
          <t>WOMENS</t>
        </is>
      </c>
      <c r="H4925" s="0" t="inlineStr">
        <is>
          <t>L</t>
        </is>
      </c>
      <c r="I4925" s="0">
        <v>34.99</v>
      </c>
      <c r="J4925" s="0">
        <v>43</v>
      </c>
    </row>
    <row r="4926" spans="1:10" customHeight="0">
      <c r="A4926" s="0">
        <f>HYPERLINK("https://dl.dropboxusercontent.com/scl/fi/5qm8yhrgq9kze3xmtzcf6/thea.jpg?rlkey=ee4tlx9yfmxa5gfulkizqn83v&amp;dl=0","Click to download Image")</f>
      </c>
      <c r="B4926" s="0">
        <f>HYPERLINK("https://dl.dropboxusercontent.com/scl/fi/dvodbbg6tef6b1q9q6hbw/womens-hoodie-and-sweatshirt-size-chartsthea-hz.jpg?rlkey=jadcdr1y2csurn0om2i1578ir&amp;dl=0","Click to download SizeChart")</f>
      </c>
      <c r="C4926" s="0" t="inlineStr">
        <is>
          <t>Thea Women's Ultra-Soft Lightweight Hoodie</t>
        </is>
      </c>
      <c r="D4926" s="0" t="inlineStr">
        <is>
          <t>138729</t>
        </is>
      </c>
      <c r="E4926" s="0" t="inlineStr">
        <is>
          <t>BLANK THEA W BK:138729D-XL</t>
        </is>
      </c>
      <c r="F4926" s="0" t="inlineStr">
        <is>
          <t>899138729071</t>
        </is>
      </c>
      <c r="G4926" s="0" t="inlineStr">
        <is>
          <t>WOMENS</t>
        </is>
      </c>
      <c r="H4926" s="0" t="inlineStr">
        <is>
          <t>XL</t>
        </is>
      </c>
      <c r="I4926" s="0">
        <v>34.99</v>
      </c>
      <c r="J4926" s="0">
        <v>21</v>
      </c>
    </row>
    <row r="4927" spans="1:10" customHeight="0">
      <c r="A4927" s="0">
        <f>HYPERLINK("https://dl.dropboxusercontent.com/scl/fi/5qm8yhrgq9kze3xmtzcf6/thea.jpg?rlkey=ee4tlx9yfmxa5gfulkizqn83v&amp;dl=0","Click to download Image")</f>
      </c>
      <c r="B4927" s="0">
        <f>HYPERLINK("https://dl.dropboxusercontent.com/scl/fi/dvodbbg6tef6b1q9q6hbw/womens-hoodie-and-sweatshirt-size-chartsthea-hz.jpg?rlkey=jadcdr1y2csurn0om2i1578ir&amp;dl=0","Click to download SizeChart")</f>
      </c>
      <c r="C4927" s="0" t="inlineStr">
        <is>
          <t>Thea Women's Ultra-Soft Lightweight Hoodie</t>
        </is>
      </c>
      <c r="D4927" s="0" t="inlineStr">
        <is>
          <t>138729</t>
        </is>
      </c>
      <c r="E4927" s="0" t="inlineStr">
        <is>
          <t>BLANK THEA W BK:138729E-2XL</t>
        </is>
      </c>
      <c r="F4927" s="0" t="inlineStr">
        <is>
          <t>899138729088</t>
        </is>
      </c>
      <c r="G4927" s="0" t="inlineStr">
        <is>
          <t>WOMENS</t>
        </is>
      </c>
      <c r="H4927" s="0" t="inlineStr">
        <is>
          <t>2XL</t>
        </is>
      </c>
      <c r="I4927" s="0">
        <v>34.99</v>
      </c>
      <c r="J4927" s="0">
        <v>10</v>
      </c>
    </row>
    <row r="4928" spans="1:10" customHeight="0">
      <c r="A4928" s="0">
        <f>HYPERLINK("https://dl.dropboxusercontent.com/scl/fi/5qm8yhrgq9kze3xmtzcf6/thea.jpg?rlkey=ee4tlx9yfmxa5gfulkizqn83v&amp;dl=0","Click to download Image")</f>
      </c>
      <c r="B4928" s="0">
        <f>HYPERLINK("https://dl.dropboxusercontent.com/scl/fi/dvodbbg6tef6b1q9q6hbw/womens-hoodie-and-sweatshirt-size-chartsthea-hz.jpg?rlkey=jadcdr1y2csurn0om2i1578ir&amp;dl=0","Click to download SizeChart")</f>
      </c>
      <c r="C4928" s="0" t="inlineStr">
        <is>
          <t>Thea Women's Ultra-Soft Lightweight Hoodie</t>
        </is>
      </c>
      <c r="D4928" s="0" t="inlineStr">
        <is>
          <t>138729</t>
        </is>
      </c>
      <c r="E4928" s="0" t="inlineStr">
        <is>
          <t>BLANK THEA W BK:138729F-3XL</t>
        </is>
      </c>
      <c r="F4928" s="0" t="inlineStr">
        <is>
          <t>899138729095</t>
        </is>
      </c>
      <c r="G4928" s="0" t="inlineStr">
        <is>
          <t>WOMENS</t>
        </is>
      </c>
      <c r="H4928" s="0" t="inlineStr">
        <is>
          <t>3XL</t>
        </is>
      </c>
      <c r="I4928" s="0">
        <v>34.99</v>
      </c>
      <c r="J4928" s="0">
        <v>8</v>
      </c>
    </row>
    <row r="4929" spans="1:10" customHeight="0">
      <c r="A4929" s="0">
        <f>HYPERLINK("https://dl.dropboxusercontent.com/scl/fi/weovdb7xo4gqpphpin18r/thea-138730-f.jpg?rlkey=q2momeddwlp0xtw02dxwnfqed&amp;dl=0","Click to download Image")</f>
      </c>
      <c r="B4929" s="0">
        <f>HYPERLINK("https://dl.dropboxusercontent.com/scl/fi/dvodbbg6tef6b1q9q6hbw/womens-hoodie-and-sweatshirt-size-chartsthea-hz.jpg?rlkey=jadcdr1y2csurn0om2i1578ir&amp;dl=0","Click to download SizeChart")</f>
      </c>
      <c r="C4929" s="0" t="inlineStr">
        <is>
          <t>Thea Women's Ultra-Soft Lightweight Hoodie</t>
        </is>
      </c>
      <c r="D4929" s="0" t="inlineStr">
        <is>
          <t>138730</t>
        </is>
      </c>
      <c r="E4929" s="0" t="inlineStr">
        <is>
          <t>BLANK THEA W CL:138730A-S</t>
        </is>
      </c>
      <c r="F4929" s="0" t="inlineStr">
        <is>
          <t>899138730046</t>
        </is>
      </c>
      <c r="G4929" s="0" t="inlineStr">
        <is>
          <t>WOMENS</t>
        </is>
      </c>
      <c r="H4929" s="0" t="inlineStr">
        <is>
          <t>S</t>
        </is>
      </c>
      <c r="I4929" s="0">
        <v>34.99</v>
      </c>
      <c r="J4929" s="0">
        <v>7</v>
      </c>
    </row>
    <row r="4930" spans="1:10" customHeight="0">
      <c r="A4930" s="0">
        <f>HYPERLINK("https://dl.dropboxusercontent.com/scl/fi/weovdb7xo4gqpphpin18r/thea-138730-f.jpg?rlkey=q2momeddwlp0xtw02dxwnfqed&amp;dl=0","Click to download Image")</f>
      </c>
      <c r="B4930" s="0">
        <f>HYPERLINK("https://dl.dropboxusercontent.com/scl/fi/dvodbbg6tef6b1q9q6hbw/womens-hoodie-and-sweatshirt-size-chartsthea-hz.jpg?rlkey=jadcdr1y2csurn0om2i1578ir&amp;dl=0","Click to download SizeChart")</f>
      </c>
      <c r="C4930" s="0" t="inlineStr">
        <is>
          <t>Thea Women's Ultra-Soft Lightweight Hoodie</t>
        </is>
      </c>
      <c r="D4930" s="0" t="inlineStr">
        <is>
          <t>138730</t>
        </is>
      </c>
      <c r="E4930" s="0" t="inlineStr">
        <is>
          <t>BLANK THEA W CL:138730B-M</t>
        </is>
      </c>
      <c r="F4930" s="0" t="inlineStr">
        <is>
          <t>899138730053</t>
        </is>
      </c>
      <c r="G4930" s="0" t="inlineStr">
        <is>
          <t>WOMENS</t>
        </is>
      </c>
      <c r="H4930" s="0" t="inlineStr">
        <is>
          <t>M</t>
        </is>
      </c>
      <c r="I4930" s="0">
        <v>34.99</v>
      </c>
      <c r="J4930" s="0">
        <v>12</v>
      </c>
    </row>
    <row r="4931" spans="1:10" customHeight="0">
      <c r="A4931" s="0">
        <f>HYPERLINK("https://dl.dropboxusercontent.com/scl/fi/weovdb7xo4gqpphpin18r/thea-138730-f.jpg?rlkey=q2momeddwlp0xtw02dxwnfqed&amp;dl=0","Click to download Image")</f>
      </c>
      <c r="B4931" s="0">
        <f>HYPERLINK("https://dl.dropboxusercontent.com/scl/fi/dvodbbg6tef6b1q9q6hbw/womens-hoodie-and-sweatshirt-size-chartsthea-hz.jpg?rlkey=jadcdr1y2csurn0om2i1578ir&amp;dl=0","Click to download SizeChart")</f>
      </c>
      <c r="C4931" s="0" t="inlineStr">
        <is>
          <t>Thea Women's Ultra-Soft Lightweight Hoodie</t>
        </is>
      </c>
      <c r="D4931" s="0" t="inlineStr">
        <is>
          <t>138730</t>
        </is>
      </c>
      <c r="E4931" s="0" t="inlineStr">
        <is>
          <t>BLANK THEA W CL:138730C-L</t>
        </is>
      </c>
      <c r="F4931" s="0" t="inlineStr">
        <is>
          <t>899138730060</t>
        </is>
      </c>
      <c r="G4931" s="0" t="inlineStr">
        <is>
          <t>WOMENS</t>
        </is>
      </c>
      <c r="H4931" s="0" t="inlineStr">
        <is>
          <t>L</t>
        </is>
      </c>
      <c r="I4931" s="0">
        <v>34.99</v>
      </c>
      <c r="J4931" s="0">
        <v>14</v>
      </c>
    </row>
    <row r="4932" spans="1:10" customHeight="0">
      <c r="A4932" s="0">
        <f>HYPERLINK("https://dl.dropboxusercontent.com/scl/fi/weovdb7xo4gqpphpin18r/thea-138730-f.jpg?rlkey=q2momeddwlp0xtw02dxwnfqed&amp;dl=0","Click to download Image")</f>
      </c>
      <c r="B4932" s="0">
        <f>HYPERLINK("https://dl.dropboxusercontent.com/scl/fi/dvodbbg6tef6b1q9q6hbw/womens-hoodie-and-sweatshirt-size-chartsthea-hz.jpg?rlkey=jadcdr1y2csurn0om2i1578ir&amp;dl=0","Click to download SizeChart")</f>
      </c>
      <c r="C4932" s="0" t="inlineStr">
        <is>
          <t>Thea Women's Ultra-Soft Lightweight Hoodie</t>
        </is>
      </c>
      <c r="D4932" s="0" t="inlineStr">
        <is>
          <t>138730</t>
        </is>
      </c>
      <c r="E4932" s="0" t="inlineStr">
        <is>
          <t>BLANK THEA W CL:138730D-XL</t>
        </is>
      </c>
      <c r="F4932" s="0" t="inlineStr">
        <is>
          <t>899138730077</t>
        </is>
      </c>
      <c r="G4932" s="0" t="inlineStr">
        <is>
          <t>WOMENS</t>
        </is>
      </c>
      <c r="H4932" s="0" t="inlineStr">
        <is>
          <t>XL</t>
        </is>
      </c>
      <c r="I4932" s="0">
        <v>34.99</v>
      </c>
      <c r="J4932" s="0">
        <v>10</v>
      </c>
    </row>
    <row r="4933" spans="1:10" customHeight="0">
      <c r="A4933" s="0">
        <f>HYPERLINK("https://dl.dropboxusercontent.com/scl/fi/weovdb7xo4gqpphpin18r/thea-138730-f.jpg?rlkey=q2momeddwlp0xtw02dxwnfqed&amp;dl=0","Click to download Image")</f>
      </c>
      <c r="B4933" s="0">
        <f>HYPERLINK("https://dl.dropboxusercontent.com/scl/fi/dvodbbg6tef6b1q9q6hbw/womens-hoodie-and-sweatshirt-size-chartsthea-hz.jpg?rlkey=jadcdr1y2csurn0om2i1578ir&amp;dl=0","Click to download SizeChart")</f>
      </c>
      <c r="C4933" s="0" t="inlineStr">
        <is>
          <t>Thea Women's Ultra-Soft Lightweight Hoodie</t>
        </is>
      </c>
      <c r="D4933" s="0" t="inlineStr">
        <is>
          <t>138730</t>
        </is>
      </c>
      <c r="E4933" s="0" t="inlineStr">
        <is>
          <t>BLANK THEA W CL:138730E-2XL</t>
        </is>
      </c>
      <c r="F4933" s="0" t="inlineStr">
        <is>
          <t>899138730084</t>
        </is>
      </c>
      <c r="G4933" s="0" t="inlineStr">
        <is>
          <t>WOMENS</t>
        </is>
      </c>
      <c r="H4933" s="0" t="inlineStr">
        <is>
          <t>2XL</t>
        </is>
      </c>
      <c r="I4933" s="0">
        <v>34.99</v>
      </c>
      <c r="J4933" s="0">
        <v>0</v>
      </c>
    </row>
    <row r="4934" spans="1:10" customHeight="0">
      <c r="A4934" s="0">
        <f>HYPERLINK("https://dl.dropboxusercontent.com/scl/fi/weovdb7xo4gqpphpin18r/thea-138730-f.jpg?rlkey=q2momeddwlp0xtw02dxwnfqed&amp;dl=0","Click to download Image")</f>
      </c>
      <c r="B4934" s="0">
        <f>HYPERLINK("https://dl.dropboxusercontent.com/scl/fi/dvodbbg6tef6b1q9q6hbw/womens-hoodie-and-sweatshirt-size-chartsthea-hz.jpg?rlkey=jadcdr1y2csurn0om2i1578ir&amp;dl=0","Click to download SizeChart")</f>
      </c>
      <c r="C4934" s="0" t="inlineStr">
        <is>
          <t>Thea Women's Ultra-Soft Lightweight Hoodie</t>
        </is>
      </c>
      <c r="D4934" s="0" t="inlineStr">
        <is>
          <t>138730</t>
        </is>
      </c>
      <c r="E4934" s="0" t="inlineStr">
        <is>
          <t>BLANK THEA W CL:138730F-3XL</t>
        </is>
      </c>
      <c r="F4934" s="0" t="inlineStr">
        <is>
          <t>899138730091</t>
        </is>
      </c>
      <c r="G4934" s="0" t="inlineStr">
        <is>
          <t>WOMENS</t>
        </is>
      </c>
      <c r="H4934" s="0" t="inlineStr">
        <is>
          <t>3XL</t>
        </is>
      </c>
      <c r="I4934" s="0">
        <v>34.99</v>
      </c>
      <c r="J4934" s="0">
        <v>0</v>
      </c>
    </row>
    <row r="4935" spans="1:10" customHeight="0">
      <c r="A4935" s="0">
        <f>HYPERLINK("https://dl.dropboxusercontent.com/scl/fi/rabatt8m25sj4kncwudhc/thea-141139-f.jpg?rlkey=mat7l3claxwoouhlkiq7e3bk1&amp;dl=0","Click to download Image")</f>
      </c>
      <c r="B4935" s="0">
        <f>HYPERLINK("https://dl.dropboxusercontent.com/scl/fi/dvodbbg6tef6b1q9q6hbw/womens-hoodie-and-sweatshirt-size-chartsthea-hz.jpg?rlkey=jadcdr1y2csurn0om2i1578ir&amp;dl=0","Click to download SizeChart")</f>
      </c>
      <c r="C4935" s="0" t="inlineStr">
        <is>
          <t>Thea Women's Ultra-Soft Lightweight Hoodie</t>
        </is>
      </c>
      <c r="D4935" s="0" t="inlineStr">
        <is>
          <t>141139</t>
        </is>
      </c>
      <c r="E4935" s="0" t="inlineStr">
        <is>
          <t>BLANK THEA W KY:141139A-S</t>
        </is>
      </c>
      <c r="F4935" s="0" t="inlineStr">
        <is>
          <t>899141139041</t>
        </is>
      </c>
      <c r="G4935" s="0" t="inlineStr">
        <is>
          <t>WOMENS</t>
        </is>
      </c>
      <c r="H4935" s="0" t="inlineStr">
        <is>
          <t>S</t>
        </is>
      </c>
      <c r="I4935" s="0">
        <v>34.99</v>
      </c>
      <c r="J4935" s="0">
        <v>20</v>
      </c>
    </row>
    <row r="4936" spans="1:10" customHeight="0">
      <c r="A4936" s="0">
        <f>HYPERLINK("https://dl.dropboxusercontent.com/scl/fi/rabatt8m25sj4kncwudhc/thea-141139-f.jpg?rlkey=mat7l3claxwoouhlkiq7e3bk1&amp;dl=0","Click to download Image")</f>
      </c>
      <c r="B4936" s="0">
        <f>HYPERLINK("https://dl.dropboxusercontent.com/scl/fi/dvodbbg6tef6b1q9q6hbw/womens-hoodie-and-sweatshirt-size-chartsthea-hz.jpg?rlkey=jadcdr1y2csurn0om2i1578ir&amp;dl=0","Click to download SizeChart")</f>
      </c>
      <c r="C4936" s="0" t="inlineStr">
        <is>
          <t>Thea Women's Ultra-Soft Lightweight Hoodie</t>
        </is>
      </c>
      <c r="D4936" s="0" t="inlineStr">
        <is>
          <t>141139</t>
        </is>
      </c>
      <c r="E4936" s="0" t="inlineStr">
        <is>
          <t>BLANK THEA W KY:141139B-M</t>
        </is>
      </c>
      <c r="F4936" s="0" t="inlineStr">
        <is>
          <t>899141139058</t>
        </is>
      </c>
      <c r="G4936" s="0" t="inlineStr">
        <is>
          <t>WOMENS</t>
        </is>
      </c>
      <c r="H4936" s="0" t="inlineStr">
        <is>
          <t>M</t>
        </is>
      </c>
      <c r="I4936" s="0">
        <v>34.99</v>
      </c>
      <c r="J4936" s="0">
        <v>37</v>
      </c>
    </row>
    <row r="4937" spans="1:10" customHeight="0">
      <c r="A4937" s="0">
        <f>HYPERLINK("https://dl.dropboxusercontent.com/scl/fi/rabatt8m25sj4kncwudhc/thea-141139-f.jpg?rlkey=mat7l3claxwoouhlkiq7e3bk1&amp;dl=0","Click to download Image")</f>
      </c>
      <c r="B4937" s="0">
        <f>HYPERLINK("https://dl.dropboxusercontent.com/scl/fi/dvodbbg6tef6b1q9q6hbw/womens-hoodie-and-sweatshirt-size-chartsthea-hz.jpg?rlkey=jadcdr1y2csurn0om2i1578ir&amp;dl=0","Click to download SizeChart")</f>
      </c>
      <c r="C4937" s="0" t="inlineStr">
        <is>
          <t>Thea Women's Ultra-Soft Lightweight Hoodie</t>
        </is>
      </c>
      <c r="D4937" s="0" t="inlineStr">
        <is>
          <t>141139</t>
        </is>
      </c>
      <c r="E4937" s="0" t="inlineStr">
        <is>
          <t>BLANK THEA W KY:141139C-L</t>
        </is>
      </c>
      <c r="F4937" s="0" t="inlineStr">
        <is>
          <t>899141139065</t>
        </is>
      </c>
      <c r="G4937" s="0" t="inlineStr">
        <is>
          <t>WOMENS</t>
        </is>
      </c>
      <c r="H4937" s="0" t="inlineStr">
        <is>
          <t>L</t>
        </is>
      </c>
      <c r="I4937" s="0">
        <v>34.99</v>
      </c>
      <c r="J4937" s="0">
        <v>38</v>
      </c>
    </row>
    <row r="4938" spans="1:10" customHeight="0">
      <c r="A4938" s="0">
        <f>HYPERLINK("https://dl.dropboxusercontent.com/scl/fi/rabatt8m25sj4kncwudhc/thea-141139-f.jpg?rlkey=mat7l3claxwoouhlkiq7e3bk1&amp;dl=0","Click to download Image")</f>
      </c>
      <c r="B4938" s="0">
        <f>HYPERLINK("https://dl.dropboxusercontent.com/scl/fi/dvodbbg6tef6b1q9q6hbw/womens-hoodie-and-sweatshirt-size-chartsthea-hz.jpg?rlkey=jadcdr1y2csurn0om2i1578ir&amp;dl=0","Click to download SizeChart")</f>
      </c>
      <c r="C4938" s="0" t="inlineStr">
        <is>
          <t>Thea Women's Ultra-Soft Lightweight Hoodie</t>
        </is>
      </c>
      <c r="D4938" s="0" t="inlineStr">
        <is>
          <t>141139</t>
        </is>
      </c>
      <c r="E4938" s="0" t="inlineStr">
        <is>
          <t>BLANK THEA W KY:141139D-XL</t>
        </is>
      </c>
      <c r="F4938" s="0" t="inlineStr">
        <is>
          <t>899141139072</t>
        </is>
      </c>
      <c r="G4938" s="0" t="inlineStr">
        <is>
          <t>WOMENS</t>
        </is>
      </c>
      <c r="H4938" s="0" t="inlineStr">
        <is>
          <t>XL</t>
        </is>
      </c>
      <c r="I4938" s="0">
        <v>34.99</v>
      </c>
      <c r="J4938" s="0">
        <v>19</v>
      </c>
    </row>
    <row r="4939" spans="1:10" customHeight="0">
      <c r="A4939" s="0">
        <f>HYPERLINK("https://dl.dropboxusercontent.com/scl/fi/rabatt8m25sj4kncwudhc/thea-141139-f.jpg?rlkey=mat7l3claxwoouhlkiq7e3bk1&amp;dl=0","Click to download Image")</f>
      </c>
      <c r="B4939" s="0">
        <f>HYPERLINK("https://dl.dropboxusercontent.com/scl/fi/dvodbbg6tef6b1q9q6hbw/womens-hoodie-and-sweatshirt-size-chartsthea-hz.jpg?rlkey=jadcdr1y2csurn0om2i1578ir&amp;dl=0","Click to download SizeChart")</f>
      </c>
      <c r="C4939" s="0" t="inlineStr">
        <is>
          <t>Thea Women's Ultra-Soft Lightweight Hoodie</t>
        </is>
      </c>
      <c r="D4939" s="0" t="inlineStr">
        <is>
          <t>141139</t>
        </is>
      </c>
      <c r="E4939" s="0" t="inlineStr">
        <is>
          <t>BLANK THEA W KY:141139E-2XL</t>
        </is>
      </c>
      <c r="F4939" s="0" t="inlineStr">
        <is>
          <t>899141139089</t>
        </is>
      </c>
      <c r="G4939" s="0" t="inlineStr">
        <is>
          <t>WOMENS</t>
        </is>
      </c>
      <c r="H4939" s="0" t="inlineStr">
        <is>
          <t>2XL</t>
        </is>
      </c>
      <c r="I4939" s="0">
        <v>34.99</v>
      </c>
      <c r="J4939" s="0">
        <v>9</v>
      </c>
    </row>
    <row r="4940" spans="1:10" customHeight="0">
      <c r="A4940" s="0">
        <f>HYPERLINK("https://dl.dropboxusercontent.com/scl/fi/rabatt8m25sj4kncwudhc/thea-141139-f.jpg?rlkey=mat7l3claxwoouhlkiq7e3bk1&amp;dl=0","Click to download Image")</f>
      </c>
      <c r="B4940" s="0">
        <f>HYPERLINK("https://dl.dropboxusercontent.com/scl/fi/dvodbbg6tef6b1q9q6hbw/womens-hoodie-and-sweatshirt-size-chartsthea-hz.jpg?rlkey=jadcdr1y2csurn0om2i1578ir&amp;dl=0","Click to download SizeChart")</f>
      </c>
      <c r="C4940" s="0" t="inlineStr">
        <is>
          <t>Thea Women's Ultra-Soft Lightweight Hoodie</t>
        </is>
      </c>
      <c r="D4940" s="0" t="inlineStr">
        <is>
          <t>141139</t>
        </is>
      </c>
      <c r="E4940" s="0" t="inlineStr">
        <is>
          <t>BLANK THEA W KY:141139F-3XL</t>
        </is>
      </c>
      <c r="F4940" s="0" t="inlineStr">
        <is>
          <t>899141139096</t>
        </is>
      </c>
      <c r="G4940" s="0" t="inlineStr">
        <is>
          <t>WOMENS</t>
        </is>
      </c>
      <c r="H4940" s="0" t="inlineStr">
        <is>
          <t>3XL</t>
        </is>
      </c>
      <c r="I4940" s="0">
        <v>34.99</v>
      </c>
      <c r="J4940" s="0">
        <v>6</v>
      </c>
    </row>
    <row r="4941" spans="1:10" customHeight="0">
      <c r="A4941" s="0">
        <f>HYPERLINK("https://dl.dropboxusercontent.com/scl/fi/n9hzxtry0t2niw82xjx8q/thea-141437-f.jpg?rlkey=jkmfylf1ikrzlxif0o0ssp860&amp;dl=0","Click to download Image")</f>
      </c>
      <c r="B4941" s="0">
        <f>HYPERLINK("https://dl.dropboxusercontent.com/scl/fi/dvodbbg6tef6b1q9q6hbw/womens-hoodie-and-sweatshirt-size-chartsthea-hz.jpg?rlkey=jadcdr1y2csurn0om2i1578ir&amp;dl=0","Click to download SizeChart")</f>
      </c>
      <c r="C4941" s="0" t="inlineStr">
        <is>
          <t>Thea Women's Ultra-Soft Lightweight Hoodie</t>
        </is>
      </c>
      <c r="D4941" s="0" t="inlineStr">
        <is>
          <t>141437</t>
        </is>
      </c>
      <c r="E4941" s="0" t="inlineStr">
        <is>
          <t>BLANK THEA W PE:141437A-S</t>
        </is>
      </c>
      <c r="F4941" s="0" t="inlineStr">
        <is>
          <t>899141437048</t>
        </is>
      </c>
      <c r="G4941" s="0" t="inlineStr">
        <is>
          <t>WOMENS</t>
        </is>
      </c>
      <c r="H4941" s="0" t="inlineStr">
        <is>
          <t>S</t>
        </is>
      </c>
      <c r="I4941" s="0">
        <v>34.99</v>
      </c>
      <c r="J4941" s="0">
        <v>15</v>
      </c>
    </row>
    <row r="4942" spans="1:10" customHeight="0">
      <c r="A4942" s="0">
        <f>HYPERLINK("https://dl.dropboxusercontent.com/scl/fi/n9hzxtry0t2niw82xjx8q/thea-141437-f.jpg?rlkey=jkmfylf1ikrzlxif0o0ssp860&amp;dl=0","Click to download Image")</f>
      </c>
      <c r="B4942" s="0">
        <f>HYPERLINK("https://dl.dropboxusercontent.com/scl/fi/dvodbbg6tef6b1q9q6hbw/womens-hoodie-and-sweatshirt-size-chartsthea-hz.jpg?rlkey=jadcdr1y2csurn0om2i1578ir&amp;dl=0","Click to download SizeChart")</f>
      </c>
      <c r="C4942" s="0" t="inlineStr">
        <is>
          <t>Thea Women's Ultra-Soft Lightweight Hoodie</t>
        </is>
      </c>
      <c r="D4942" s="0" t="inlineStr">
        <is>
          <t>141437</t>
        </is>
      </c>
      <c r="E4942" s="0" t="inlineStr">
        <is>
          <t>BLANK THEA W PE:141437B-M</t>
        </is>
      </c>
      <c r="F4942" s="0" t="inlineStr">
        <is>
          <t>899141437055</t>
        </is>
      </c>
      <c r="G4942" s="0" t="inlineStr">
        <is>
          <t>WOMENS</t>
        </is>
      </c>
      <c r="H4942" s="0" t="inlineStr">
        <is>
          <t>M</t>
        </is>
      </c>
      <c r="I4942" s="0">
        <v>34.99</v>
      </c>
      <c r="J4942" s="0">
        <v>22</v>
      </c>
    </row>
    <row r="4943" spans="1:10" customHeight="0">
      <c r="A4943" s="0">
        <f>HYPERLINK("https://dl.dropboxusercontent.com/scl/fi/n9hzxtry0t2niw82xjx8q/thea-141437-f.jpg?rlkey=jkmfylf1ikrzlxif0o0ssp860&amp;dl=0","Click to download Image")</f>
      </c>
      <c r="B4943" s="0">
        <f>HYPERLINK("https://dl.dropboxusercontent.com/scl/fi/dvodbbg6tef6b1q9q6hbw/womens-hoodie-and-sweatshirt-size-chartsthea-hz.jpg?rlkey=jadcdr1y2csurn0om2i1578ir&amp;dl=0","Click to download SizeChart")</f>
      </c>
      <c r="C4943" s="0" t="inlineStr">
        <is>
          <t>Thea Women's Ultra-Soft Lightweight Hoodie</t>
        </is>
      </c>
      <c r="D4943" s="0" t="inlineStr">
        <is>
          <t>141437</t>
        </is>
      </c>
      <c r="E4943" s="0" t="inlineStr">
        <is>
          <t>BLANK THEA W PE:141437C-L</t>
        </is>
      </c>
      <c r="F4943" s="0" t="inlineStr">
        <is>
          <t>899141437062</t>
        </is>
      </c>
      <c r="G4943" s="0" t="inlineStr">
        <is>
          <t>WOMENS</t>
        </is>
      </c>
      <c r="H4943" s="0" t="inlineStr">
        <is>
          <t>L</t>
        </is>
      </c>
      <c r="I4943" s="0">
        <v>34.99</v>
      </c>
      <c r="J4943" s="0">
        <v>22</v>
      </c>
    </row>
    <row r="4944" spans="1:10" customHeight="0">
      <c r="A4944" s="0">
        <f>HYPERLINK("https://dl.dropboxusercontent.com/scl/fi/n9hzxtry0t2niw82xjx8q/thea-141437-f.jpg?rlkey=jkmfylf1ikrzlxif0o0ssp860&amp;dl=0","Click to download Image")</f>
      </c>
      <c r="B4944" s="0">
        <f>HYPERLINK("https://dl.dropboxusercontent.com/scl/fi/dvodbbg6tef6b1q9q6hbw/womens-hoodie-and-sweatshirt-size-chartsthea-hz.jpg?rlkey=jadcdr1y2csurn0om2i1578ir&amp;dl=0","Click to download SizeChart")</f>
      </c>
      <c r="C4944" s="0" t="inlineStr">
        <is>
          <t>Thea Women's Ultra-Soft Lightweight Hoodie</t>
        </is>
      </c>
      <c r="D4944" s="0" t="inlineStr">
        <is>
          <t>141437</t>
        </is>
      </c>
      <c r="E4944" s="0" t="inlineStr">
        <is>
          <t>BLANK THEA W PE:141437D-XL</t>
        </is>
      </c>
      <c r="F4944" s="0" t="inlineStr">
        <is>
          <t>899141437079</t>
        </is>
      </c>
      <c r="G4944" s="0" t="inlineStr">
        <is>
          <t>WOMENS</t>
        </is>
      </c>
      <c r="H4944" s="0" t="inlineStr">
        <is>
          <t>XL</t>
        </is>
      </c>
      <c r="I4944" s="0">
        <v>34.99</v>
      </c>
      <c r="J4944" s="0">
        <v>14</v>
      </c>
    </row>
    <row r="4945" spans="1:10" customHeight="0">
      <c r="A4945" s="0">
        <f>HYPERLINK("https://dl.dropboxusercontent.com/scl/fi/n9hzxtry0t2niw82xjx8q/thea-141437-f.jpg?rlkey=jkmfylf1ikrzlxif0o0ssp860&amp;dl=0","Click to download Image")</f>
      </c>
      <c r="B4945" s="0">
        <f>HYPERLINK("https://dl.dropboxusercontent.com/scl/fi/dvodbbg6tef6b1q9q6hbw/womens-hoodie-and-sweatshirt-size-chartsthea-hz.jpg?rlkey=jadcdr1y2csurn0om2i1578ir&amp;dl=0","Click to download SizeChart")</f>
      </c>
      <c r="C4945" s="0" t="inlineStr">
        <is>
          <t>Thea Women's Ultra-Soft Lightweight Hoodie</t>
        </is>
      </c>
      <c r="D4945" s="0" t="inlineStr">
        <is>
          <t>141437</t>
        </is>
      </c>
      <c r="E4945" s="0" t="inlineStr">
        <is>
          <t>BLANK THEA W PE:141437E-2XL</t>
        </is>
      </c>
      <c r="F4945" s="0" t="inlineStr">
        <is>
          <t>899141437086</t>
        </is>
      </c>
      <c r="G4945" s="0" t="inlineStr">
        <is>
          <t>WOMENS</t>
        </is>
      </c>
      <c r="H4945" s="0" t="inlineStr">
        <is>
          <t>2XL</t>
        </is>
      </c>
      <c r="I4945" s="0">
        <v>34.99</v>
      </c>
      <c r="J4945" s="0">
        <v>8</v>
      </c>
    </row>
    <row r="4946" spans="1:10" customHeight="0">
      <c r="A4946" s="0">
        <f>HYPERLINK("https://dl.dropboxusercontent.com/scl/fi/n9hzxtry0t2niw82xjx8q/thea-141437-f.jpg?rlkey=jkmfylf1ikrzlxif0o0ssp860&amp;dl=0","Click to download Image")</f>
      </c>
      <c r="B4946" s="0">
        <f>HYPERLINK("https://dl.dropboxusercontent.com/scl/fi/dvodbbg6tef6b1q9q6hbw/womens-hoodie-and-sweatshirt-size-chartsthea-hz.jpg?rlkey=jadcdr1y2csurn0om2i1578ir&amp;dl=0","Click to download SizeChart")</f>
      </c>
      <c r="C4946" s="0" t="inlineStr">
        <is>
          <t>Thea Women's Ultra-Soft Lightweight Hoodie</t>
        </is>
      </c>
      <c r="D4946" s="0" t="inlineStr">
        <is>
          <t>141437</t>
        </is>
      </c>
      <c r="E4946" s="0" t="inlineStr">
        <is>
          <t>BLANK THEA W PE:141437F-3XL</t>
        </is>
      </c>
      <c r="F4946" s="0" t="inlineStr">
        <is>
          <t>899141437093</t>
        </is>
      </c>
      <c r="G4946" s="0" t="inlineStr">
        <is>
          <t>WOMENS</t>
        </is>
      </c>
      <c r="H4946" s="0" t="inlineStr">
        <is>
          <t>3XL</t>
        </is>
      </c>
      <c r="I4946" s="0">
        <v>34.99</v>
      </c>
      <c r="J4946" s="0">
        <v>5</v>
      </c>
    </row>
    <row r="4947" spans="1:10" customHeight="0">
      <c r="A4947" s="0">
        <f>HYPERLINK("https://dl.dropboxusercontent.com/scl/fi/d50558kaiffrghxcjvpzi/valor-152925-f.jpg?rlkey=9ptov6nzpxqvwzur5h9k70qeq&amp;dl=0","Click to download Image")</f>
      </c>
      <c r="B4947" s="0">
        <f>HYPERLINK("https://dl.dropboxusercontent.com/scl/fi/xtq5dveeajgo1i20iaem1/womens-size-chartsvalor.jpg?rlkey=ghkim622cokiqtroavxp7duhu&amp;dl=0","Click to download SizeChart")</f>
      </c>
      <c r="C4947" s="0" t="inlineStr">
        <is>
          <t>Valor Women's Water Resistant Vest</t>
        </is>
      </c>
      <c r="D4947" s="0" t="inlineStr">
        <is>
          <t>152925</t>
        </is>
      </c>
      <c r="E4947" s="0" t="inlineStr">
        <is>
          <t>BLANK VALOR W BK:152925A-S</t>
        </is>
      </c>
      <c r="F4947" s="0" t="inlineStr">
        <is>
          <t>899152925046</t>
        </is>
      </c>
      <c r="G4947" s="0" t="inlineStr">
        <is>
          <t>WOMENS</t>
        </is>
      </c>
      <c r="H4947" s="0" t="inlineStr">
        <is>
          <t>S</t>
        </is>
      </c>
      <c r="I4947" s="0">
        <v>74.99</v>
      </c>
      <c r="J4947" s="0">
        <v>21</v>
      </c>
    </row>
    <row r="4948" spans="1:10" customHeight="0">
      <c r="A4948" s="0">
        <f>HYPERLINK("https://dl.dropboxusercontent.com/scl/fi/d50558kaiffrghxcjvpzi/valor-152925-f.jpg?rlkey=9ptov6nzpxqvwzur5h9k70qeq&amp;dl=0","Click to download Image")</f>
      </c>
      <c r="B4948" s="0">
        <f>HYPERLINK("https://dl.dropboxusercontent.com/scl/fi/xtq5dveeajgo1i20iaem1/womens-size-chartsvalor.jpg?rlkey=ghkim622cokiqtroavxp7duhu&amp;dl=0","Click to download SizeChart")</f>
      </c>
      <c r="C4948" s="0" t="inlineStr">
        <is>
          <t>Valor Women's Water Resistant Vest</t>
        </is>
      </c>
      <c r="D4948" s="0" t="inlineStr">
        <is>
          <t>152925</t>
        </is>
      </c>
      <c r="E4948" s="0" t="inlineStr">
        <is>
          <t>BLANK VALOR W BK:152925B-M</t>
        </is>
      </c>
      <c r="F4948" s="0" t="inlineStr">
        <is>
          <t>899152925053</t>
        </is>
      </c>
      <c r="G4948" s="0" t="inlineStr">
        <is>
          <t>WOMENS</t>
        </is>
      </c>
      <c r="H4948" s="0" t="inlineStr">
        <is>
          <t>M</t>
        </is>
      </c>
      <c r="I4948" s="0">
        <v>74.99</v>
      </c>
      <c r="J4948" s="0">
        <v>38</v>
      </c>
    </row>
    <row r="4949" spans="1:10" customHeight="0">
      <c r="A4949" s="0">
        <f>HYPERLINK("https://dl.dropboxusercontent.com/scl/fi/d50558kaiffrghxcjvpzi/valor-152925-f.jpg?rlkey=9ptov6nzpxqvwzur5h9k70qeq&amp;dl=0","Click to download Image")</f>
      </c>
      <c r="B4949" s="0">
        <f>HYPERLINK("https://dl.dropboxusercontent.com/scl/fi/xtq5dveeajgo1i20iaem1/womens-size-chartsvalor.jpg?rlkey=ghkim622cokiqtroavxp7duhu&amp;dl=0","Click to download SizeChart")</f>
      </c>
      <c r="C4949" s="0" t="inlineStr">
        <is>
          <t>Valor Women's Water Resistant Vest</t>
        </is>
      </c>
      <c r="D4949" s="0" t="inlineStr">
        <is>
          <t>152925</t>
        </is>
      </c>
      <c r="E4949" s="0" t="inlineStr">
        <is>
          <t>BLANK VALOR W BK:152925C-L</t>
        </is>
      </c>
      <c r="F4949" s="0" t="inlineStr">
        <is>
          <t>899152925060</t>
        </is>
      </c>
      <c r="G4949" s="0" t="inlineStr">
        <is>
          <t>WOMENS</t>
        </is>
      </c>
      <c r="H4949" s="0" t="inlineStr">
        <is>
          <t>L</t>
        </is>
      </c>
      <c r="I4949" s="0">
        <v>74.99</v>
      </c>
      <c r="J4949" s="0">
        <v>41</v>
      </c>
    </row>
    <row r="4950" spans="1:10" customHeight="0">
      <c r="A4950" s="0">
        <f>HYPERLINK("https://dl.dropboxusercontent.com/scl/fi/d50558kaiffrghxcjvpzi/valor-152925-f.jpg?rlkey=9ptov6nzpxqvwzur5h9k70qeq&amp;dl=0","Click to download Image")</f>
      </c>
      <c r="B4950" s="0">
        <f>HYPERLINK("https://dl.dropboxusercontent.com/scl/fi/xtq5dveeajgo1i20iaem1/womens-size-chartsvalor.jpg?rlkey=ghkim622cokiqtroavxp7duhu&amp;dl=0","Click to download SizeChart")</f>
      </c>
      <c r="C4950" s="0" t="inlineStr">
        <is>
          <t>Valor Women's Water Resistant Vest</t>
        </is>
      </c>
      <c r="D4950" s="0" t="inlineStr">
        <is>
          <t>152925</t>
        </is>
      </c>
      <c r="E4950" s="0" t="inlineStr">
        <is>
          <t>BLANK VALOR W BK:152925D-XL</t>
        </is>
      </c>
      <c r="F4950" s="0" t="inlineStr">
        <is>
          <t>899152925077</t>
        </is>
      </c>
      <c r="G4950" s="0" t="inlineStr">
        <is>
          <t>WOMENS</t>
        </is>
      </c>
      <c r="H4950" s="0" t="inlineStr">
        <is>
          <t>XL</t>
        </is>
      </c>
      <c r="I4950" s="0">
        <v>74.99</v>
      </c>
      <c r="J4950" s="0">
        <v>19</v>
      </c>
    </row>
    <row r="4951" spans="1:10" customHeight="0">
      <c r="A4951" s="0">
        <f>HYPERLINK("https://dl.dropboxusercontent.com/scl/fi/d50558kaiffrghxcjvpzi/valor-152925-f.jpg?rlkey=9ptov6nzpxqvwzur5h9k70qeq&amp;dl=0","Click to download Image")</f>
      </c>
      <c r="B4951" s="0">
        <f>HYPERLINK("https://dl.dropboxusercontent.com/scl/fi/xtq5dveeajgo1i20iaem1/womens-size-chartsvalor.jpg?rlkey=ghkim622cokiqtroavxp7duhu&amp;dl=0","Click to download SizeChart")</f>
      </c>
      <c r="C4951" s="0" t="inlineStr">
        <is>
          <t>Valor Women's Water Resistant Vest</t>
        </is>
      </c>
      <c r="D4951" s="0" t="inlineStr">
        <is>
          <t>152925</t>
        </is>
      </c>
      <c r="E4951" s="0" t="inlineStr">
        <is>
          <t>BLANK VALOR W BK:152925E-2XL</t>
        </is>
      </c>
      <c r="F4951" s="0" t="inlineStr">
        <is>
          <t>899152925084</t>
        </is>
      </c>
      <c r="G4951" s="0" t="inlineStr">
        <is>
          <t>WOMENS</t>
        </is>
      </c>
      <c r="H4951" s="0" t="inlineStr">
        <is>
          <t>2XL</t>
        </is>
      </c>
      <c r="I4951" s="0">
        <v>74.99</v>
      </c>
      <c r="J4951" s="0">
        <v>9</v>
      </c>
    </row>
    <row r="4952" spans="1:10" customHeight="0">
      <c r="A4952" s="0">
        <f>HYPERLINK("https://dl.dropboxusercontent.com/scl/fi/d50558kaiffrghxcjvpzi/valor-152925-f.jpg?rlkey=9ptov6nzpxqvwzur5h9k70qeq&amp;dl=0","Click to download Image")</f>
      </c>
      <c r="B4952" s="0">
        <f>HYPERLINK("https://dl.dropboxusercontent.com/scl/fi/xtq5dveeajgo1i20iaem1/womens-size-chartsvalor.jpg?rlkey=ghkim622cokiqtroavxp7duhu&amp;dl=0","Click to download SizeChart")</f>
      </c>
      <c r="C4952" s="0" t="inlineStr">
        <is>
          <t>Valor Women's Water Resistant Vest</t>
        </is>
      </c>
      <c r="D4952" s="0" t="inlineStr">
        <is>
          <t>152925</t>
        </is>
      </c>
      <c r="E4952" s="0" t="inlineStr">
        <is>
          <t>BLANK VALOR W BK:152925F-3XL</t>
        </is>
      </c>
      <c r="F4952" s="0" t="inlineStr">
        <is>
          <t>899152925091</t>
        </is>
      </c>
      <c r="G4952" s="0" t="inlineStr">
        <is>
          <t>WOMENS</t>
        </is>
      </c>
      <c r="H4952" s="0" t="inlineStr">
        <is>
          <t>3XL</t>
        </is>
      </c>
      <c r="I4952" s="0">
        <v>74.99</v>
      </c>
      <c r="J4952" s="0">
        <v>3</v>
      </c>
    </row>
    <row r="4953" spans="1:10" customHeight="0">
      <c r="A4953" s="0">
        <f>HYPERLINK("https://dl.dropboxusercontent.com/scl/fi/h0li8rmlmyynou5ejuzij/valor2.jpg?rlkey=q1yc689xqtrwnahdhwf8pbxd9&amp;dl=0","Click to download Image")</f>
      </c>
      <c r="B4953" s="0">
        <f>HYPERLINK("https://dl.dropboxusercontent.com/scl/fi/xtq5dveeajgo1i20iaem1/womens-size-chartsvalor.jpg?rlkey=ghkim622cokiqtroavxp7duhu&amp;dl=0","Click to download SizeChart")</f>
      </c>
      <c r="C4953" s="0" t="inlineStr">
        <is>
          <t>Valor Women's Water Resistant Vest</t>
        </is>
      </c>
      <c r="D4953" s="0" t="inlineStr">
        <is>
          <t>152927</t>
        </is>
      </c>
      <c r="E4953" s="0" t="inlineStr">
        <is>
          <t>BLANK VALOR W CL:152927A-S</t>
        </is>
      </c>
      <c r="F4953" s="0" t="inlineStr">
        <is>
          <t>899152927040</t>
        </is>
      </c>
      <c r="G4953" s="0" t="inlineStr">
        <is>
          <t>WOMENS</t>
        </is>
      </c>
      <c r="H4953" s="0" t="inlineStr">
        <is>
          <t>S</t>
        </is>
      </c>
      <c r="I4953" s="0">
        <v>74.99</v>
      </c>
      <c r="J4953" s="0">
        <v>12</v>
      </c>
    </row>
    <row r="4954" spans="1:10" customHeight="0">
      <c r="A4954" s="0">
        <f>HYPERLINK("https://dl.dropboxusercontent.com/scl/fi/h0li8rmlmyynou5ejuzij/valor2.jpg?rlkey=q1yc689xqtrwnahdhwf8pbxd9&amp;dl=0","Click to download Image")</f>
      </c>
      <c r="B4954" s="0">
        <f>HYPERLINK("https://dl.dropboxusercontent.com/scl/fi/xtq5dveeajgo1i20iaem1/womens-size-chartsvalor.jpg?rlkey=ghkim622cokiqtroavxp7duhu&amp;dl=0","Click to download SizeChart")</f>
      </c>
      <c r="C4954" s="0" t="inlineStr">
        <is>
          <t>Valor Women's Water Resistant Vest</t>
        </is>
      </c>
      <c r="D4954" s="0" t="inlineStr">
        <is>
          <t>152927</t>
        </is>
      </c>
      <c r="E4954" s="0" t="inlineStr">
        <is>
          <t>BLANK VALOR W CL:152927B-M</t>
        </is>
      </c>
      <c r="F4954" s="0" t="inlineStr">
        <is>
          <t>899152927057</t>
        </is>
      </c>
      <c r="G4954" s="0" t="inlineStr">
        <is>
          <t>WOMENS</t>
        </is>
      </c>
      <c r="H4954" s="0" t="inlineStr">
        <is>
          <t>M</t>
        </is>
      </c>
      <c r="I4954" s="0">
        <v>74.99</v>
      </c>
      <c r="J4954" s="0">
        <v>20</v>
      </c>
    </row>
    <row r="4955" spans="1:10" customHeight="0">
      <c r="A4955" s="0">
        <f>HYPERLINK("https://dl.dropboxusercontent.com/scl/fi/h0li8rmlmyynou5ejuzij/valor2.jpg?rlkey=q1yc689xqtrwnahdhwf8pbxd9&amp;dl=0","Click to download Image")</f>
      </c>
      <c r="B4955" s="0">
        <f>HYPERLINK("https://dl.dropboxusercontent.com/scl/fi/xtq5dveeajgo1i20iaem1/womens-size-chartsvalor.jpg?rlkey=ghkim622cokiqtroavxp7duhu&amp;dl=0","Click to download SizeChart")</f>
      </c>
      <c r="C4955" s="0" t="inlineStr">
        <is>
          <t>Valor Women's Water Resistant Vest</t>
        </is>
      </c>
      <c r="D4955" s="0" t="inlineStr">
        <is>
          <t>152927</t>
        </is>
      </c>
      <c r="E4955" s="0" t="inlineStr">
        <is>
          <t>BLANK VALOR W CL:152927C-L</t>
        </is>
      </c>
      <c r="F4955" s="0" t="inlineStr">
        <is>
          <t>899152927064</t>
        </is>
      </c>
      <c r="G4955" s="0" t="inlineStr">
        <is>
          <t>WOMENS</t>
        </is>
      </c>
      <c r="H4955" s="0" t="inlineStr">
        <is>
          <t>L</t>
        </is>
      </c>
      <c r="I4955" s="0">
        <v>74.99</v>
      </c>
      <c r="J4955" s="0">
        <v>19</v>
      </c>
    </row>
    <row r="4956" spans="1:10" customHeight="0">
      <c r="A4956" s="0">
        <f>HYPERLINK("https://dl.dropboxusercontent.com/scl/fi/h0li8rmlmyynou5ejuzij/valor2.jpg?rlkey=q1yc689xqtrwnahdhwf8pbxd9&amp;dl=0","Click to download Image")</f>
      </c>
      <c r="B4956" s="0">
        <f>HYPERLINK("https://dl.dropboxusercontent.com/scl/fi/xtq5dveeajgo1i20iaem1/womens-size-chartsvalor.jpg?rlkey=ghkim622cokiqtroavxp7duhu&amp;dl=0","Click to download SizeChart")</f>
      </c>
      <c r="C4956" s="0" t="inlineStr">
        <is>
          <t>Valor Women's Water Resistant Vest</t>
        </is>
      </c>
      <c r="D4956" s="0" t="inlineStr">
        <is>
          <t>152927</t>
        </is>
      </c>
      <c r="E4956" s="0" t="inlineStr">
        <is>
          <t>BLANK VALOR W CL:152927D-XL</t>
        </is>
      </c>
      <c r="F4956" s="0" t="inlineStr">
        <is>
          <t>899152927071</t>
        </is>
      </c>
      <c r="G4956" s="0" t="inlineStr">
        <is>
          <t>WOMENS</t>
        </is>
      </c>
      <c r="H4956" s="0" t="inlineStr">
        <is>
          <t>XL</t>
        </is>
      </c>
      <c r="I4956" s="0">
        <v>74.99</v>
      </c>
      <c r="J4956" s="0">
        <v>12</v>
      </c>
    </row>
    <row r="4957" spans="1:10" customHeight="0">
      <c r="A4957" s="0">
        <f>HYPERLINK("https://dl.dropboxusercontent.com/scl/fi/h0li8rmlmyynou5ejuzij/valor2.jpg?rlkey=q1yc689xqtrwnahdhwf8pbxd9&amp;dl=0","Click to download Image")</f>
      </c>
      <c r="B4957" s="0">
        <f>HYPERLINK("https://dl.dropboxusercontent.com/scl/fi/xtq5dveeajgo1i20iaem1/womens-size-chartsvalor.jpg?rlkey=ghkim622cokiqtroavxp7duhu&amp;dl=0","Click to download SizeChart")</f>
      </c>
      <c r="C4957" s="0" t="inlineStr">
        <is>
          <t>Valor Women's Water Resistant Vest</t>
        </is>
      </c>
      <c r="D4957" s="0" t="inlineStr">
        <is>
          <t>152927</t>
        </is>
      </c>
      <c r="E4957" s="0" t="inlineStr">
        <is>
          <t>BLANK VALOR W CL:152927E-2XL</t>
        </is>
      </c>
      <c r="F4957" s="0" t="inlineStr">
        <is>
          <t>899152927088</t>
        </is>
      </c>
      <c r="G4957" s="0" t="inlineStr">
        <is>
          <t>WOMENS</t>
        </is>
      </c>
      <c r="H4957" s="0" t="inlineStr">
        <is>
          <t>2XL</t>
        </is>
      </c>
      <c r="I4957" s="0">
        <v>74.99</v>
      </c>
      <c r="J4957" s="0">
        <v>5</v>
      </c>
    </row>
    <row r="4958" spans="1:10" customHeight="0">
      <c r="A4958" s="0">
        <f>HYPERLINK("https://dl.dropboxusercontent.com/scl/fi/h0li8rmlmyynou5ejuzij/valor2.jpg?rlkey=q1yc689xqtrwnahdhwf8pbxd9&amp;dl=0","Click to download Image")</f>
      </c>
      <c r="B4958" s="0">
        <f>HYPERLINK("https://dl.dropboxusercontent.com/scl/fi/xtq5dveeajgo1i20iaem1/womens-size-chartsvalor.jpg?rlkey=ghkim622cokiqtroavxp7duhu&amp;dl=0","Click to download SizeChart")</f>
      </c>
      <c r="C4958" s="0" t="inlineStr">
        <is>
          <t>Valor Women's Water Resistant Vest</t>
        </is>
      </c>
      <c r="D4958" s="0" t="inlineStr">
        <is>
          <t>152927</t>
        </is>
      </c>
      <c r="E4958" s="0" t="inlineStr">
        <is>
          <t>BLANK VALOR W CL:152927F-3XL</t>
        </is>
      </c>
      <c r="F4958" s="0" t="inlineStr">
        <is>
          <t>899152927095</t>
        </is>
      </c>
      <c r="G4958" s="0" t="inlineStr">
        <is>
          <t>WOMENS</t>
        </is>
      </c>
      <c r="H4958" s="0" t="inlineStr">
        <is>
          <t>3XL</t>
        </is>
      </c>
      <c r="I4958" s="0">
        <v>74.99</v>
      </c>
      <c r="J4958" s="0">
        <v>3</v>
      </c>
    </row>
    <row r="4959" spans="1:10" customHeight="0">
      <c r="A4959" s="0">
        <f>HYPERLINK("https://dl.dropboxusercontent.com/scl/fi/pys7iwm99wmlmyi1h5i3e/valor-152928-f.jpg?rlkey=536tkycriwihy516docww98s3&amp;dl=0","Click to download Image")</f>
      </c>
      <c r="B4959" s="0">
        <f>HYPERLINK("https://dl.dropboxusercontent.com/scl/fi/xtq5dveeajgo1i20iaem1/womens-size-chartsvalor.jpg?rlkey=ghkim622cokiqtroavxp7duhu&amp;dl=0","Click to download SizeChart")</f>
      </c>
      <c r="C4959" s="0" t="inlineStr">
        <is>
          <t>Valor Women's Water Resistant Vest</t>
        </is>
      </c>
      <c r="D4959" s="0" t="inlineStr">
        <is>
          <t>152928</t>
        </is>
      </c>
      <c r="E4959" s="0" t="inlineStr">
        <is>
          <t>BLANK VALOR W GD:152928A-S</t>
        </is>
      </c>
      <c r="F4959" s="0" t="inlineStr">
        <is>
          <t>899152928047</t>
        </is>
      </c>
      <c r="G4959" s="0" t="inlineStr">
        <is>
          <t>WOMENS</t>
        </is>
      </c>
      <c r="H4959" s="0" t="inlineStr">
        <is>
          <t>S</t>
        </is>
      </c>
      <c r="I4959" s="0">
        <v>74.99</v>
      </c>
      <c r="J4959" s="0">
        <v>12</v>
      </c>
    </row>
    <row r="4960" spans="1:10" customHeight="0">
      <c r="A4960" s="0">
        <f>HYPERLINK("https://dl.dropboxusercontent.com/scl/fi/pys7iwm99wmlmyi1h5i3e/valor-152928-f.jpg?rlkey=536tkycriwihy516docww98s3&amp;dl=0","Click to download Image")</f>
      </c>
      <c r="B4960" s="0">
        <f>HYPERLINK("https://dl.dropboxusercontent.com/scl/fi/xtq5dveeajgo1i20iaem1/womens-size-chartsvalor.jpg?rlkey=ghkim622cokiqtroavxp7duhu&amp;dl=0","Click to download SizeChart")</f>
      </c>
      <c r="C4960" s="0" t="inlineStr">
        <is>
          <t>Valor Women's Water Resistant Vest</t>
        </is>
      </c>
      <c r="D4960" s="0" t="inlineStr">
        <is>
          <t>152928</t>
        </is>
      </c>
      <c r="E4960" s="0" t="inlineStr">
        <is>
          <t>BLANK VALOR W GD:152928B-M</t>
        </is>
      </c>
      <c r="F4960" s="0" t="inlineStr">
        <is>
          <t>899152928054</t>
        </is>
      </c>
      <c r="G4960" s="0" t="inlineStr">
        <is>
          <t>WOMENS</t>
        </is>
      </c>
      <c r="H4960" s="0" t="inlineStr">
        <is>
          <t>M</t>
        </is>
      </c>
      <c r="I4960" s="0">
        <v>74.99</v>
      </c>
      <c r="J4960" s="0">
        <v>19</v>
      </c>
    </row>
    <row r="4961" spans="1:10" customHeight="0">
      <c r="A4961" s="0">
        <f>HYPERLINK("https://dl.dropboxusercontent.com/scl/fi/pys7iwm99wmlmyi1h5i3e/valor-152928-f.jpg?rlkey=536tkycriwihy516docww98s3&amp;dl=0","Click to download Image")</f>
      </c>
      <c r="B4961" s="0">
        <f>HYPERLINK("https://dl.dropboxusercontent.com/scl/fi/xtq5dveeajgo1i20iaem1/womens-size-chartsvalor.jpg?rlkey=ghkim622cokiqtroavxp7duhu&amp;dl=0","Click to download SizeChart")</f>
      </c>
      <c r="C4961" s="0" t="inlineStr">
        <is>
          <t>Valor Women's Water Resistant Vest</t>
        </is>
      </c>
      <c r="D4961" s="0" t="inlineStr">
        <is>
          <t>152928</t>
        </is>
      </c>
      <c r="E4961" s="0" t="inlineStr">
        <is>
          <t>BLANK VALOR W GD:152928C-L</t>
        </is>
      </c>
      <c r="F4961" s="0" t="inlineStr">
        <is>
          <t>899152928061</t>
        </is>
      </c>
      <c r="G4961" s="0" t="inlineStr">
        <is>
          <t>WOMENS</t>
        </is>
      </c>
      <c r="H4961" s="0" t="inlineStr">
        <is>
          <t>L</t>
        </is>
      </c>
      <c r="I4961" s="0">
        <v>74.99</v>
      </c>
      <c r="J4961" s="0">
        <v>20</v>
      </c>
    </row>
    <row r="4962" spans="1:10" customHeight="0">
      <c r="A4962" s="0">
        <f>HYPERLINK("https://dl.dropboxusercontent.com/scl/fi/pys7iwm99wmlmyi1h5i3e/valor-152928-f.jpg?rlkey=536tkycriwihy516docww98s3&amp;dl=0","Click to download Image")</f>
      </c>
      <c r="B4962" s="0">
        <f>HYPERLINK("https://dl.dropboxusercontent.com/scl/fi/xtq5dveeajgo1i20iaem1/womens-size-chartsvalor.jpg?rlkey=ghkim622cokiqtroavxp7duhu&amp;dl=0","Click to download SizeChart")</f>
      </c>
      <c r="C4962" s="0" t="inlineStr">
        <is>
          <t>Valor Women's Water Resistant Vest</t>
        </is>
      </c>
      <c r="D4962" s="0" t="inlineStr">
        <is>
          <t>152928</t>
        </is>
      </c>
      <c r="E4962" s="0" t="inlineStr">
        <is>
          <t>BLANK VALOR W GD:152928D-XL</t>
        </is>
      </c>
      <c r="F4962" s="0" t="inlineStr">
        <is>
          <t>899152928078</t>
        </is>
      </c>
      <c r="G4962" s="0" t="inlineStr">
        <is>
          <t>WOMENS</t>
        </is>
      </c>
      <c r="H4962" s="0" t="inlineStr">
        <is>
          <t>XL</t>
        </is>
      </c>
      <c r="I4962" s="0">
        <v>74.99</v>
      </c>
      <c r="J4962" s="0">
        <v>12</v>
      </c>
    </row>
    <row r="4963" spans="1:10" customHeight="0">
      <c r="A4963" s="0">
        <f>HYPERLINK("https://dl.dropboxusercontent.com/scl/fi/pys7iwm99wmlmyi1h5i3e/valor-152928-f.jpg?rlkey=536tkycriwihy516docww98s3&amp;dl=0","Click to download Image")</f>
      </c>
      <c r="B4963" s="0">
        <f>HYPERLINK("https://dl.dropboxusercontent.com/scl/fi/xtq5dveeajgo1i20iaem1/womens-size-chartsvalor.jpg?rlkey=ghkim622cokiqtroavxp7duhu&amp;dl=0","Click to download SizeChart")</f>
      </c>
      <c r="C4963" s="0" t="inlineStr">
        <is>
          <t>Valor Women's Water Resistant Vest</t>
        </is>
      </c>
      <c r="D4963" s="0" t="inlineStr">
        <is>
          <t>152928</t>
        </is>
      </c>
      <c r="E4963" s="0" t="inlineStr">
        <is>
          <t>BLANK VALOR W GD:152928E-2XL</t>
        </is>
      </c>
      <c r="F4963" s="0" t="inlineStr">
        <is>
          <t>899152928085</t>
        </is>
      </c>
      <c r="G4963" s="0" t="inlineStr">
        <is>
          <t>WOMENS</t>
        </is>
      </c>
      <c r="H4963" s="0" t="inlineStr">
        <is>
          <t>2XL</t>
        </is>
      </c>
      <c r="I4963" s="0">
        <v>74.99</v>
      </c>
      <c r="J4963" s="0">
        <v>6</v>
      </c>
    </row>
    <row r="4964" spans="1:10" customHeight="0">
      <c r="A4964" s="0">
        <f>HYPERLINK("https://dl.dropboxusercontent.com/scl/fi/pys7iwm99wmlmyi1h5i3e/valor-152928-f.jpg?rlkey=536tkycriwihy516docww98s3&amp;dl=0","Click to download Image")</f>
      </c>
      <c r="B4964" s="0">
        <f>HYPERLINK("https://dl.dropboxusercontent.com/scl/fi/xtq5dveeajgo1i20iaem1/womens-size-chartsvalor.jpg?rlkey=ghkim622cokiqtroavxp7duhu&amp;dl=0","Click to download SizeChart")</f>
      </c>
      <c r="C4964" s="0" t="inlineStr">
        <is>
          <t>Valor Women's Water Resistant Vest</t>
        </is>
      </c>
      <c r="D4964" s="0" t="inlineStr">
        <is>
          <t>152928</t>
        </is>
      </c>
      <c r="E4964" s="0" t="inlineStr">
        <is>
          <t>BLANK VALOR W GD:152928F-3XL</t>
        </is>
      </c>
      <c r="F4964" s="0" t="inlineStr">
        <is>
          <t>899152928092</t>
        </is>
      </c>
      <c r="G4964" s="0" t="inlineStr">
        <is>
          <t>WOMENS</t>
        </is>
      </c>
      <c r="H4964" s="0" t="inlineStr">
        <is>
          <t>3XL</t>
        </is>
      </c>
      <c r="I4964" s="0">
        <v>74.99</v>
      </c>
      <c r="J4964" s="0">
        <v>3</v>
      </c>
    </row>
    <row r="4965" spans="1:10" customHeight="0">
      <c r="A4965" s="0">
        <f>HYPERLINK("https://dl.dropboxusercontent.com/scl/fi/dyjjq9wk99fc9od643x5i/valor-152929-f.jpg?rlkey=3kid3ggv2efigjhv4a7ulqyuj&amp;dl=0","Click to download Image")</f>
      </c>
      <c r="B4965" s="0">
        <f>HYPERLINK("https://dl.dropboxusercontent.com/scl/fi/xtq5dveeajgo1i20iaem1/womens-size-chartsvalor.jpg?rlkey=ghkim622cokiqtroavxp7duhu&amp;dl=0","Click to download SizeChart")</f>
      </c>
      <c r="C4965" s="0" t="inlineStr">
        <is>
          <t>Valor Women's Water Resistant Vest</t>
        </is>
      </c>
      <c r="D4965" s="0" t="inlineStr">
        <is>
          <t>152929</t>
        </is>
      </c>
      <c r="E4965" s="0" t="inlineStr">
        <is>
          <t>BLANK VALOR W RL:152929A-S</t>
        </is>
      </c>
      <c r="F4965" s="0" t="inlineStr">
        <is>
          <t>899152929044</t>
        </is>
      </c>
      <c r="G4965" s="0" t="inlineStr">
        <is>
          <t>WOMENS</t>
        </is>
      </c>
      <c r="H4965" s="0" t="inlineStr">
        <is>
          <t>S</t>
        </is>
      </c>
      <c r="I4965" s="0">
        <v>74.99</v>
      </c>
      <c r="J4965" s="0">
        <v>12</v>
      </c>
    </row>
    <row r="4966" spans="1:10" customHeight="0">
      <c r="A4966" s="0">
        <f>HYPERLINK("https://dl.dropboxusercontent.com/scl/fi/dyjjq9wk99fc9od643x5i/valor-152929-f.jpg?rlkey=3kid3ggv2efigjhv4a7ulqyuj&amp;dl=0","Click to download Image")</f>
      </c>
      <c r="B4966" s="0">
        <f>HYPERLINK("https://dl.dropboxusercontent.com/scl/fi/xtq5dveeajgo1i20iaem1/womens-size-chartsvalor.jpg?rlkey=ghkim622cokiqtroavxp7duhu&amp;dl=0","Click to download SizeChart")</f>
      </c>
      <c r="C4966" s="0" t="inlineStr">
        <is>
          <t>Valor Women's Water Resistant Vest</t>
        </is>
      </c>
      <c r="D4966" s="0" t="inlineStr">
        <is>
          <t>152929</t>
        </is>
      </c>
      <c r="E4966" s="0" t="inlineStr">
        <is>
          <t>BLANK VALOR W RL:152929B-M</t>
        </is>
      </c>
      <c r="F4966" s="0" t="inlineStr">
        <is>
          <t>899152929051</t>
        </is>
      </c>
      <c r="G4966" s="0" t="inlineStr">
        <is>
          <t>WOMENS</t>
        </is>
      </c>
      <c r="H4966" s="0" t="inlineStr">
        <is>
          <t>M</t>
        </is>
      </c>
      <c r="I4966" s="0">
        <v>74.99</v>
      </c>
      <c r="J4966" s="0">
        <v>20</v>
      </c>
    </row>
    <row r="4967" spans="1:10" customHeight="0">
      <c r="A4967" s="0">
        <f>HYPERLINK("https://dl.dropboxusercontent.com/scl/fi/dyjjq9wk99fc9od643x5i/valor-152929-f.jpg?rlkey=3kid3ggv2efigjhv4a7ulqyuj&amp;dl=0","Click to download Image")</f>
      </c>
      <c r="B4967" s="0">
        <f>HYPERLINK("https://dl.dropboxusercontent.com/scl/fi/xtq5dveeajgo1i20iaem1/womens-size-chartsvalor.jpg?rlkey=ghkim622cokiqtroavxp7duhu&amp;dl=0","Click to download SizeChart")</f>
      </c>
      <c r="C4967" s="0" t="inlineStr">
        <is>
          <t>Valor Women's Water Resistant Vest</t>
        </is>
      </c>
      <c r="D4967" s="0" t="inlineStr">
        <is>
          <t>152929</t>
        </is>
      </c>
      <c r="E4967" s="0" t="inlineStr">
        <is>
          <t>BLANK VALOR W RL:152929C-L</t>
        </is>
      </c>
      <c r="F4967" s="0" t="inlineStr">
        <is>
          <t>899152929068</t>
        </is>
      </c>
      <c r="G4967" s="0" t="inlineStr">
        <is>
          <t>WOMENS</t>
        </is>
      </c>
      <c r="H4967" s="0" t="inlineStr">
        <is>
          <t>L</t>
        </is>
      </c>
      <c r="I4967" s="0">
        <v>74.99</v>
      </c>
      <c r="J4967" s="0">
        <v>20</v>
      </c>
    </row>
    <row r="4968" spans="1:10" customHeight="0">
      <c r="A4968" s="0">
        <f>HYPERLINK("https://dl.dropboxusercontent.com/scl/fi/dyjjq9wk99fc9od643x5i/valor-152929-f.jpg?rlkey=3kid3ggv2efigjhv4a7ulqyuj&amp;dl=0","Click to download Image")</f>
      </c>
      <c r="B4968" s="0">
        <f>HYPERLINK("https://dl.dropboxusercontent.com/scl/fi/xtq5dveeajgo1i20iaem1/womens-size-chartsvalor.jpg?rlkey=ghkim622cokiqtroavxp7duhu&amp;dl=0","Click to download SizeChart")</f>
      </c>
      <c r="C4968" s="0" t="inlineStr">
        <is>
          <t>Valor Women's Water Resistant Vest</t>
        </is>
      </c>
      <c r="D4968" s="0" t="inlineStr">
        <is>
          <t>152929</t>
        </is>
      </c>
      <c r="E4968" s="0" t="inlineStr">
        <is>
          <t>BLANK VALOR W RL:152929D-XL</t>
        </is>
      </c>
      <c r="F4968" s="0" t="inlineStr">
        <is>
          <t>899152929075</t>
        </is>
      </c>
      <c r="G4968" s="0" t="inlineStr">
        <is>
          <t>WOMENS</t>
        </is>
      </c>
      <c r="H4968" s="0" t="inlineStr">
        <is>
          <t>XL</t>
        </is>
      </c>
      <c r="I4968" s="0">
        <v>74.99</v>
      </c>
      <c r="J4968" s="0">
        <v>12</v>
      </c>
    </row>
    <row r="4969" spans="1:10" customHeight="0">
      <c r="A4969" s="0">
        <f>HYPERLINK("https://dl.dropboxusercontent.com/scl/fi/dyjjq9wk99fc9od643x5i/valor-152929-f.jpg?rlkey=3kid3ggv2efigjhv4a7ulqyuj&amp;dl=0","Click to download Image")</f>
      </c>
      <c r="B4969" s="0">
        <f>HYPERLINK("https://dl.dropboxusercontent.com/scl/fi/xtq5dveeajgo1i20iaem1/womens-size-chartsvalor.jpg?rlkey=ghkim622cokiqtroavxp7duhu&amp;dl=0","Click to download SizeChart")</f>
      </c>
      <c r="C4969" s="0" t="inlineStr">
        <is>
          <t>Valor Women's Water Resistant Vest</t>
        </is>
      </c>
      <c r="D4969" s="0" t="inlineStr">
        <is>
          <t>152929</t>
        </is>
      </c>
      <c r="E4969" s="0" t="inlineStr">
        <is>
          <t>BLANK VALOR W RL:152929E-2XL</t>
        </is>
      </c>
      <c r="F4969" s="0" t="inlineStr">
        <is>
          <t>899152929082</t>
        </is>
      </c>
      <c r="G4969" s="0" t="inlineStr">
        <is>
          <t>WOMENS</t>
        </is>
      </c>
      <c r="H4969" s="0" t="inlineStr">
        <is>
          <t>2XL</t>
        </is>
      </c>
      <c r="I4969" s="0">
        <v>74.99</v>
      </c>
      <c r="J4969" s="0">
        <v>5</v>
      </c>
    </row>
    <row r="4970" spans="1:10" customHeight="0">
      <c r="A4970" s="0">
        <f>HYPERLINK("https://dl.dropboxusercontent.com/scl/fi/dyjjq9wk99fc9od643x5i/valor-152929-f.jpg?rlkey=3kid3ggv2efigjhv4a7ulqyuj&amp;dl=0","Click to download Image")</f>
      </c>
      <c r="B4970" s="0">
        <f>HYPERLINK("https://dl.dropboxusercontent.com/scl/fi/xtq5dveeajgo1i20iaem1/womens-size-chartsvalor.jpg?rlkey=ghkim622cokiqtroavxp7duhu&amp;dl=0","Click to download SizeChart")</f>
      </c>
      <c r="C4970" s="0" t="inlineStr">
        <is>
          <t>Valor Women's Water Resistant Vest</t>
        </is>
      </c>
      <c r="D4970" s="0" t="inlineStr">
        <is>
          <t>152929</t>
        </is>
      </c>
      <c r="E4970" s="0" t="inlineStr">
        <is>
          <t>BLANK VALOR W RL:152929F-3XL</t>
        </is>
      </c>
      <c r="F4970" s="0" t="inlineStr">
        <is>
          <t>899152929099</t>
        </is>
      </c>
      <c r="G4970" s="0" t="inlineStr">
        <is>
          <t>WOMENS</t>
        </is>
      </c>
      <c r="H4970" s="0" t="inlineStr">
        <is>
          <t>3XL</t>
        </is>
      </c>
      <c r="I4970" s="0">
        <v>74.99</v>
      </c>
      <c r="J4970" s="0">
        <v>3</v>
      </c>
    </row>
    <row r="4971" spans="1:10" customHeight="0">
      <c r="A4971" s="0">
        <f>HYPERLINK("https://dl.dropboxusercontent.com/scl/fi/lopf8yxyehapringxcj1m/valor-152926-f.jpg?rlkey=apfgrkbcmoyv0lypavt817aca&amp;dl=0","Click to download Image")</f>
      </c>
      <c r="B4971" s="0">
        <f>HYPERLINK("https://dl.dropboxusercontent.com/scl/fi/xtq5dveeajgo1i20iaem1/womens-size-chartsvalor.jpg?rlkey=ghkim622cokiqtroavxp7duhu&amp;dl=0","Click to download SizeChart")</f>
      </c>
      <c r="C4971" s="0" t="inlineStr">
        <is>
          <t>Valor Women's Water Resistant Vest</t>
        </is>
      </c>
      <c r="D4971" s="0" t="inlineStr">
        <is>
          <t>152926</t>
        </is>
      </c>
      <c r="E4971" s="0" t="inlineStr">
        <is>
          <t>BLANK VALOR W WE:152926A-S</t>
        </is>
      </c>
      <c r="F4971" s="0" t="inlineStr">
        <is>
          <t>899152926043</t>
        </is>
      </c>
      <c r="G4971" s="0" t="inlineStr">
        <is>
          <t>WOMENS</t>
        </is>
      </c>
      <c r="H4971" s="0" t="inlineStr">
        <is>
          <t>S</t>
        </is>
      </c>
      <c r="I4971" s="0">
        <v>74.99</v>
      </c>
      <c r="J4971" s="0">
        <v>12</v>
      </c>
    </row>
    <row r="4972" spans="1:10" customHeight="0">
      <c r="A4972" s="0">
        <f>HYPERLINK("https://dl.dropboxusercontent.com/scl/fi/lopf8yxyehapringxcj1m/valor-152926-f.jpg?rlkey=apfgrkbcmoyv0lypavt817aca&amp;dl=0","Click to download Image")</f>
      </c>
      <c r="B4972" s="0">
        <f>HYPERLINK("https://dl.dropboxusercontent.com/scl/fi/xtq5dveeajgo1i20iaem1/womens-size-chartsvalor.jpg?rlkey=ghkim622cokiqtroavxp7duhu&amp;dl=0","Click to download SizeChart")</f>
      </c>
      <c r="C4972" s="0" t="inlineStr">
        <is>
          <t>Valor Women's Water Resistant Vest</t>
        </is>
      </c>
      <c r="D4972" s="0" t="inlineStr">
        <is>
          <t>152926</t>
        </is>
      </c>
      <c r="E4972" s="0" t="inlineStr">
        <is>
          <t>BLANK VALOR W WE:152926B-M</t>
        </is>
      </c>
      <c r="F4972" s="0" t="inlineStr">
        <is>
          <t>899152926050</t>
        </is>
      </c>
      <c r="G4972" s="0" t="inlineStr">
        <is>
          <t>WOMENS</t>
        </is>
      </c>
      <c r="H4972" s="0" t="inlineStr">
        <is>
          <t>M</t>
        </is>
      </c>
      <c r="I4972" s="0">
        <v>74.99</v>
      </c>
      <c r="J4972" s="0">
        <v>20</v>
      </c>
    </row>
    <row r="4973" spans="1:10" customHeight="0">
      <c r="A4973" s="0">
        <f>HYPERLINK("https://dl.dropboxusercontent.com/scl/fi/lopf8yxyehapringxcj1m/valor-152926-f.jpg?rlkey=apfgrkbcmoyv0lypavt817aca&amp;dl=0","Click to download Image")</f>
      </c>
      <c r="B4973" s="0">
        <f>HYPERLINK("https://dl.dropboxusercontent.com/scl/fi/xtq5dveeajgo1i20iaem1/womens-size-chartsvalor.jpg?rlkey=ghkim622cokiqtroavxp7duhu&amp;dl=0","Click to download SizeChart")</f>
      </c>
      <c r="C4973" s="0" t="inlineStr">
        <is>
          <t>Valor Women's Water Resistant Vest</t>
        </is>
      </c>
      <c r="D4973" s="0" t="inlineStr">
        <is>
          <t>152926</t>
        </is>
      </c>
      <c r="E4973" s="0" t="inlineStr">
        <is>
          <t>BLANK VALOR W WE:152926C-L</t>
        </is>
      </c>
      <c r="F4973" s="0" t="inlineStr">
        <is>
          <t>899152926067</t>
        </is>
      </c>
      <c r="G4973" s="0" t="inlineStr">
        <is>
          <t>WOMENS</t>
        </is>
      </c>
      <c r="H4973" s="0" t="inlineStr">
        <is>
          <t>L</t>
        </is>
      </c>
      <c r="I4973" s="0">
        <v>74.99</v>
      </c>
      <c r="J4973" s="0">
        <v>20</v>
      </c>
    </row>
    <row r="4974" spans="1:10" customHeight="0">
      <c r="A4974" s="0">
        <f>HYPERLINK("https://dl.dropboxusercontent.com/scl/fi/lopf8yxyehapringxcj1m/valor-152926-f.jpg?rlkey=apfgrkbcmoyv0lypavt817aca&amp;dl=0","Click to download Image")</f>
      </c>
      <c r="B4974" s="0">
        <f>HYPERLINK("https://dl.dropboxusercontent.com/scl/fi/xtq5dveeajgo1i20iaem1/womens-size-chartsvalor.jpg?rlkey=ghkim622cokiqtroavxp7duhu&amp;dl=0","Click to download SizeChart")</f>
      </c>
      <c r="C4974" s="0" t="inlineStr">
        <is>
          <t>Valor Women's Water Resistant Vest</t>
        </is>
      </c>
      <c r="D4974" s="0" t="inlineStr">
        <is>
          <t>152926</t>
        </is>
      </c>
      <c r="E4974" s="0" t="inlineStr">
        <is>
          <t>BLANK VALOR W WE:152926D-XL</t>
        </is>
      </c>
      <c r="F4974" s="0" t="inlineStr">
        <is>
          <t>899152926074</t>
        </is>
      </c>
      <c r="G4974" s="0" t="inlineStr">
        <is>
          <t>WOMENS</t>
        </is>
      </c>
      <c r="H4974" s="0" t="inlineStr">
        <is>
          <t>XL</t>
        </is>
      </c>
      <c r="I4974" s="0">
        <v>74.99</v>
      </c>
      <c r="J4974" s="0">
        <v>12</v>
      </c>
    </row>
    <row r="4975" spans="1:10" customHeight="0">
      <c r="A4975" s="0">
        <f>HYPERLINK("https://dl.dropboxusercontent.com/scl/fi/lopf8yxyehapringxcj1m/valor-152926-f.jpg?rlkey=apfgrkbcmoyv0lypavt817aca&amp;dl=0","Click to download Image")</f>
      </c>
      <c r="B4975" s="0">
        <f>HYPERLINK("https://dl.dropboxusercontent.com/scl/fi/xtq5dveeajgo1i20iaem1/womens-size-chartsvalor.jpg?rlkey=ghkim622cokiqtroavxp7duhu&amp;dl=0","Click to download SizeChart")</f>
      </c>
      <c r="C4975" s="0" t="inlineStr">
        <is>
          <t>Valor Women's Water Resistant Vest</t>
        </is>
      </c>
      <c r="D4975" s="0" t="inlineStr">
        <is>
          <t>152926</t>
        </is>
      </c>
      <c r="E4975" s="0" t="inlineStr">
        <is>
          <t>BLANK VALOR W WE:152926E-2XL</t>
        </is>
      </c>
      <c r="F4975" s="0" t="inlineStr">
        <is>
          <t>899152926081</t>
        </is>
      </c>
      <c r="G4975" s="0" t="inlineStr">
        <is>
          <t>WOMENS</t>
        </is>
      </c>
      <c r="H4975" s="0" t="inlineStr">
        <is>
          <t>2XL</t>
        </is>
      </c>
      <c r="I4975" s="0">
        <v>74.99</v>
      </c>
      <c r="J4975" s="0">
        <v>5</v>
      </c>
    </row>
    <row r="4976" spans="1:10" customHeight="0">
      <c r="A4976" s="0">
        <f>HYPERLINK("https://dl.dropboxusercontent.com/scl/fi/lopf8yxyehapringxcj1m/valor-152926-f.jpg?rlkey=apfgrkbcmoyv0lypavt817aca&amp;dl=0","Click to download Image")</f>
      </c>
      <c r="B4976" s="0">
        <f>HYPERLINK("https://dl.dropboxusercontent.com/scl/fi/xtq5dveeajgo1i20iaem1/womens-size-chartsvalor.jpg?rlkey=ghkim622cokiqtroavxp7duhu&amp;dl=0","Click to download SizeChart")</f>
      </c>
      <c r="C4976" s="0" t="inlineStr">
        <is>
          <t>Valor Women's Water Resistant Vest</t>
        </is>
      </c>
      <c r="D4976" s="0" t="inlineStr">
        <is>
          <t>152926</t>
        </is>
      </c>
      <c r="E4976" s="0" t="inlineStr">
        <is>
          <t>BLANK VALOR W WE:152926F-3XL</t>
        </is>
      </c>
      <c r="F4976" s="0" t="inlineStr">
        <is>
          <t>899152926098</t>
        </is>
      </c>
      <c r="G4976" s="0" t="inlineStr">
        <is>
          <t>WOMENS</t>
        </is>
      </c>
      <c r="H4976" s="0" t="inlineStr">
        <is>
          <t>3XL</t>
        </is>
      </c>
      <c r="I4976" s="0">
        <v>74.99</v>
      </c>
      <c r="J4976" s="0">
        <v>3</v>
      </c>
    </row>
    <row r="4977" spans="1:10" customHeight="0">
      <c r="A4977" s="0">
        <f>HYPERLINK("https://dl.dropboxusercontent.com/scl/fi/5rnsly3y475lbdk9ldfu8/valor-152920-f.jpg?rlkey=hilo121kxg3ebc7bbl73lax6z&amp;dl=0","Click to download Image")</f>
      </c>
      <c r="B4977" s="0">
        <f>HYPERLINK("https://dl.dropboxusercontent.com/scl/fi/orfd11n3wbk46f1pb1edh/mens-jackets-size-chartsvalor.jpg?rlkey=epej2i11aizspptweco1e2yo3&amp;dl=0","Click to download SizeChart")</f>
      </c>
      <c r="C4977" s="0" t="inlineStr">
        <is>
          <t>Valor Men's Water Resistant Vest</t>
        </is>
      </c>
      <c r="D4977" s="0" t="inlineStr">
        <is>
          <t>152920</t>
        </is>
      </c>
      <c r="E4977" s="0" t="inlineStr">
        <is>
          <t>BLANK VALOR M BK:152920A-S</t>
        </is>
      </c>
      <c r="F4977" s="0" t="inlineStr">
        <is>
          <t>899152920041</t>
        </is>
      </c>
      <c r="G4977" s="0" t="inlineStr">
        <is>
          <t>MENS</t>
        </is>
      </c>
      <c r="H4977" s="0" t="inlineStr">
        <is>
          <t>S</t>
        </is>
      </c>
      <c r="I4977" s="0">
        <v>74.99</v>
      </c>
      <c r="J4977" s="0">
        <v>12</v>
      </c>
    </row>
    <row r="4978" spans="1:10" customHeight="0">
      <c r="A4978" s="0">
        <f>HYPERLINK("https://dl.dropboxusercontent.com/scl/fi/5rnsly3y475lbdk9ldfu8/valor-152920-f.jpg?rlkey=hilo121kxg3ebc7bbl73lax6z&amp;dl=0","Click to download Image")</f>
      </c>
      <c r="B4978" s="0">
        <f>HYPERLINK("https://dl.dropboxusercontent.com/scl/fi/orfd11n3wbk46f1pb1edh/mens-jackets-size-chartsvalor.jpg?rlkey=epej2i11aizspptweco1e2yo3&amp;dl=0","Click to download SizeChart")</f>
      </c>
      <c r="C4978" s="0" t="inlineStr">
        <is>
          <t>Valor Men's Water Resistant Vest</t>
        </is>
      </c>
      <c r="D4978" s="0" t="inlineStr">
        <is>
          <t>152920</t>
        </is>
      </c>
      <c r="E4978" s="0" t="inlineStr">
        <is>
          <t>BLANK VALOR M BK:152920B-M</t>
        </is>
      </c>
      <c r="F4978" s="0" t="inlineStr">
        <is>
          <t>899152920058</t>
        </is>
      </c>
      <c r="G4978" s="0" t="inlineStr">
        <is>
          <t>MENS</t>
        </is>
      </c>
      <c r="H4978" s="0" t="inlineStr">
        <is>
          <t>M</t>
        </is>
      </c>
      <c r="I4978" s="0">
        <v>74.99</v>
      </c>
      <c r="J4978" s="0">
        <v>22</v>
      </c>
    </row>
    <row r="4979" spans="1:10" customHeight="0">
      <c r="A4979" s="0">
        <f>HYPERLINK("https://dl.dropboxusercontent.com/scl/fi/5rnsly3y475lbdk9ldfu8/valor-152920-f.jpg?rlkey=hilo121kxg3ebc7bbl73lax6z&amp;dl=0","Click to download Image")</f>
      </c>
      <c r="B4979" s="0">
        <f>HYPERLINK("https://dl.dropboxusercontent.com/scl/fi/orfd11n3wbk46f1pb1edh/mens-jackets-size-chartsvalor.jpg?rlkey=epej2i11aizspptweco1e2yo3&amp;dl=0","Click to download SizeChart")</f>
      </c>
      <c r="C4979" s="0" t="inlineStr">
        <is>
          <t>Valor Men's Water Resistant Vest</t>
        </is>
      </c>
      <c r="D4979" s="0" t="inlineStr">
        <is>
          <t>152920</t>
        </is>
      </c>
      <c r="E4979" s="0" t="inlineStr">
        <is>
          <t>BLANK VALOR M BK:152920C-L</t>
        </is>
      </c>
      <c r="F4979" s="0" t="inlineStr">
        <is>
          <t>899152920065</t>
        </is>
      </c>
      <c r="G4979" s="0" t="inlineStr">
        <is>
          <t>MENS</t>
        </is>
      </c>
      <c r="H4979" s="0" t="inlineStr">
        <is>
          <t>L</t>
        </is>
      </c>
      <c r="I4979" s="0">
        <v>74.99</v>
      </c>
      <c r="J4979" s="0">
        <v>22</v>
      </c>
    </row>
    <row r="4980" spans="1:10" customHeight="0">
      <c r="A4980" s="0">
        <f>HYPERLINK("https://dl.dropboxusercontent.com/scl/fi/5rnsly3y475lbdk9ldfu8/valor-152920-f.jpg?rlkey=hilo121kxg3ebc7bbl73lax6z&amp;dl=0","Click to download Image")</f>
      </c>
      <c r="B4980" s="0">
        <f>HYPERLINK("https://dl.dropboxusercontent.com/scl/fi/orfd11n3wbk46f1pb1edh/mens-jackets-size-chartsvalor.jpg?rlkey=epej2i11aizspptweco1e2yo3&amp;dl=0","Click to download SizeChart")</f>
      </c>
      <c r="C4980" s="0" t="inlineStr">
        <is>
          <t>Valor Men's Water Resistant Vest</t>
        </is>
      </c>
      <c r="D4980" s="0" t="inlineStr">
        <is>
          <t>152920</t>
        </is>
      </c>
      <c r="E4980" s="0" t="inlineStr">
        <is>
          <t>BLANK VALOR M BK:152920D-XL</t>
        </is>
      </c>
      <c r="F4980" s="0" t="inlineStr">
        <is>
          <t>899152920072</t>
        </is>
      </c>
      <c r="G4980" s="0" t="inlineStr">
        <is>
          <t>MENS</t>
        </is>
      </c>
      <c r="H4980" s="0" t="inlineStr">
        <is>
          <t>XL</t>
        </is>
      </c>
      <c r="I4980" s="0">
        <v>74.99</v>
      </c>
      <c r="J4980" s="0">
        <v>29</v>
      </c>
    </row>
    <row r="4981" spans="1:10" customHeight="0">
      <c r="A4981" s="0">
        <f>HYPERLINK("https://dl.dropboxusercontent.com/scl/fi/5rnsly3y475lbdk9ldfu8/valor-152920-f.jpg?rlkey=hilo121kxg3ebc7bbl73lax6z&amp;dl=0","Click to download Image")</f>
      </c>
      <c r="B4981" s="0">
        <f>HYPERLINK("https://dl.dropboxusercontent.com/scl/fi/orfd11n3wbk46f1pb1edh/mens-jackets-size-chartsvalor.jpg?rlkey=epej2i11aizspptweco1e2yo3&amp;dl=0","Click to download SizeChart")</f>
      </c>
      <c r="C4981" s="0" t="inlineStr">
        <is>
          <t>Valor Men's Water Resistant Vest</t>
        </is>
      </c>
      <c r="D4981" s="0" t="inlineStr">
        <is>
          <t>152920</t>
        </is>
      </c>
      <c r="E4981" s="0" t="inlineStr">
        <is>
          <t>BLANK VALOR M BK:152920E-2XL</t>
        </is>
      </c>
      <c r="F4981" s="0" t="inlineStr">
        <is>
          <t>899152920089</t>
        </is>
      </c>
      <c r="G4981" s="0" t="inlineStr">
        <is>
          <t>MENS</t>
        </is>
      </c>
      <c r="H4981" s="0" t="inlineStr">
        <is>
          <t>2XL</t>
        </is>
      </c>
      <c r="I4981" s="0">
        <v>74.99</v>
      </c>
      <c r="J4981" s="0">
        <v>18</v>
      </c>
    </row>
    <row r="4982" spans="1:10" customHeight="0">
      <c r="A4982" s="0">
        <f>HYPERLINK("https://dl.dropboxusercontent.com/scl/fi/5rnsly3y475lbdk9ldfu8/valor-152920-f.jpg?rlkey=hilo121kxg3ebc7bbl73lax6z&amp;dl=0","Click to download Image")</f>
      </c>
      <c r="B4982" s="0">
        <f>HYPERLINK("https://dl.dropboxusercontent.com/scl/fi/orfd11n3wbk46f1pb1edh/mens-jackets-size-chartsvalor.jpg?rlkey=epej2i11aizspptweco1e2yo3&amp;dl=0","Click to download SizeChart")</f>
      </c>
      <c r="C4982" s="0" t="inlineStr">
        <is>
          <t>Valor Men's Water Resistant Vest</t>
        </is>
      </c>
      <c r="D4982" s="0" t="inlineStr">
        <is>
          <t>152920</t>
        </is>
      </c>
      <c r="E4982" s="0" t="inlineStr">
        <is>
          <t>BLANK VALOR M BK:152920F-3XL</t>
        </is>
      </c>
      <c r="F4982" s="0" t="inlineStr">
        <is>
          <t>899152920096</t>
        </is>
      </c>
      <c r="G4982" s="0" t="inlineStr">
        <is>
          <t>MENS</t>
        </is>
      </c>
      <c r="H4982" s="0" t="inlineStr">
        <is>
          <t>3XL</t>
        </is>
      </c>
      <c r="I4982" s="0">
        <v>74.99</v>
      </c>
      <c r="J4982" s="0">
        <v>12</v>
      </c>
    </row>
    <row r="4983" spans="1:10" customHeight="0">
      <c r="A4983" s="0">
        <f>HYPERLINK("https://dl.dropboxusercontent.com/scl/fi/8tk4o16q36amfi1a3ngoi/valor-152922-f.jpg?rlkey=7t0zgutqu8ii7vmbekw1obku6&amp;dl=0","Click to download Image")</f>
      </c>
      <c r="B4983" s="0">
        <f>HYPERLINK("https://dl.dropboxusercontent.com/scl/fi/orfd11n3wbk46f1pb1edh/mens-jackets-size-chartsvalor.jpg?rlkey=epej2i11aizspptweco1e2yo3&amp;dl=0","Click to download SizeChart")</f>
      </c>
      <c r="C4983" s="0" t="inlineStr">
        <is>
          <t>Valor Men's Water Resistant Vest</t>
        </is>
      </c>
      <c r="D4983" s="0" t="inlineStr">
        <is>
          <t>152922</t>
        </is>
      </c>
      <c r="E4983" s="0" t="inlineStr">
        <is>
          <t>BLANK VALOR M CL:152922A-S</t>
        </is>
      </c>
      <c r="F4983" s="0" t="inlineStr">
        <is>
          <t>899152922045</t>
        </is>
      </c>
      <c r="G4983" s="0" t="inlineStr">
        <is>
          <t>MENS</t>
        </is>
      </c>
      <c r="H4983" s="0" t="inlineStr">
        <is>
          <t>S</t>
        </is>
      </c>
      <c r="I4983" s="0">
        <v>74.99</v>
      </c>
      <c r="J4983" s="0">
        <v>6</v>
      </c>
    </row>
    <row r="4984" spans="1:10" customHeight="0">
      <c r="A4984" s="0">
        <f>HYPERLINK("https://dl.dropboxusercontent.com/scl/fi/8tk4o16q36amfi1a3ngoi/valor-152922-f.jpg?rlkey=7t0zgutqu8ii7vmbekw1obku6&amp;dl=0","Click to download Image")</f>
      </c>
      <c r="B4984" s="0">
        <f>HYPERLINK("https://dl.dropboxusercontent.com/scl/fi/orfd11n3wbk46f1pb1edh/mens-jackets-size-chartsvalor.jpg?rlkey=epej2i11aizspptweco1e2yo3&amp;dl=0","Click to download SizeChart")</f>
      </c>
      <c r="C4984" s="0" t="inlineStr">
        <is>
          <t>Valor Men's Water Resistant Vest</t>
        </is>
      </c>
      <c r="D4984" s="0" t="inlineStr">
        <is>
          <t>152922</t>
        </is>
      </c>
      <c r="E4984" s="0" t="inlineStr">
        <is>
          <t>BLANK VALOR M CL:152922B-M</t>
        </is>
      </c>
      <c r="F4984" s="0" t="inlineStr">
        <is>
          <t>899152922052</t>
        </is>
      </c>
      <c r="G4984" s="0" t="inlineStr">
        <is>
          <t>MENS</t>
        </is>
      </c>
      <c r="H4984" s="0" t="inlineStr">
        <is>
          <t>M</t>
        </is>
      </c>
      <c r="I4984" s="0">
        <v>74.99</v>
      </c>
      <c r="J4984" s="0">
        <v>12</v>
      </c>
    </row>
    <row r="4985" spans="1:10" customHeight="0">
      <c r="A4985" s="0">
        <f>HYPERLINK("https://dl.dropboxusercontent.com/scl/fi/8tk4o16q36amfi1a3ngoi/valor-152922-f.jpg?rlkey=7t0zgutqu8ii7vmbekw1obku6&amp;dl=0","Click to download Image")</f>
      </c>
      <c r="B4985" s="0">
        <f>HYPERLINK("https://dl.dropboxusercontent.com/scl/fi/orfd11n3wbk46f1pb1edh/mens-jackets-size-chartsvalor.jpg?rlkey=epej2i11aizspptweco1e2yo3&amp;dl=0","Click to download SizeChart")</f>
      </c>
      <c r="C4985" s="0" t="inlineStr">
        <is>
          <t>Valor Men's Water Resistant Vest</t>
        </is>
      </c>
      <c r="D4985" s="0" t="inlineStr">
        <is>
          <t>152922</t>
        </is>
      </c>
      <c r="E4985" s="0" t="inlineStr">
        <is>
          <t>BLANK VALOR M CL:152922C-L</t>
        </is>
      </c>
      <c r="F4985" s="0" t="inlineStr">
        <is>
          <t>899152922069</t>
        </is>
      </c>
      <c r="G4985" s="0" t="inlineStr">
        <is>
          <t>MENS</t>
        </is>
      </c>
      <c r="H4985" s="0" t="inlineStr">
        <is>
          <t>L</t>
        </is>
      </c>
      <c r="I4985" s="0">
        <v>74.99</v>
      </c>
      <c r="J4985" s="0">
        <v>17</v>
      </c>
    </row>
    <row r="4986" spans="1:10" customHeight="0">
      <c r="A4986" s="0">
        <f>HYPERLINK("https://dl.dropboxusercontent.com/scl/fi/8tk4o16q36amfi1a3ngoi/valor-152922-f.jpg?rlkey=7t0zgutqu8ii7vmbekw1obku6&amp;dl=0","Click to download Image")</f>
      </c>
      <c r="B4986" s="0">
        <f>HYPERLINK("https://dl.dropboxusercontent.com/scl/fi/orfd11n3wbk46f1pb1edh/mens-jackets-size-chartsvalor.jpg?rlkey=epej2i11aizspptweco1e2yo3&amp;dl=0","Click to download SizeChart")</f>
      </c>
      <c r="C4986" s="0" t="inlineStr">
        <is>
          <t>Valor Men's Water Resistant Vest</t>
        </is>
      </c>
      <c r="D4986" s="0" t="inlineStr">
        <is>
          <t>152922</t>
        </is>
      </c>
      <c r="E4986" s="0" t="inlineStr">
        <is>
          <t>BLANK VALOR M CL:152922D-XL</t>
        </is>
      </c>
      <c r="F4986" s="0" t="inlineStr">
        <is>
          <t>899152922076</t>
        </is>
      </c>
      <c r="G4986" s="0" t="inlineStr">
        <is>
          <t>MENS</t>
        </is>
      </c>
      <c r="H4986" s="0" t="inlineStr">
        <is>
          <t>XL</t>
        </is>
      </c>
      <c r="I4986" s="0">
        <v>74.99</v>
      </c>
      <c r="J4986" s="0">
        <v>18</v>
      </c>
    </row>
    <row r="4987" spans="1:10" customHeight="0">
      <c r="A4987" s="0">
        <f>HYPERLINK("https://dl.dropboxusercontent.com/scl/fi/8tk4o16q36amfi1a3ngoi/valor-152922-f.jpg?rlkey=7t0zgutqu8ii7vmbekw1obku6&amp;dl=0","Click to download Image")</f>
      </c>
      <c r="B4987" s="0">
        <f>HYPERLINK("https://dl.dropboxusercontent.com/scl/fi/orfd11n3wbk46f1pb1edh/mens-jackets-size-chartsvalor.jpg?rlkey=epej2i11aizspptweco1e2yo3&amp;dl=0","Click to download SizeChart")</f>
      </c>
      <c r="C4987" s="0" t="inlineStr">
        <is>
          <t>Valor Men's Water Resistant Vest</t>
        </is>
      </c>
      <c r="D4987" s="0" t="inlineStr">
        <is>
          <t>152922</t>
        </is>
      </c>
      <c r="E4987" s="0" t="inlineStr">
        <is>
          <t>BLANK VALOR M CL:152922E-2XL</t>
        </is>
      </c>
      <c r="F4987" s="0" t="inlineStr">
        <is>
          <t>899152922083</t>
        </is>
      </c>
      <c r="G4987" s="0" t="inlineStr">
        <is>
          <t>MENS</t>
        </is>
      </c>
      <c r="H4987" s="0" t="inlineStr">
        <is>
          <t>2XL</t>
        </is>
      </c>
      <c r="I4987" s="0">
        <v>74.99</v>
      </c>
      <c r="J4987" s="0">
        <v>12</v>
      </c>
    </row>
    <row r="4988" spans="1:10" customHeight="0">
      <c r="A4988" s="0">
        <f>HYPERLINK("https://dl.dropboxusercontent.com/scl/fi/8tk4o16q36amfi1a3ngoi/valor-152922-f.jpg?rlkey=7t0zgutqu8ii7vmbekw1obku6&amp;dl=0","Click to download Image")</f>
      </c>
      <c r="B4988" s="0">
        <f>HYPERLINK("https://dl.dropboxusercontent.com/scl/fi/orfd11n3wbk46f1pb1edh/mens-jackets-size-chartsvalor.jpg?rlkey=epej2i11aizspptweco1e2yo3&amp;dl=0","Click to download SizeChart")</f>
      </c>
      <c r="C4988" s="0" t="inlineStr">
        <is>
          <t>Valor Men's Water Resistant Vest</t>
        </is>
      </c>
      <c r="D4988" s="0" t="inlineStr">
        <is>
          <t>152922</t>
        </is>
      </c>
      <c r="E4988" s="0" t="inlineStr">
        <is>
          <t>BLANK VALOR M CL:152922F-3XL</t>
        </is>
      </c>
      <c r="F4988" s="0" t="inlineStr">
        <is>
          <t>899152922090</t>
        </is>
      </c>
      <c r="G4988" s="0" t="inlineStr">
        <is>
          <t>MENS</t>
        </is>
      </c>
      <c r="H4988" s="0" t="inlineStr">
        <is>
          <t>3XL</t>
        </is>
      </c>
      <c r="I4988" s="0">
        <v>74.99</v>
      </c>
      <c r="J4988" s="0">
        <v>6</v>
      </c>
    </row>
    <row r="4989" spans="1:10" customHeight="0">
      <c r="A4989" s="0">
        <f>HYPERLINK("https://dl.dropboxusercontent.com/scl/fi/ciw1vrfokygdren4lux7w/valor-152923-f.jpg?rlkey=61x6uw6cyyieb4m3vttndiet8&amp;dl=0","Click to download Image")</f>
      </c>
      <c r="B4989" s="0">
        <f>HYPERLINK("https://dl.dropboxusercontent.com/scl/fi/orfd11n3wbk46f1pb1edh/mens-jackets-size-chartsvalor.jpg?rlkey=epej2i11aizspptweco1e2yo3&amp;dl=0","Click to download SizeChart")</f>
      </c>
      <c r="C4989" s="0" t="inlineStr">
        <is>
          <t>Valor Men's Water Resistant Vest</t>
        </is>
      </c>
      <c r="D4989" s="0" t="inlineStr">
        <is>
          <t>152923</t>
        </is>
      </c>
      <c r="E4989" s="0" t="inlineStr">
        <is>
          <t>BLANK VALOR M GD:152923A-S</t>
        </is>
      </c>
      <c r="F4989" s="0" t="inlineStr">
        <is>
          <t>899152923042</t>
        </is>
      </c>
      <c r="G4989" s="0" t="inlineStr">
        <is>
          <t>MENS</t>
        </is>
      </c>
      <c r="H4989" s="0" t="inlineStr">
        <is>
          <t>S</t>
        </is>
      </c>
      <c r="I4989" s="0">
        <v>74.99</v>
      </c>
      <c r="J4989" s="0">
        <v>5</v>
      </c>
    </row>
    <row r="4990" spans="1:10" customHeight="0">
      <c r="A4990" s="0">
        <f>HYPERLINK("https://dl.dropboxusercontent.com/scl/fi/ciw1vrfokygdren4lux7w/valor-152923-f.jpg?rlkey=61x6uw6cyyieb4m3vttndiet8&amp;dl=0","Click to download Image")</f>
      </c>
      <c r="B4990" s="0">
        <f>HYPERLINK("https://dl.dropboxusercontent.com/scl/fi/orfd11n3wbk46f1pb1edh/mens-jackets-size-chartsvalor.jpg?rlkey=epej2i11aizspptweco1e2yo3&amp;dl=0","Click to download SizeChart")</f>
      </c>
      <c r="C4990" s="0" t="inlineStr">
        <is>
          <t>Valor Men's Water Resistant Vest</t>
        </is>
      </c>
      <c r="D4990" s="0" t="inlineStr">
        <is>
          <t>152923</t>
        </is>
      </c>
      <c r="E4990" s="0" t="inlineStr">
        <is>
          <t>BLANK VALOR M GD:152923B-M</t>
        </is>
      </c>
      <c r="F4990" s="0" t="inlineStr">
        <is>
          <t>899152923059</t>
        </is>
      </c>
      <c r="G4990" s="0" t="inlineStr">
        <is>
          <t>MENS</t>
        </is>
      </c>
      <c r="H4990" s="0" t="inlineStr">
        <is>
          <t>M</t>
        </is>
      </c>
      <c r="I4990" s="0">
        <v>74.99</v>
      </c>
      <c r="J4990" s="0">
        <v>9</v>
      </c>
    </row>
    <row r="4991" spans="1:10" customHeight="0">
      <c r="A4991" s="0">
        <f>HYPERLINK("https://dl.dropboxusercontent.com/scl/fi/ciw1vrfokygdren4lux7w/valor-152923-f.jpg?rlkey=61x6uw6cyyieb4m3vttndiet8&amp;dl=0","Click to download Image")</f>
      </c>
      <c r="B4991" s="0">
        <f>HYPERLINK("https://dl.dropboxusercontent.com/scl/fi/orfd11n3wbk46f1pb1edh/mens-jackets-size-chartsvalor.jpg?rlkey=epej2i11aizspptweco1e2yo3&amp;dl=0","Click to download SizeChart")</f>
      </c>
      <c r="C4991" s="0" t="inlineStr">
        <is>
          <t>Valor Men's Water Resistant Vest</t>
        </is>
      </c>
      <c r="D4991" s="0" t="inlineStr">
        <is>
          <t>152923</t>
        </is>
      </c>
      <c r="E4991" s="0" t="inlineStr">
        <is>
          <t>BLANK VALOR M GD:152923C-L</t>
        </is>
      </c>
      <c r="F4991" s="0" t="inlineStr">
        <is>
          <t>899152923066</t>
        </is>
      </c>
      <c r="G4991" s="0" t="inlineStr">
        <is>
          <t>MENS</t>
        </is>
      </c>
      <c r="H4991" s="0" t="inlineStr">
        <is>
          <t>L</t>
        </is>
      </c>
      <c r="I4991" s="0">
        <v>74.99</v>
      </c>
      <c r="J4991" s="0">
        <v>15</v>
      </c>
    </row>
    <row r="4992" spans="1:10" customHeight="0">
      <c r="A4992" s="0">
        <f>HYPERLINK("https://dl.dropboxusercontent.com/scl/fi/ciw1vrfokygdren4lux7w/valor-152923-f.jpg?rlkey=61x6uw6cyyieb4m3vttndiet8&amp;dl=0","Click to download Image")</f>
      </c>
      <c r="B4992" s="0">
        <f>HYPERLINK("https://dl.dropboxusercontent.com/scl/fi/orfd11n3wbk46f1pb1edh/mens-jackets-size-chartsvalor.jpg?rlkey=epej2i11aizspptweco1e2yo3&amp;dl=0","Click to download SizeChart")</f>
      </c>
      <c r="C4992" s="0" t="inlineStr">
        <is>
          <t>Valor Men's Water Resistant Vest</t>
        </is>
      </c>
      <c r="D4992" s="0" t="inlineStr">
        <is>
          <t>152923</t>
        </is>
      </c>
      <c r="E4992" s="0" t="inlineStr">
        <is>
          <t>BLANK VALOR M GD:152923D-XL</t>
        </is>
      </c>
      <c r="F4992" s="0" t="inlineStr">
        <is>
          <t>899152923073</t>
        </is>
      </c>
      <c r="G4992" s="0" t="inlineStr">
        <is>
          <t>MENS</t>
        </is>
      </c>
      <c r="H4992" s="0" t="inlineStr">
        <is>
          <t>XL</t>
        </is>
      </c>
      <c r="I4992" s="0">
        <v>74.99</v>
      </c>
      <c r="J4992" s="0">
        <v>13</v>
      </c>
    </row>
    <row r="4993" spans="1:10" customHeight="0">
      <c r="A4993" s="0">
        <f>HYPERLINK("https://dl.dropboxusercontent.com/scl/fi/ciw1vrfokygdren4lux7w/valor-152923-f.jpg?rlkey=61x6uw6cyyieb4m3vttndiet8&amp;dl=0","Click to download Image")</f>
      </c>
      <c r="B4993" s="0">
        <f>HYPERLINK("https://dl.dropboxusercontent.com/scl/fi/orfd11n3wbk46f1pb1edh/mens-jackets-size-chartsvalor.jpg?rlkey=epej2i11aizspptweco1e2yo3&amp;dl=0","Click to download SizeChart")</f>
      </c>
      <c r="C4993" s="0" t="inlineStr">
        <is>
          <t>Valor Men's Water Resistant Vest</t>
        </is>
      </c>
      <c r="D4993" s="0" t="inlineStr">
        <is>
          <t>152923</t>
        </is>
      </c>
      <c r="E4993" s="0" t="inlineStr">
        <is>
          <t>BLANK VALOR M GD:152923E-2XL</t>
        </is>
      </c>
      <c r="F4993" s="0" t="inlineStr">
        <is>
          <t>899152923080</t>
        </is>
      </c>
      <c r="G4993" s="0" t="inlineStr">
        <is>
          <t>MENS</t>
        </is>
      </c>
      <c r="H4993" s="0" t="inlineStr">
        <is>
          <t>2XL</t>
        </is>
      </c>
      <c r="I4993" s="0">
        <v>74.99</v>
      </c>
      <c r="J4993" s="0">
        <v>9</v>
      </c>
    </row>
    <row r="4994" spans="1:10" customHeight="0">
      <c r="A4994" s="0">
        <f>HYPERLINK("https://dl.dropboxusercontent.com/scl/fi/ciw1vrfokygdren4lux7w/valor-152923-f.jpg?rlkey=61x6uw6cyyieb4m3vttndiet8&amp;dl=0","Click to download Image")</f>
      </c>
      <c r="B4994" s="0">
        <f>HYPERLINK("https://dl.dropboxusercontent.com/scl/fi/orfd11n3wbk46f1pb1edh/mens-jackets-size-chartsvalor.jpg?rlkey=epej2i11aizspptweco1e2yo3&amp;dl=0","Click to download SizeChart")</f>
      </c>
      <c r="C4994" s="0" t="inlineStr">
        <is>
          <t>Valor Men's Water Resistant Vest</t>
        </is>
      </c>
      <c r="D4994" s="0" t="inlineStr">
        <is>
          <t>152923</t>
        </is>
      </c>
      <c r="E4994" s="0" t="inlineStr">
        <is>
          <t>BLANK VALOR M GD:152923F-3XL</t>
        </is>
      </c>
      <c r="F4994" s="0" t="inlineStr">
        <is>
          <t>899152923097</t>
        </is>
      </c>
      <c r="G4994" s="0" t="inlineStr">
        <is>
          <t>MENS</t>
        </is>
      </c>
      <c r="H4994" s="0" t="inlineStr">
        <is>
          <t>3XL</t>
        </is>
      </c>
      <c r="I4994" s="0">
        <v>74.99</v>
      </c>
      <c r="J4994" s="0">
        <v>5</v>
      </c>
    </row>
    <row r="4995" spans="1:10" customHeight="0">
      <c r="A4995" s="0">
        <f>HYPERLINK("https://dl.dropboxusercontent.com/scl/fi/iki1ye9rvujvn7z31w2bi/valorm.jpg?rlkey=8rixbf9mx9fe5b08zoosmw7wh&amp;dl=0","Click to download Image")</f>
      </c>
      <c r="B4995" s="0">
        <f>HYPERLINK("https://dl.dropboxusercontent.com/scl/fi/orfd11n3wbk46f1pb1edh/mens-jackets-size-chartsvalor.jpg?rlkey=epej2i11aizspptweco1e2yo3&amp;dl=0","Click to download SizeChart")</f>
      </c>
      <c r="C4995" s="0" t="inlineStr">
        <is>
          <t>Valor Men's Water Resistant Vest</t>
        </is>
      </c>
      <c r="D4995" s="0" t="inlineStr">
        <is>
          <t>152924</t>
        </is>
      </c>
      <c r="E4995" s="0" t="inlineStr">
        <is>
          <t>BLANK VALOR M RL:152924A-S</t>
        </is>
      </c>
      <c r="F4995" s="0" t="inlineStr">
        <is>
          <t>899152924049</t>
        </is>
      </c>
      <c r="G4995" s="0" t="inlineStr">
        <is>
          <t>MENS</t>
        </is>
      </c>
      <c r="H4995" s="0" t="inlineStr">
        <is>
          <t>S</t>
        </is>
      </c>
      <c r="I4995" s="0">
        <v>74.99</v>
      </c>
      <c r="J4995" s="0">
        <v>5</v>
      </c>
    </row>
    <row r="4996" spans="1:10" customHeight="0">
      <c r="A4996" s="0">
        <f>HYPERLINK("https://dl.dropboxusercontent.com/scl/fi/iki1ye9rvujvn7z31w2bi/valorm.jpg?rlkey=8rixbf9mx9fe5b08zoosmw7wh&amp;dl=0","Click to download Image")</f>
      </c>
      <c r="B4996" s="0">
        <f>HYPERLINK("https://dl.dropboxusercontent.com/scl/fi/orfd11n3wbk46f1pb1edh/mens-jackets-size-chartsvalor.jpg?rlkey=epej2i11aizspptweco1e2yo3&amp;dl=0","Click to download SizeChart")</f>
      </c>
      <c r="C4996" s="0" t="inlineStr">
        <is>
          <t>Valor Men's Water Resistant Vest</t>
        </is>
      </c>
      <c r="D4996" s="0" t="inlineStr">
        <is>
          <t>152924</t>
        </is>
      </c>
      <c r="E4996" s="0" t="inlineStr">
        <is>
          <t>BLANK VALOR M RL:152924B-M</t>
        </is>
      </c>
      <c r="F4996" s="0" t="inlineStr">
        <is>
          <t>899152924056</t>
        </is>
      </c>
      <c r="G4996" s="0" t="inlineStr">
        <is>
          <t>MENS</t>
        </is>
      </c>
      <c r="H4996" s="0" t="inlineStr">
        <is>
          <t>M</t>
        </is>
      </c>
      <c r="I4996" s="0">
        <v>74.99</v>
      </c>
      <c r="J4996" s="0">
        <v>9</v>
      </c>
    </row>
    <row r="4997" spans="1:10" customHeight="0">
      <c r="A4997" s="0">
        <f>HYPERLINK("https://dl.dropboxusercontent.com/scl/fi/iki1ye9rvujvn7z31w2bi/valorm.jpg?rlkey=8rixbf9mx9fe5b08zoosmw7wh&amp;dl=0","Click to download Image")</f>
      </c>
      <c r="B4997" s="0">
        <f>HYPERLINK("https://dl.dropboxusercontent.com/scl/fi/orfd11n3wbk46f1pb1edh/mens-jackets-size-chartsvalor.jpg?rlkey=epej2i11aizspptweco1e2yo3&amp;dl=0","Click to download SizeChart")</f>
      </c>
      <c r="C4997" s="0" t="inlineStr">
        <is>
          <t>Valor Men's Water Resistant Vest</t>
        </is>
      </c>
      <c r="D4997" s="0" t="inlineStr">
        <is>
          <t>152924</t>
        </is>
      </c>
      <c r="E4997" s="0" t="inlineStr">
        <is>
          <t>BLANK VALOR M RL:152924C-L</t>
        </is>
      </c>
      <c r="F4997" s="0" t="inlineStr">
        <is>
          <t>899152924063</t>
        </is>
      </c>
      <c r="G4997" s="0" t="inlineStr">
        <is>
          <t>MENS</t>
        </is>
      </c>
      <c r="H4997" s="0" t="inlineStr">
        <is>
          <t>L</t>
        </is>
      </c>
      <c r="I4997" s="0">
        <v>74.99</v>
      </c>
      <c r="J4997" s="0">
        <v>13</v>
      </c>
    </row>
    <row r="4998" spans="1:10" customHeight="0">
      <c r="A4998" s="0">
        <f>HYPERLINK("https://dl.dropboxusercontent.com/scl/fi/iki1ye9rvujvn7z31w2bi/valorm.jpg?rlkey=8rixbf9mx9fe5b08zoosmw7wh&amp;dl=0","Click to download Image")</f>
      </c>
      <c r="B4998" s="0">
        <f>HYPERLINK("https://dl.dropboxusercontent.com/scl/fi/orfd11n3wbk46f1pb1edh/mens-jackets-size-chartsvalor.jpg?rlkey=epej2i11aizspptweco1e2yo3&amp;dl=0","Click to download SizeChart")</f>
      </c>
      <c r="C4998" s="0" t="inlineStr">
        <is>
          <t>Valor Men's Water Resistant Vest</t>
        </is>
      </c>
      <c r="D4998" s="0" t="inlineStr">
        <is>
          <t>152924</t>
        </is>
      </c>
      <c r="E4998" s="0" t="inlineStr">
        <is>
          <t>BLANK VALOR M RL:152924D-XL</t>
        </is>
      </c>
      <c r="F4998" s="0" t="inlineStr">
        <is>
          <t>899152924070</t>
        </is>
      </c>
      <c r="G4998" s="0" t="inlineStr">
        <is>
          <t>MENS</t>
        </is>
      </c>
      <c r="H4998" s="0" t="inlineStr">
        <is>
          <t>XL</t>
        </is>
      </c>
      <c r="I4998" s="0">
        <v>74.99</v>
      </c>
      <c r="J4998" s="0">
        <v>16</v>
      </c>
    </row>
    <row r="4999" spans="1:10" customHeight="0">
      <c r="A4999" s="0">
        <f>HYPERLINK("https://dl.dropboxusercontent.com/scl/fi/iki1ye9rvujvn7z31w2bi/valorm.jpg?rlkey=8rixbf9mx9fe5b08zoosmw7wh&amp;dl=0","Click to download Image")</f>
      </c>
      <c r="B4999" s="0">
        <f>HYPERLINK("https://dl.dropboxusercontent.com/scl/fi/orfd11n3wbk46f1pb1edh/mens-jackets-size-chartsvalor.jpg?rlkey=epej2i11aizspptweco1e2yo3&amp;dl=0","Click to download SizeChart")</f>
      </c>
      <c r="C4999" s="0" t="inlineStr">
        <is>
          <t>Valor Men's Water Resistant Vest</t>
        </is>
      </c>
      <c r="D4999" s="0" t="inlineStr">
        <is>
          <t>152924</t>
        </is>
      </c>
      <c r="E4999" s="0" t="inlineStr">
        <is>
          <t>BLANK VALOR M RL:152924E-2XL</t>
        </is>
      </c>
      <c r="F4999" s="0" t="inlineStr">
        <is>
          <t>899152924087</t>
        </is>
      </c>
      <c r="G4999" s="0" t="inlineStr">
        <is>
          <t>MENS</t>
        </is>
      </c>
      <c r="H4999" s="0" t="inlineStr">
        <is>
          <t>2XL</t>
        </is>
      </c>
      <c r="I4999" s="0">
        <v>74.99</v>
      </c>
      <c r="J4999" s="0">
        <v>11</v>
      </c>
    </row>
    <row r="5000" spans="1:10" customHeight="0">
      <c r="A5000" s="0">
        <f>HYPERLINK("https://dl.dropboxusercontent.com/scl/fi/iki1ye9rvujvn7z31w2bi/valorm.jpg?rlkey=8rixbf9mx9fe5b08zoosmw7wh&amp;dl=0","Click to download Image")</f>
      </c>
      <c r="B5000" s="0">
        <f>HYPERLINK("https://dl.dropboxusercontent.com/scl/fi/orfd11n3wbk46f1pb1edh/mens-jackets-size-chartsvalor.jpg?rlkey=epej2i11aizspptweco1e2yo3&amp;dl=0","Click to download SizeChart")</f>
      </c>
      <c r="C5000" s="0" t="inlineStr">
        <is>
          <t>Valor Men's Water Resistant Vest</t>
        </is>
      </c>
      <c r="D5000" s="0" t="inlineStr">
        <is>
          <t>152924</t>
        </is>
      </c>
      <c r="E5000" s="0" t="inlineStr">
        <is>
          <t>BLANK VALOR M RL:152924F-3XL</t>
        </is>
      </c>
      <c r="F5000" s="0" t="inlineStr">
        <is>
          <t>899152924094</t>
        </is>
      </c>
      <c r="G5000" s="0" t="inlineStr">
        <is>
          <t>MENS</t>
        </is>
      </c>
      <c r="H5000" s="0" t="inlineStr">
        <is>
          <t>3XL</t>
        </is>
      </c>
      <c r="I5000" s="0">
        <v>74.99</v>
      </c>
      <c r="J5000" s="0">
        <v>5</v>
      </c>
    </row>
    <row r="5001" spans="1:10" customHeight="0">
      <c r="A5001" s="0">
        <f>HYPERLINK("https://dl.dropboxusercontent.com/scl/fi/5x37nggp6otgih3vbvucf/valor-152921-f.jpg?rlkey=qcy2txm4i1c69b1cj72jhee40&amp;dl=0","Click to download Image")</f>
      </c>
      <c r="B5001" s="0">
        <f>HYPERLINK("https://dl.dropboxusercontent.com/scl/fi/orfd11n3wbk46f1pb1edh/mens-jackets-size-chartsvalor.jpg?rlkey=epej2i11aizspptweco1e2yo3&amp;dl=0","Click to download SizeChart")</f>
      </c>
      <c r="C5001" s="0" t="inlineStr">
        <is>
          <t>Valor Men's Water Resistant Vest</t>
        </is>
      </c>
      <c r="D5001" s="0" t="inlineStr">
        <is>
          <t>152921</t>
        </is>
      </c>
      <c r="E5001" s="0" t="inlineStr">
        <is>
          <t>BLANK VALOR M WE:152921A-S</t>
        </is>
      </c>
      <c r="F5001" s="0" t="inlineStr">
        <is>
          <t>899152921048</t>
        </is>
      </c>
      <c r="G5001" s="0" t="inlineStr">
        <is>
          <t>MENS</t>
        </is>
      </c>
      <c r="H5001" s="0" t="inlineStr">
        <is>
          <t>S</t>
        </is>
      </c>
      <c r="I5001" s="0">
        <v>74.99</v>
      </c>
      <c r="J5001" s="0">
        <v>6</v>
      </c>
    </row>
    <row r="5002" spans="1:10" customHeight="0">
      <c r="A5002" s="0">
        <f>HYPERLINK("https://dl.dropboxusercontent.com/scl/fi/5x37nggp6otgih3vbvucf/valor-152921-f.jpg?rlkey=qcy2txm4i1c69b1cj72jhee40&amp;dl=0","Click to download Image")</f>
      </c>
      <c r="B5002" s="0">
        <f>HYPERLINK("https://dl.dropboxusercontent.com/scl/fi/orfd11n3wbk46f1pb1edh/mens-jackets-size-chartsvalor.jpg?rlkey=epej2i11aizspptweco1e2yo3&amp;dl=0","Click to download SizeChart")</f>
      </c>
      <c r="C5002" s="0" t="inlineStr">
        <is>
          <t>Valor Men's Water Resistant Vest</t>
        </is>
      </c>
      <c r="D5002" s="0" t="inlineStr">
        <is>
          <t>152921</t>
        </is>
      </c>
      <c r="E5002" s="0" t="inlineStr">
        <is>
          <t>BLANK VALOR M WE:152921B-M</t>
        </is>
      </c>
      <c r="F5002" s="0" t="inlineStr">
        <is>
          <t>899152921055</t>
        </is>
      </c>
      <c r="G5002" s="0" t="inlineStr">
        <is>
          <t>MENS</t>
        </is>
      </c>
      <c r="H5002" s="0" t="inlineStr">
        <is>
          <t>M</t>
        </is>
      </c>
      <c r="I5002" s="0">
        <v>74.99</v>
      </c>
      <c r="J5002" s="0">
        <v>11</v>
      </c>
    </row>
    <row r="5003" spans="1:10" customHeight="0">
      <c r="A5003" s="0">
        <f>HYPERLINK("https://dl.dropboxusercontent.com/scl/fi/5x37nggp6otgih3vbvucf/valor-152921-f.jpg?rlkey=qcy2txm4i1c69b1cj72jhee40&amp;dl=0","Click to download Image")</f>
      </c>
      <c r="B5003" s="0">
        <f>HYPERLINK("https://dl.dropboxusercontent.com/scl/fi/orfd11n3wbk46f1pb1edh/mens-jackets-size-chartsvalor.jpg?rlkey=epej2i11aizspptweco1e2yo3&amp;dl=0","Click to download SizeChart")</f>
      </c>
      <c r="C5003" s="0" t="inlineStr">
        <is>
          <t>Valor Men's Water Resistant Vest</t>
        </is>
      </c>
      <c r="D5003" s="0" t="inlineStr">
        <is>
          <t>152921</t>
        </is>
      </c>
      <c r="E5003" s="0" t="inlineStr">
        <is>
          <t>BLANK VALOR M WE:152921C-L</t>
        </is>
      </c>
      <c r="F5003" s="0" t="inlineStr">
        <is>
          <t>899152921062</t>
        </is>
      </c>
      <c r="G5003" s="0" t="inlineStr">
        <is>
          <t>MENS</t>
        </is>
      </c>
      <c r="H5003" s="0" t="inlineStr">
        <is>
          <t>L</t>
        </is>
      </c>
      <c r="I5003" s="0">
        <v>74.99</v>
      </c>
      <c r="J5003" s="0">
        <v>17</v>
      </c>
    </row>
    <row r="5004" spans="1:10" customHeight="0">
      <c r="A5004" s="0">
        <f>HYPERLINK("https://dl.dropboxusercontent.com/scl/fi/5x37nggp6otgih3vbvucf/valor-152921-f.jpg?rlkey=qcy2txm4i1c69b1cj72jhee40&amp;dl=0","Click to download Image")</f>
      </c>
      <c r="B5004" s="0">
        <f>HYPERLINK("https://dl.dropboxusercontent.com/scl/fi/orfd11n3wbk46f1pb1edh/mens-jackets-size-chartsvalor.jpg?rlkey=epej2i11aizspptweco1e2yo3&amp;dl=0","Click to download SizeChart")</f>
      </c>
      <c r="C5004" s="0" t="inlineStr">
        <is>
          <t>Valor Men's Water Resistant Vest</t>
        </is>
      </c>
      <c r="D5004" s="0" t="inlineStr">
        <is>
          <t>152921</t>
        </is>
      </c>
      <c r="E5004" s="0" t="inlineStr">
        <is>
          <t>BLANK VALOR M WE:152921D-XL</t>
        </is>
      </c>
      <c r="F5004" s="0" t="inlineStr">
        <is>
          <t>899152921079</t>
        </is>
      </c>
      <c r="G5004" s="0" t="inlineStr">
        <is>
          <t>MENS</t>
        </is>
      </c>
      <c r="H5004" s="0" t="inlineStr">
        <is>
          <t>XL</t>
        </is>
      </c>
      <c r="I5004" s="0">
        <v>74.99</v>
      </c>
      <c r="J5004" s="0">
        <v>17</v>
      </c>
    </row>
    <row r="5005" spans="1:10" customHeight="0">
      <c r="A5005" s="0">
        <f>HYPERLINK("https://dl.dropboxusercontent.com/scl/fi/5x37nggp6otgih3vbvucf/valor-152921-f.jpg?rlkey=qcy2txm4i1c69b1cj72jhee40&amp;dl=0","Click to download Image")</f>
      </c>
      <c r="B5005" s="0">
        <f>HYPERLINK("https://dl.dropboxusercontent.com/scl/fi/orfd11n3wbk46f1pb1edh/mens-jackets-size-chartsvalor.jpg?rlkey=epej2i11aizspptweco1e2yo3&amp;dl=0","Click to download SizeChart")</f>
      </c>
      <c r="C5005" s="0" t="inlineStr">
        <is>
          <t>Valor Men's Water Resistant Vest</t>
        </is>
      </c>
      <c r="D5005" s="0" t="inlineStr">
        <is>
          <t>152921</t>
        </is>
      </c>
      <c r="E5005" s="0" t="inlineStr">
        <is>
          <t>BLANK VALOR M WE:152921E-2XL</t>
        </is>
      </c>
      <c r="F5005" s="0" t="inlineStr">
        <is>
          <t>899152921086</t>
        </is>
      </c>
      <c r="G5005" s="0" t="inlineStr">
        <is>
          <t>MENS</t>
        </is>
      </c>
      <c r="H5005" s="0" t="inlineStr">
        <is>
          <t>2XL</t>
        </is>
      </c>
      <c r="I5005" s="0">
        <v>74.99</v>
      </c>
      <c r="J5005" s="0">
        <v>12</v>
      </c>
    </row>
    <row r="5006" spans="1:10" customHeight="0">
      <c r="A5006" s="0">
        <f>HYPERLINK("https://dl.dropboxusercontent.com/scl/fi/5x37nggp6otgih3vbvucf/valor-152921-f.jpg?rlkey=qcy2txm4i1c69b1cj72jhee40&amp;dl=0","Click to download Image")</f>
      </c>
      <c r="B5006" s="0">
        <f>HYPERLINK("https://dl.dropboxusercontent.com/scl/fi/orfd11n3wbk46f1pb1edh/mens-jackets-size-chartsvalor.jpg?rlkey=epej2i11aizspptweco1e2yo3&amp;dl=0","Click to download SizeChart")</f>
      </c>
      <c r="C5006" s="0" t="inlineStr">
        <is>
          <t>Valor Men's Water Resistant Vest</t>
        </is>
      </c>
      <c r="D5006" s="0" t="inlineStr">
        <is>
          <t>152921</t>
        </is>
      </c>
      <c r="E5006" s="0" t="inlineStr">
        <is>
          <t>BLANK VALOR M WE:152921F-3XL</t>
        </is>
      </c>
      <c r="F5006" s="0" t="inlineStr">
        <is>
          <t>899152921093</t>
        </is>
      </c>
      <c r="G5006" s="0" t="inlineStr">
        <is>
          <t>MENS</t>
        </is>
      </c>
      <c r="H5006" s="0" t="inlineStr">
        <is>
          <t>3XL</t>
        </is>
      </c>
      <c r="I5006" s="0">
        <v>74.99</v>
      </c>
      <c r="J5006" s="0">
        <v>6</v>
      </c>
    </row>
    <row r="5007" spans="1:10" customHeight="0">
      <c r="A5007" s="0">
        <f>HYPERLINK("https://dl.dropboxusercontent.com/scl/fi/9553pzsiy8x17gvp4gh7j/wester-137042-f.jpg?rlkey=9pdpgjhzh59dyw3f3w4idhnna&amp;dl=0","Click to download Image")</f>
      </c>
      <c r="B5007" s="0">
        <f>HYPERLINK("https://dl.dropboxusercontent.com/scl/fi/1sbsxvp0xcdfcryfmu8rt/womens-tank-top-size-chartswester.jpg?rlkey=qcwdg6ncsj942km1d0brczt4q&amp;dl=0","Click to download SizeChart")</f>
      </c>
      <c r="C5007" s="0" t="inlineStr">
        <is>
          <t>Wester Women's Tri-Blend Tank</t>
        </is>
      </c>
      <c r="D5007" s="0" t="inlineStr">
        <is>
          <t>137042</t>
        </is>
      </c>
      <c r="E5007" s="0" t="inlineStr">
        <is>
          <t>BLANK WESTER W RL:137042A-S</t>
        </is>
      </c>
      <c r="F5007" s="0" t="inlineStr">
        <is>
          <t>899137042041</t>
        </is>
      </c>
      <c r="G5007" s="0" t="inlineStr">
        <is>
          <t>WOMENS</t>
        </is>
      </c>
      <c r="H5007" s="0" t="inlineStr">
        <is>
          <t>S</t>
        </is>
      </c>
      <c r="I5007" s="0">
        <v>18.99</v>
      </c>
      <c r="J5007" s="0">
        <v>6</v>
      </c>
    </row>
    <row r="5008" spans="1:10" customHeight="0">
      <c r="A5008" s="0">
        <f>HYPERLINK("https://dl.dropboxusercontent.com/scl/fi/9553pzsiy8x17gvp4gh7j/wester-137042-f.jpg?rlkey=9pdpgjhzh59dyw3f3w4idhnna&amp;dl=0","Click to download Image")</f>
      </c>
      <c r="B5008" s="0">
        <f>HYPERLINK("https://dl.dropboxusercontent.com/scl/fi/1sbsxvp0xcdfcryfmu8rt/womens-tank-top-size-chartswester.jpg?rlkey=qcwdg6ncsj942km1d0brczt4q&amp;dl=0","Click to download SizeChart")</f>
      </c>
      <c r="C5008" s="0" t="inlineStr">
        <is>
          <t>Wester Women's Tri-Blend Tank</t>
        </is>
      </c>
      <c r="D5008" s="0" t="inlineStr">
        <is>
          <t>137042</t>
        </is>
      </c>
      <c r="E5008" s="0" t="inlineStr">
        <is>
          <t>BLANK WESTER W RL:137042B-M</t>
        </is>
      </c>
      <c r="F5008" s="0" t="inlineStr">
        <is>
          <t>899137042058</t>
        </is>
      </c>
      <c r="G5008" s="0" t="inlineStr">
        <is>
          <t>WOMENS</t>
        </is>
      </c>
      <c r="H5008" s="0" t="inlineStr">
        <is>
          <t>M</t>
        </is>
      </c>
      <c r="I5008" s="0">
        <v>18.99</v>
      </c>
      <c r="J5008" s="0">
        <v>16</v>
      </c>
    </row>
    <row r="5009" spans="1:10" customHeight="0">
      <c r="A5009" s="0">
        <f>HYPERLINK("https://dl.dropboxusercontent.com/scl/fi/9553pzsiy8x17gvp4gh7j/wester-137042-f.jpg?rlkey=9pdpgjhzh59dyw3f3w4idhnna&amp;dl=0","Click to download Image")</f>
      </c>
      <c r="B5009" s="0">
        <f>HYPERLINK("https://dl.dropboxusercontent.com/scl/fi/1sbsxvp0xcdfcryfmu8rt/womens-tank-top-size-chartswester.jpg?rlkey=qcwdg6ncsj942km1d0brczt4q&amp;dl=0","Click to download SizeChart")</f>
      </c>
      <c r="C5009" s="0" t="inlineStr">
        <is>
          <t>Wester Women's Tri-Blend Tank</t>
        </is>
      </c>
      <c r="D5009" s="0" t="inlineStr">
        <is>
          <t>137042</t>
        </is>
      </c>
      <c r="E5009" s="0" t="inlineStr">
        <is>
          <t>BLANK WESTER W RL:137042C-L</t>
        </is>
      </c>
      <c r="F5009" s="0" t="inlineStr">
        <is>
          <t>899137042065</t>
        </is>
      </c>
      <c r="G5009" s="0" t="inlineStr">
        <is>
          <t>WOMENS</t>
        </is>
      </c>
      <c r="H5009" s="0" t="inlineStr">
        <is>
          <t>L</t>
        </is>
      </c>
      <c r="I5009" s="0">
        <v>18.99</v>
      </c>
      <c r="J5009" s="0">
        <v>16</v>
      </c>
    </row>
    <row r="5010" spans="1:10" customHeight="0">
      <c r="A5010" s="0">
        <f>HYPERLINK("https://dl.dropboxusercontent.com/scl/fi/9553pzsiy8x17gvp4gh7j/wester-137042-f.jpg?rlkey=9pdpgjhzh59dyw3f3w4idhnna&amp;dl=0","Click to download Image")</f>
      </c>
      <c r="B5010" s="0">
        <f>HYPERLINK("https://dl.dropboxusercontent.com/scl/fi/1sbsxvp0xcdfcryfmu8rt/womens-tank-top-size-chartswester.jpg?rlkey=qcwdg6ncsj942km1d0brczt4q&amp;dl=0","Click to download SizeChart")</f>
      </c>
      <c r="C5010" s="0" t="inlineStr">
        <is>
          <t>Wester Women's Tri-Blend Tank</t>
        </is>
      </c>
      <c r="D5010" s="0" t="inlineStr">
        <is>
          <t>137042</t>
        </is>
      </c>
      <c r="E5010" s="0" t="inlineStr">
        <is>
          <t>BLANK WESTER W RL:137042D-XL</t>
        </is>
      </c>
      <c r="F5010" s="0" t="inlineStr">
        <is>
          <t>899137042072</t>
        </is>
      </c>
      <c r="G5010" s="0" t="inlineStr">
        <is>
          <t>WOMENS</t>
        </is>
      </c>
      <c r="H5010" s="0" t="inlineStr">
        <is>
          <t>XL</t>
        </is>
      </c>
      <c r="I5010" s="0">
        <v>18.99</v>
      </c>
      <c r="J5010" s="0">
        <v>8</v>
      </c>
    </row>
    <row r="5011" spans="1:10" customHeight="0">
      <c r="A5011" s="0">
        <f>HYPERLINK("https://dl.dropboxusercontent.com/scl/fi/9553pzsiy8x17gvp4gh7j/wester-137042-f.jpg?rlkey=9pdpgjhzh59dyw3f3w4idhnna&amp;dl=0","Click to download Image")</f>
      </c>
      <c r="B5011" s="0">
        <f>HYPERLINK("https://dl.dropboxusercontent.com/scl/fi/1sbsxvp0xcdfcryfmu8rt/womens-tank-top-size-chartswester.jpg?rlkey=qcwdg6ncsj942km1d0brczt4q&amp;dl=0","Click to download SizeChart")</f>
      </c>
      <c r="C5011" s="0" t="inlineStr">
        <is>
          <t>Wester Women's Tri-Blend Tank</t>
        </is>
      </c>
      <c r="D5011" s="0" t="inlineStr">
        <is>
          <t>137042</t>
        </is>
      </c>
      <c r="E5011" s="0" t="inlineStr">
        <is>
          <t>BLANK WESTER W RL:137042E-2XL</t>
        </is>
      </c>
      <c r="F5011" s="0" t="inlineStr">
        <is>
          <t>899137042089</t>
        </is>
      </c>
      <c r="G5011" s="0" t="inlineStr">
        <is>
          <t>WOMENS</t>
        </is>
      </c>
      <c r="H5011" s="0" t="inlineStr">
        <is>
          <t>2XL</t>
        </is>
      </c>
      <c r="I5011" s="0">
        <v>18.99</v>
      </c>
      <c r="J5011" s="0">
        <v>0</v>
      </c>
    </row>
    <row r="5012" spans="1:10" customHeight="0">
      <c r="A5012" s="0">
        <f>HYPERLINK("https://dl.dropboxusercontent.com/scl/fi/9553pzsiy8x17gvp4gh7j/wester-137042-f.jpg?rlkey=9pdpgjhzh59dyw3f3w4idhnna&amp;dl=0","Click to download Image")</f>
      </c>
      <c r="B5012" s="0">
        <f>HYPERLINK("https://dl.dropboxusercontent.com/scl/fi/1sbsxvp0xcdfcryfmu8rt/womens-tank-top-size-chartswester.jpg?rlkey=qcwdg6ncsj942km1d0brczt4q&amp;dl=0","Click to download SizeChart")</f>
      </c>
      <c r="C5012" s="0" t="inlineStr">
        <is>
          <t>Wester Women's Tri-Blend Tank</t>
        </is>
      </c>
      <c r="D5012" s="0" t="inlineStr">
        <is>
          <t>137042</t>
        </is>
      </c>
      <c r="E5012" s="0" t="inlineStr">
        <is>
          <t>BLANK WESTER W RL:137042F-3XL</t>
        </is>
      </c>
      <c r="F5012" s="0" t="inlineStr">
        <is>
          <t>899137042096</t>
        </is>
      </c>
      <c r="G5012" s="0" t="inlineStr">
        <is>
          <t>WOMENS</t>
        </is>
      </c>
      <c r="H5012" s="0" t="inlineStr">
        <is>
          <t>3XL</t>
        </is>
      </c>
      <c r="I5012" s="0">
        <v>18.99</v>
      </c>
      <c r="J5012" s="0">
        <v>0</v>
      </c>
    </row>
    <row r="5013" spans="1:10" customHeight="0">
      <c r="A5013" s="0">
        <f>HYPERLINK("https://dl.dropboxusercontent.com/scl/fi/nopvqdlzfbz50ptpxwkq7/109547af.jpg?rlkey=c0715ktytj3wma9c9gmgilbya&amp;dl=0","Click to download Image")</f>
      </c>
      <c r="B5013" s="0">
        <f>HYPERLINK("https://dl.dropboxusercontent.com/scl/fi/wajyiqtfqzipwqzkuifoo/womens-tank-top-size-chartswren.jpg?rlkey=499fbm1movsnk4f1fdu5bg21o&amp;dl=0","Click to download SizeChart")</f>
      </c>
      <c r="C5013" s="0" t="inlineStr">
        <is>
          <t>Wren Women's Color Block Tank Top</t>
        </is>
      </c>
      <c r="D5013" s="0" t="inlineStr">
        <is>
          <t>113013</t>
        </is>
      </c>
      <c r="E5013" s="0" t="inlineStr">
        <is>
          <t>BLANK WREN WHITE BLACK:113013A - S</t>
        </is>
      </c>
      <c r="G5013" s="0" t="inlineStr">
        <is>
          <t>WOMENS</t>
        </is>
      </c>
      <c r="H5013" s="0" t="inlineStr">
        <is>
          <t>S</t>
        </is>
      </c>
      <c r="I5013" s="0">
        <v>19.99</v>
      </c>
      <c r="J5013" s="0">
        <v>18</v>
      </c>
    </row>
    <row r="5014" spans="1:10" customHeight="0">
      <c r="A5014" s="0">
        <f>HYPERLINK("https://dl.dropboxusercontent.com/scl/fi/nopvqdlzfbz50ptpxwkq7/109547af.jpg?rlkey=c0715ktytj3wma9c9gmgilbya&amp;dl=0","Click to download Image")</f>
      </c>
      <c r="B5014" s="0">
        <f>HYPERLINK("https://dl.dropboxusercontent.com/scl/fi/wajyiqtfqzipwqzkuifoo/womens-tank-top-size-chartswren.jpg?rlkey=499fbm1movsnk4f1fdu5bg21o&amp;dl=0","Click to download SizeChart")</f>
      </c>
      <c r="C5014" s="0" t="inlineStr">
        <is>
          <t>Wren Women's Color Block Tank Top</t>
        </is>
      </c>
      <c r="D5014" s="0" t="inlineStr">
        <is>
          <t>113013</t>
        </is>
      </c>
      <c r="E5014" s="0" t="inlineStr">
        <is>
          <t>BLANK WREN WHITE BLACK:113013B - M</t>
        </is>
      </c>
      <c r="G5014" s="0" t="inlineStr">
        <is>
          <t>WOMENS</t>
        </is>
      </c>
      <c r="H5014" s="0" t="inlineStr">
        <is>
          <t>M</t>
        </is>
      </c>
      <c r="I5014" s="0">
        <v>19.99</v>
      </c>
      <c r="J5014" s="0">
        <v>42</v>
      </c>
    </row>
    <row r="5015" spans="1:10" customHeight="0">
      <c r="A5015" s="0">
        <f>HYPERLINK("https://dl.dropboxusercontent.com/scl/fi/nopvqdlzfbz50ptpxwkq7/109547af.jpg?rlkey=c0715ktytj3wma9c9gmgilbya&amp;dl=0","Click to download Image")</f>
      </c>
      <c r="B5015" s="0">
        <f>HYPERLINK("https://dl.dropboxusercontent.com/scl/fi/wajyiqtfqzipwqzkuifoo/womens-tank-top-size-chartswren.jpg?rlkey=499fbm1movsnk4f1fdu5bg21o&amp;dl=0","Click to download SizeChart")</f>
      </c>
      <c r="C5015" s="0" t="inlineStr">
        <is>
          <t>Wren Women's Color Block Tank Top</t>
        </is>
      </c>
      <c r="D5015" s="0" t="inlineStr">
        <is>
          <t>113013</t>
        </is>
      </c>
      <c r="E5015" s="0" t="inlineStr">
        <is>
          <t>BLANK WREN WHITE BLACK:113013C - L</t>
        </is>
      </c>
      <c r="G5015" s="0" t="inlineStr">
        <is>
          <t>WOMENS</t>
        </is>
      </c>
      <c r="H5015" s="0" t="inlineStr">
        <is>
          <t>L</t>
        </is>
      </c>
      <c r="I5015" s="0">
        <v>19.99</v>
      </c>
      <c r="J5015" s="0">
        <v>36</v>
      </c>
    </row>
    <row r="5016" spans="1:10" customHeight="0">
      <c r="A5016" s="0">
        <f>HYPERLINK("https://dl.dropboxusercontent.com/scl/fi/nopvqdlzfbz50ptpxwkq7/109547af.jpg?rlkey=c0715ktytj3wma9c9gmgilbya&amp;dl=0","Click to download Image")</f>
      </c>
      <c r="B5016" s="0">
        <f>HYPERLINK("https://dl.dropboxusercontent.com/scl/fi/wajyiqtfqzipwqzkuifoo/womens-tank-top-size-chartswren.jpg?rlkey=499fbm1movsnk4f1fdu5bg21o&amp;dl=0","Click to download SizeChart")</f>
      </c>
      <c r="C5016" s="0" t="inlineStr">
        <is>
          <t>Wren Women's Color Block Tank Top</t>
        </is>
      </c>
      <c r="D5016" s="0" t="inlineStr">
        <is>
          <t>113013</t>
        </is>
      </c>
      <c r="E5016" s="0" t="inlineStr">
        <is>
          <t>BLANK WREN WHITE BLACK:113013D - XL</t>
        </is>
      </c>
      <c r="G5016" s="0" t="inlineStr">
        <is>
          <t>WOMENS</t>
        </is>
      </c>
      <c r="H5016" s="0" t="inlineStr">
        <is>
          <t>XL</t>
        </is>
      </c>
      <c r="I5016" s="0">
        <v>19.99</v>
      </c>
      <c r="J5016" s="0">
        <v>12</v>
      </c>
    </row>
    <row r="5017" spans="1:10" customHeight="0">
      <c r="A5017" s="0">
        <f>HYPERLINK("https://dl.dropboxusercontent.com/scl/fi/nopvqdlzfbz50ptpxwkq7/109547af.jpg?rlkey=c0715ktytj3wma9c9gmgilbya&amp;dl=0","Click to download Image")</f>
      </c>
      <c r="B5017" s="0">
        <f>HYPERLINK("https://dl.dropboxusercontent.com/scl/fi/wajyiqtfqzipwqzkuifoo/womens-tank-top-size-chartswren.jpg?rlkey=499fbm1movsnk4f1fdu5bg21o&amp;dl=0","Click to download SizeChart")</f>
      </c>
      <c r="C5017" s="0" t="inlineStr">
        <is>
          <t>Wren Women's Color Block Tank Top</t>
        </is>
      </c>
      <c r="D5017" s="0" t="inlineStr">
        <is>
          <t>113013</t>
        </is>
      </c>
      <c r="E5017" s="0" t="inlineStr">
        <is>
          <t>BLANK WREN WHITE BLACK:113013E - 2XL</t>
        </is>
      </c>
      <c r="G5017" s="0" t="inlineStr">
        <is>
          <t>WOMENS</t>
        </is>
      </c>
      <c r="H5017" s="0" t="inlineStr">
        <is>
          <t>2XL</t>
        </is>
      </c>
      <c r="I5017" s="0">
        <v>19.99</v>
      </c>
      <c r="J5017" s="0">
        <v>9</v>
      </c>
    </row>
    <row r="5018" spans="1:10" customHeight="0">
      <c r="A5018" s="0">
        <f>HYPERLINK("https://dl.dropboxusercontent.com/scl/fi/nopvqdlzfbz50ptpxwkq7/109547af.jpg?rlkey=c0715ktytj3wma9c9gmgilbya&amp;dl=0","Click to download Image")</f>
      </c>
      <c r="B5018" s="0">
        <f>HYPERLINK("https://dl.dropboxusercontent.com/scl/fi/wajyiqtfqzipwqzkuifoo/womens-tank-top-size-chartswren.jpg?rlkey=499fbm1movsnk4f1fdu5bg21o&amp;dl=0","Click to download SizeChart")</f>
      </c>
      <c r="C5018" s="0" t="inlineStr">
        <is>
          <t>Wren Women's Color Block Tank Top</t>
        </is>
      </c>
      <c r="D5018" s="0" t="inlineStr">
        <is>
          <t>113013</t>
        </is>
      </c>
      <c r="E5018" s="0" t="inlineStr">
        <is>
          <t>BLANK WREN WHITE BLACK:113013F - 3XL</t>
        </is>
      </c>
      <c r="G5018" s="0" t="inlineStr">
        <is>
          <t>WOMENS</t>
        </is>
      </c>
      <c r="H5018" s="0" t="inlineStr">
        <is>
          <t>3XL</t>
        </is>
      </c>
      <c r="I5018" s="0">
        <v>19.99</v>
      </c>
      <c r="J5018" s="0">
        <v>1</v>
      </c>
    </row>
    <row r="5019" spans="1:10" customHeight="0">
      <c r="A5019" s="0">
        <f>HYPERLINK("https://dl.dropboxusercontent.com/scl/fi/kcj8ms6zgtagq1vzdr3ht/111415-af.jpg?rlkey=61diycvhs1m5lg2q140ha1psp&amp;dl=0","Click to download Image")</f>
      </c>
      <c r="B5019" s="0">
        <f>HYPERLINK("https://dl.dropboxusercontent.com/scl/fi/wajyiqtfqzipwqzkuifoo/womens-tank-top-size-chartswren.jpg?rlkey=499fbm1movsnk4f1fdu5bg21o&amp;dl=0","Click to download SizeChart")</f>
      </c>
      <c r="C5019" s="0" t="inlineStr">
        <is>
          <t>Wren Women's Color Block Tank Top</t>
        </is>
      </c>
      <c r="D5019" s="0" t="inlineStr">
        <is>
          <t>113014</t>
        </is>
      </c>
      <c r="E5019" s="0" t="inlineStr">
        <is>
          <t>BLANK WREN CARDINAL:113014A - S</t>
        </is>
      </c>
      <c r="G5019" s="0" t="inlineStr">
        <is>
          <t>WOMENS</t>
        </is>
      </c>
      <c r="H5019" s="0" t="inlineStr">
        <is>
          <t>S</t>
        </is>
      </c>
      <c r="I5019" s="0">
        <v>19.99</v>
      </c>
      <c r="J5019" s="0">
        <v>18</v>
      </c>
    </row>
    <row r="5020" spans="1:10" customHeight="0">
      <c r="A5020" s="0">
        <f>HYPERLINK("https://dl.dropboxusercontent.com/scl/fi/kcj8ms6zgtagq1vzdr3ht/111415-af.jpg?rlkey=61diycvhs1m5lg2q140ha1psp&amp;dl=0","Click to download Image")</f>
      </c>
      <c r="B5020" s="0">
        <f>HYPERLINK("https://dl.dropboxusercontent.com/scl/fi/wajyiqtfqzipwqzkuifoo/womens-tank-top-size-chartswren.jpg?rlkey=499fbm1movsnk4f1fdu5bg21o&amp;dl=0","Click to download SizeChart")</f>
      </c>
      <c r="C5020" s="0" t="inlineStr">
        <is>
          <t>Wren Women's Color Block Tank Top</t>
        </is>
      </c>
      <c r="D5020" s="0" t="inlineStr">
        <is>
          <t>113014</t>
        </is>
      </c>
      <c r="E5020" s="0" t="inlineStr">
        <is>
          <t>BLANK WREN CARDINAL:113014B - M</t>
        </is>
      </c>
      <c r="G5020" s="0" t="inlineStr">
        <is>
          <t>WOMENS</t>
        </is>
      </c>
      <c r="H5020" s="0" t="inlineStr">
        <is>
          <t>M</t>
        </is>
      </c>
      <c r="I5020" s="0">
        <v>19.99</v>
      </c>
      <c r="J5020" s="0">
        <v>42</v>
      </c>
    </row>
    <row r="5021" spans="1:10" customHeight="0">
      <c r="A5021" s="0">
        <f>HYPERLINK("https://dl.dropboxusercontent.com/scl/fi/kcj8ms6zgtagq1vzdr3ht/111415-af.jpg?rlkey=61diycvhs1m5lg2q140ha1psp&amp;dl=0","Click to download Image")</f>
      </c>
      <c r="B5021" s="0">
        <f>HYPERLINK("https://dl.dropboxusercontent.com/scl/fi/wajyiqtfqzipwqzkuifoo/womens-tank-top-size-chartswren.jpg?rlkey=499fbm1movsnk4f1fdu5bg21o&amp;dl=0","Click to download SizeChart")</f>
      </c>
      <c r="C5021" s="0" t="inlineStr">
        <is>
          <t>Wren Women's Color Block Tank Top</t>
        </is>
      </c>
      <c r="D5021" s="0" t="inlineStr">
        <is>
          <t>113014</t>
        </is>
      </c>
      <c r="E5021" s="0" t="inlineStr">
        <is>
          <t>BLANK WREN CARDINAL:113014C - L</t>
        </is>
      </c>
      <c r="G5021" s="0" t="inlineStr">
        <is>
          <t>WOMENS</t>
        </is>
      </c>
      <c r="H5021" s="0" t="inlineStr">
        <is>
          <t>L</t>
        </is>
      </c>
      <c r="I5021" s="0">
        <v>19.99</v>
      </c>
      <c r="J5021" s="0">
        <v>36</v>
      </c>
    </row>
    <row r="5022" spans="1:10" customHeight="0">
      <c r="A5022" s="0">
        <f>HYPERLINK("https://dl.dropboxusercontent.com/scl/fi/kcj8ms6zgtagq1vzdr3ht/111415-af.jpg?rlkey=61diycvhs1m5lg2q140ha1psp&amp;dl=0","Click to download Image")</f>
      </c>
      <c r="B5022" s="0">
        <f>HYPERLINK("https://dl.dropboxusercontent.com/scl/fi/wajyiqtfqzipwqzkuifoo/womens-tank-top-size-chartswren.jpg?rlkey=499fbm1movsnk4f1fdu5bg21o&amp;dl=0","Click to download SizeChart")</f>
      </c>
      <c r="C5022" s="0" t="inlineStr">
        <is>
          <t>Wren Women's Color Block Tank Top</t>
        </is>
      </c>
      <c r="D5022" s="0" t="inlineStr">
        <is>
          <t>113014</t>
        </is>
      </c>
      <c r="E5022" s="0" t="inlineStr">
        <is>
          <t>BLANK WREN CARDINAL:113014D - XL</t>
        </is>
      </c>
      <c r="G5022" s="0" t="inlineStr">
        <is>
          <t>WOMENS</t>
        </is>
      </c>
      <c r="H5022" s="0" t="inlineStr">
        <is>
          <t>XL</t>
        </is>
      </c>
      <c r="I5022" s="0">
        <v>19.99</v>
      </c>
      <c r="J5022" s="0">
        <v>12</v>
      </c>
    </row>
    <row r="5023" spans="1:10" customHeight="0">
      <c r="A5023" s="0">
        <f>HYPERLINK("https://dl.dropboxusercontent.com/scl/fi/kcj8ms6zgtagq1vzdr3ht/111415-af.jpg?rlkey=61diycvhs1m5lg2q140ha1psp&amp;dl=0","Click to download Image")</f>
      </c>
      <c r="B5023" s="0">
        <f>HYPERLINK("https://dl.dropboxusercontent.com/scl/fi/wajyiqtfqzipwqzkuifoo/womens-tank-top-size-chartswren.jpg?rlkey=499fbm1movsnk4f1fdu5bg21o&amp;dl=0","Click to download SizeChart")</f>
      </c>
      <c r="C5023" s="0" t="inlineStr">
        <is>
          <t>Wren Women's Color Block Tank Top</t>
        </is>
      </c>
      <c r="D5023" s="0" t="inlineStr">
        <is>
          <t>113014</t>
        </is>
      </c>
      <c r="E5023" s="0" t="inlineStr">
        <is>
          <t>BLANK WREN CARDINAL:113014E - 2XL</t>
        </is>
      </c>
      <c r="G5023" s="0" t="inlineStr">
        <is>
          <t>WOMENS</t>
        </is>
      </c>
      <c r="H5023" s="0" t="inlineStr">
        <is>
          <t>2XL</t>
        </is>
      </c>
      <c r="I5023" s="0">
        <v>19.99</v>
      </c>
      <c r="J5023" s="0">
        <v>6</v>
      </c>
    </row>
    <row r="5024" spans="1:10" customHeight="0">
      <c r="A5024" s="0">
        <f>HYPERLINK("https://dl.dropboxusercontent.com/scl/fi/kcj8ms6zgtagq1vzdr3ht/111415-af.jpg?rlkey=61diycvhs1m5lg2q140ha1psp&amp;dl=0","Click to download Image")</f>
      </c>
      <c r="B5024" s="0">
        <f>HYPERLINK("https://dl.dropboxusercontent.com/scl/fi/wajyiqtfqzipwqzkuifoo/womens-tank-top-size-chartswren.jpg?rlkey=499fbm1movsnk4f1fdu5bg21o&amp;dl=0","Click to download SizeChart")</f>
      </c>
      <c r="C5024" s="0" t="inlineStr">
        <is>
          <t>Wren Women's Color Block Tank Top</t>
        </is>
      </c>
      <c r="D5024" s="0" t="inlineStr">
        <is>
          <t>113014</t>
        </is>
      </c>
      <c r="E5024" s="0" t="inlineStr">
        <is>
          <t>BLANK WREN CARDINAL:113014F - 3XL</t>
        </is>
      </c>
      <c r="G5024" s="0" t="inlineStr">
        <is>
          <t>WOMENS</t>
        </is>
      </c>
      <c r="H5024" s="0" t="inlineStr">
        <is>
          <t>3XL</t>
        </is>
      </c>
      <c r="I5024" s="0">
        <v>19.99</v>
      </c>
      <c r="J5024" s="0">
        <v>6</v>
      </c>
    </row>
    <row r="5025" spans="1:10" customHeight="0">
      <c r="A5025" s="0">
        <f>HYPERLINK("https://dl.dropboxusercontent.com/scl/fi/5yq86eefzaaxlfxmbw5ga/zada.jpg?rlkey=ebahsdda1srf53q3guz3o2y2i&amp;dl=0","Click to download Image")</f>
      </c>
      <c r="B5025" s="0">
        <f>HYPERLINK("https://dl.dropboxusercontent.com/scl/fi/3j3ju9pgkrb05jo0dt358/womens-t-shirt-size-chartszada.jpg?rlkey=yuave04af341099znsm8vcqos&amp;dl=0","Click to download SizeChart")</f>
      </c>
      <c r="C5025" s="0" t="inlineStr">
        <is>
          <t>Zada Women's Modal Long Sleeve</t>
        </is>
      </c>
      <c r="D5025" s="0" t="inlineStr">
        <is>
          <t>138220</t>
        </is>
      </c>
      <c r="E5025" s="0" t="inlineStr">
        <is>
          <t>BLANK ZADA W BK:138220A-S</t>
        </is>
      </c>
      <c r="F5025" s="0" t="inlineStr">
        <is>
          <t>899138220042</t>
        </is>
      </c>
      <c r="G5025" s="0" t="inlineStr">
        <is>
          <t>WOMENS</t>
        </is>
      </c>
      <c r="H5025" s="0" t="inlineStr">
        <is>
          <t>S</t>
        </is>
      </c>
      <c r="I5025" s="0">
        <v>24.99</v>
      </c>
      <c r="J5025" s="0">
        <v>0</v>
      </c>
    </row>
    <row r="5026" spans="1:10" customHeight="0">
      <c r="A5026" s="0">
        <f>HYPERLINK("https://dl.dropboxusercontent.com/scl/fi/5yq86eefzaaxlfxmbw5ga/zada.jpg?rlkey=ebahsdda1srf53q3guz3o2y2i&amp;dl=0","Click to download Image")</f>
      </c>
      <c r="B5026" s="0">
        <f>HYPERLINK("https://dl.dropboxusercontent.com/scl/fi/3j3ju9pgkrb05jo0dt358/womens-t-shirt-size-chartszada.jpg?rlkey=yuave04af341099znsm8vcqos&amp;dl=0","Click to download SizeChart")</f>
      </c>
      <c r="C5026" s="0" t="inlineStr">
        <is>
          <t>Zada Women's Modal Long Sleeve</t>
        </is>
      </c>
      <c r="D5026" s="0" t="inlineStr">
        <is>
          <t>138220</t>
        </is>
      </c>
      <c r="E5026" s="0" t="inlineStr">
        <is>
          <t>BLANK ZADA W BK:138220B-M</t>
        </is>
      </c>
      <c r="F5026" s="0" t="inlineStr">
        <is>
          <t>899138220059</t>
        </is>
      </c>
      <c r="G5026" s="0" t="inlineStr">
        <is>
          <t>WOMENS</t>
        </is>
      </c>
      <c r="H5026" s="0" t="inlineStr">
        <is>
          <t>M</t>
        </is>
      </c>
      <c r="I5026" s="0">
        <v>24.99</v>
      </c>
      <c r="J5026" s="0">
        <v>11</v>
      </c>
    </row>
    <row r="5027" spans="1:10" customHeight="0">
      <c r="A5027" s="0">
        <f>HYPERLINK("https://dl.dropboxusercontent.com/scl/fi/5yq86eefzaaxlfxmbw5ga/zada.jpg?rlkey=ebahsdda1srf53q3guz3o2y2i&amp;dl=0","Click to download Image")</f>
      </c>
      <c r="B5027" s="0">
        <f>HYPERLINK("https://dl.dropboxusercontent.com/scl/fi/3j3ju9pgkrb05jo0dt358/womens-t-shirt-size-chartszada.jpg?rlkey=yuave04af341099znsm8vcqos&amp;dl=0","Click to download SizeChart")</f>
      </c>
      <c r="C5027" s="0" t="inlineStr">
        <is>
          <t>Zada Women's Modal Long Sleeve</t>
        </is>
      </c>
      <c r="D5027" s="0" t="inlineStr">
        <is>
          <t>138220</t>
        </is>
      </c>
      <c r="E5027" s="0" t="inlineStr">
        <is>
          <t>BLANK ZADA W BK:138220C-L</t>
        </is>
      </c>
      <c r="F5027" s="0" t="inlineStr">
        <is>
          <t>899138220066</t>
        </is>
      </c>
      <c r="G5027" s="0" t="inlineStr">
        <is>
          <t>WOMENS</t>
        </is>
      </c>
      <c r="H5027" s="0" t="inlineStr">
        <is>
          <t>L</t>
        </is>
      </c>
      <c r="I5027" s="0">
        <v>24.99</v>
      </c>
      <c r="J5027" s="0">
        <v>8</v>
      </c>
    </row>
    <row r="5028" spans="1:10" customHeight="0">
      <c r="A5028" s="0">
        <f>HYPERLINK("https://dl.dropboxusercontent.com/scl/fi/5yq86eefzaaxlfxmbw5ga/zada.jpg?rlkey=ebahsdda1srf53q3guz3o2y2i&amp;dl=0","Click to download Image")</f>
      </c>
      <c r="B5028" s="0">
        <f>HYPERLINK("https://dl.dropboxusercontent.com/scl/fi/3j3ju9pgkrb05jo0dt358/womens-t-shirt-size-chartszada.jpg?rlkey=yuave04af341099znsm8vcqos&amp;dl=0","Click to download SizeChart")</f>
      </c>
      <c r="C5028" s="0" t="inlineStr">
        <is>
          <t>Zada Women's Modal Long Sleeve</t>
        </is>
      </c>
      <c r="D5028" s="0" t="inlineStr">
        <is>
          <t>138220</t>
        </is>
      </c>
      <c r="E5028" s="0" t="inlineStr">
        <is>
          <t>BLANK ZADA W BK:138220D-XL</t>
        </is>
      </c>
      <c r="F5028" s="0" t="inlineStr">
        <is>
          <t>899138220073</t>
        </is>
      </c>
      <c r="G5028" s="0" t="inlineStr">
        <is>
          <t>WOMENS</t>
        </is>
      </c>
      <c r="H5028" s="0" t="inlineStr">
        <is>
          <t>XL</t>
        </is>
      </c>
      <c r="I5028" s="0">
        <v>24.99</v>
      </c>
      <c r="J5028" s="0">
        <v>5</v>
      </c>
    </row>
    <row r="5029" spans="1:10" customHeight="0">
      <c r="A5029" s="0">
        <f>HYPERLINK("https://dl.dropboxusercontent.com/scl/fi/5yq86eefzaaxlfxmbw5ga/zada.jpg?rlkey=ebahsdda1srf53q3guz3o2y2i&amp;dl=0","Click to download Image")</f>
      </c>
      <c r="B5029" s="0">
        <f>HYPERLINK("https://dl.dropboxusercontent.com/scl/fi/3j3ju9pgkrb05jo0dt358/womens-t-shirt-size-chartszada.jpg?rlkey=yuave04af341099znsm8vcqos&amp;dl=0","Click to download SizeChart")</f>
      </c>
      <c r="C5029" s="0" t="inlineStr">
        <is>
          <t>Zada Women's Modal Long Sleeve</t>
        </is>
      </c>
      <c r="D5029" s="0" t="inlineStr">
        <is>
          <t>138220</t>
        </is>
      </c>
      <c r="E5029" s="0" t="inlineStr">
        <is>
          <t>BLANK ZADA W BK:138220E-2XL</t>
        </is>
      </c>
      <c r="F5029" s="0" t="inlineStr">
        <is>
          <t>899138220080</t>
        </is>
      </c>
      <c r="G5029" s="0" t="inlineStr">
        <is>
          <t>WOMENS</t>
        </is>
      </c>
      <c r="H5029" s="0" t="inlineStr">
        <is>
          <t>2XL</t>
        </is>
      </c>
      <c r="I5029" s="0">
        <v>24.99</v>
      </c>
      <c r="J5029" s="0">
        <v>1</v>
      </c>
    </row>
    <row r="5030" spans="1:10" customHeight="0">
      <c r="A5030" s="0">
        <f>HYPERLINK("https://dl.dropboxusercontent.com/scl/fi/5yq86eefzaaxlfxmbw5ga/zada.jpg?rlkey=ebahsdda1srf53q3guz3o2y2i&amp;dl=0","Click to download Image")</f>
      </c>
      <c r="B5030" s="0">
        <f>HYPERLINK("https://dl.dropboxusercontent.com/scl/fi/3j3ju9pgkrb05jo0dt358/womens-t-shirt-size-chartszada.jpg?rlkey=yuave04af341099znsm8vcqos&amp;dl=0","Click to download SizeChart")</f>
      </c>
      <c r="C5030" s="0" t="inlineStr">
        <is>
          <t>Zada Women's Modal Long Sleeve</t>
        </is>
      </c>
      <c r="D5030" s="0" t="inlineStr">
        <is>
          <t>138220</t>
        </is>
      </c>
      <c r="E5030" s="0" t="inlineStr">
        <is>
          <t>BLANK ZADA W BK:138220F-3XL</t>
        </is>
      </c>
      <c r="F5030" s="0" t="inlineStr">
        <is>
          <t>899138220097</t>
        </is>
      </c>
      <c r="G5030" s="0" t="inlineStr">
        <is>
          <t>WOMENS</t>
        </is>
      </c>
      <c r="H5030" s="0" t="inlineStr">
        <is>
          <t>3XL</t>
        </is>
      </c>
      <c r="I5030" s="0">
        <v>24.99</v>
      </c>
      <c r="J5030" s="0">
        <v>0</v>
      </c>
    </row>
    <row r="5031" spans="1:10" customHeight="0">
      <c r="A5031" s="0">
        <f>HYPERLINK("https://dl.dropboxusercontent.com/scl/fi/5b36n9z9bb6kp1k2mpjtk/109175-af3.jpg?rlkey=lakxt57qw5hrnk36cf4nih13y&amp;dl=0","Click to download Image")</f>
      </c>
      <c r="B5031" s="0">
        <f>HYPERLINK("https://dl.dropboxusercontent.com/scl/fi/7vdxykcehgs8as1uk28oa/womens-size-chartsaria.jpg?rlkey=z4jke1po6zr40tgw0y885uwmp&amp;dl=0","Click to download SizeChart")</f>
      </c>
      <c r="C5031" s="0" t="inlineStr">
        <is>
          <t>Aria Women's Reversible Vest</t>
        </is>
      </c>
      <c r="D5031" s="0" t="inlineStr">
        <is>
          <t>109175</t>
        </is>
      </c>
      <c r="E5031" s="0" t="inlineStr">
        <is>
          <t>BLANK ARIA BLACK:109175A - S</t>
        </is>
      </c>
      <c r="G5031" s="0" t="inlineStr">
        <is>
          <t>WOMENS</t>
        </is>
      </c>
      <c r="H5031" s="0" t="inlineStr">
        <is>
          <t>S</t>
        </is>
      </c>
      <c r="I5031" s="0">
        <v>39.99</v>
      </c>
      <c r="J5031" s="0">
        <v>25</v>
      </c>
    </row>
    <row r="5032" spans="1:10" customHeight="0">
      <c r="A5032" s="0">
        <f>HYPERLINK("https://dl.dropboxusercontent.com/scl/fi/5b36n9z9bb6kp1k2mpjtk/109175-af3.jpg?rlkey=lakxt57qw5hrnk36cf4nih13y&amp;dl=0","Click to download Image")</f>
      </c>
      <c r="B5032" s="0">
        <f>HYPERLINK("https://dl.dropboxusercontent.com/scl/fi/7vdxykcehgs8as1uk28oa/womens-size-chartsaria.jpg?rlkey=z4jke1po6zr40tgw0y885uwmp&amp;dl=0","Click to download SizeChart")</f>
      </c>
      <c r="C5032" s="0" t="inlineStr">
        <is>
          <t>Aria Women's Reversible Vest</t>
        </is>
      </c>
      <c r="D5032" s="0" t="inlineStr">
        <is>
          <t>109175</t>
        </is>
      </c>
      <c r="E5032" s="0" t="inlineStr">
        <is>
          <t>BLANK ARIA BLACK:109175B - M</t>
        </is>
      </c>
      <c r="G5032" s="0" t="inlineStr">
        <is>
          <t>WOMENS</t>
        </is>
      </c>
      <c r="H5032" s="0" t="inlineStr">
        <is>
          <t>M</t>
        </is>
      </c>
      <c r="I5032" s="0">
        <v>39.99</v>
      </c>
      <c r="J5032" s="0">
        <v>69</v>
      </c>
    </row>
    <row r="5033" spans="1:10" customHeight="0">
      <c r="A5033" s="0">
        <f>HYPERLINK("https://dl.dropboxusercontent.com/scl/fi/5b36n9z9bb6kp1k2mpjtk/109175-af3.jpg?rlkey=lakxt57qw5hrnk36cf4nih13y&amp;dl=0","Click to download Image")</f>
      </c>
      <c r="B5033" s="0">
        <f>HYPERLINK("https://dl.dropboxusercontent.com/scl/fi/7vdxykcehgs8as1uk28oa/womens-size-chartsaria.jpg?rlkey=z4jke1po6zr40tgw0y885uwmp&amp;dl=0","Click to download SizeChart")</f>
      </c>
      <c r="C5033" s="0" t="inlineStr">
        <is>
          <t>Aria Women's Reversible Vest</t>
        </is>
      </c>
      <c r="D5033" s="0" t="inlineStr">
        <is>
          <t>109175</t>
        </is>
      </c>
      <c r="E5033" s="0" t="inlineStr">
        <is>
          <t>BLANK ARIA BLACK:109175C - L</t>
        </is>
      </c>
      <c r="G5033" s="0" t="inlineStr">
        <is>
          <t>WOMENS</t>
        </is>
      </c>
      <c r="H5033" s="0" t="inlineStr">
        <is>
          <t>L</t>
        </is>
      </c>
      <c r="I5033" s="0">
        <v>39.99</v>
      </c>
      <c r="J5033" s="0">
        <v>64</v>
      </c>
    </row>
    <row r="5034" spans="1:10" customHeight="0">
      <c r="A5034" s="0">
        <f>HYPERLINK("https://dl.dropboxusercontent.com/scl/fi/5b36n9z9bb6kp1k2mpjtk/109175-af3.jpg?rlkey=lakxt57qw5hrnk36cf4nih13y&amp;dl=0","Click to download Image")</f>
      </c>
      <c r="B5034" s="0">
        <f>HYPERLINK("https://dl.dropboxusercontent.com/scl/fi/7vdxykcehgs8as1uk28oa/womens-size-chartsaria.jpg?rlkey=z4jke1po6zr40tgw0y885uwmp&amp;dl=0","Click to download SizeChart")</f>
      </c>
      <c r="C5034" s="0" t="inlineStr">
        <is>
          <t>Aria Women's Reversible Vest</t>
        </is>
      </c>
      <c r="D5034" s="0" t="inlineStr">
        <is>
          <t>109175</t>
        </is>
      </c>
      <c r="E5034" s="0" t="inlineStr">
        <is>
          <t>BLANK ARIA BLACK:109175D - XL</t>
        </is>
      </c>
      <c r="G5034" s="0" t="inlineStr">
        <is>
          <t>WOMENS</t>
        </is>
      </c>
      <c r="H5034" s="0" t="inlineStr">
        <is>
          <t>XL</t>
        </is>
      </c>
      <c r="I5034" s="0">
        <v>39.99</v>
      </c>
      <c r="J5034" s="0">
        <v>7</v>
      </c>
    </row>
    <row r="5035" spans="1:10" customHeight="0">
      <c r="A5035" s="0">
        <f>HYPERLINK("https://dl.dropboxusercontent.com/scl/fi/5b36n9z9bb6kp1k2mpjtk/109175-af3.jpg?rlkey=lakxt57qw5hrnk36cf4nih13y&amp;dl=0","Click to download Image")</f>
      </c>
      <c r="B5035" s="0">
        <f>HYPERLINK("https://dl.dropboxusercontent.com/scl/fi/7vdxykcehgs8as1uk28oa/womens-size-chartsaria.jpg?rlkey=z4jke1po6zr40tgw0y885uwmp&amp;dl=0","Click to download SizeChart")</f>
      </c>
      <c r="C5035" s="0" t="inlineStr">
        <is>
          <t>Aria Women's Reversible Vest</t>
        </is>
      </c>
      <c r="D5035" s="0" t="inlineStr">
        <is>
          <t>109175</t>
        </is>
      </c>
      <c r="E5035" s="0" t="inlineStr">
        <is>
          <t>BLANK ARIA BLACK:109175E - 2XL</t>
        </is>
      </c>
      <c r="G5035" s="0" t="inlineStr">
        <is>
          <t>WOMENS</t>
        </is>
      </c>
      <c r="H5035" s="0" t="inlineStr">
        <is>
          <t>2XL</t>
        </is>
      </c>
      <c r="I5035" s="0">
        <v>39.99</v>
      </c>
      <c r="J5035" s="0">
        <v>0</v>
      </c>
    </row>
    <row r="5036" spans="1:10" customHeight="0">
      <c r="A5036" s="0">
        <f>HYPERLINK("https://dl.dropboxusercontent.com/scl/fi/5b36n9z9bb6kp1k2mpjtk/109175-af3.jpg?rlkey=lakxt57qw5hrnk36cf4nih13y&amp;dl=0","Click to download Image")</f>
      </c>
      <c r="B5036" s="0">
        <f>HYPERLINK("https://dl.dropboxusercontent.com/scl/fi/7vdxykcehgs8as1uk28oa/womens-size-chartsaria.jpg?rlkey=z4jke1po6zr40tgw0y885uwmp&amp;dl=0","Click to download SizeChart")</f>
      </c>
      <c r="C5036" s="0" t="inlineStr">
        <is>
          <t>Aria Women's Reversible Vest</t>
        </is>
      </c>
      <c r="D5036" s="0" t="inlineStr">
        <is>
          <t>109175</t>
        </is>
      </c>
      <c r="E5036" s="0" t="inlineStr">
        <is>
          <t>BLANK ARIA BLACK:109175F - 3XL</t>
        </is>
      </c>
      <c r="G5036" s="0" t="inlineStr">
        <is>
          <t>WOMENS</t>
        </is>
      </c>
      <c r="H5036" s="0" t="inlineStr">
        <is>
          <t>3XL</t>
        </is>
      </c>
      <c r="I5036" s="0">
        <v>39.99</v>
      </c>
      <c r="J5036" s="0">
        <v>1</v>
      </c>
    </row>
    <row r="5037" spans="1:10" customHeight="0">
      <c r="A5037" s="0">
        <f>HYPERLINK("https://dl.dropboxusercontent.com/scl/fi/0x7l8o7npqi19v2ieo85n/aria.jpg?rlkey=w33zvo7wjxubmbvddhbqn2nei&amp;dl=0","Click to download Image")</f>
      </c>
      <c r="B5037" s="0">
        <f>HYPERLINK("https://dl.dropboxusercontent.com/scl/fi/7vdxykcehgs8as1uk28oa/womens-size-chartsaria.jpg?rlkey=z4jke1po6zr40tgw0y885uwmp&amp;dl=0","Click to download SizeChart")</f>
      </c>
      <c r="C5037" s="0" t="inlineStr">
        <is>
          <t>Aria Women's Reversible Vest</t>
        </is>
      </c>
      <c r="D5037" s="0" t="inlineStr">
        <is>
          <t>109201</t>
        </is>
      </c>
      <c r="E5037" s="0" t="inlineStr">
        <is>
          <t>BLANK ARIA GREY:109201A - S</t>
        </is>
      </c>
      <c r="G5037" s="0" t="inlineStr">
        <is>
          <t>WOMENS</t>
        </is>
      </c>
      <c r="H5037" s="0" t="inlineStr">
        <is>
          <t>S</t>
        </is>
      </c>
      <c r="I5037" s="0">
        <v>39.99</v>
      </c>
      <c r="J5037" s="0">
        <v>23</v>
      </c>
    </row>
    <row r="5038" spans="1:10" customHeight="0">
      <c r="A5038" s="0">
        <f>HYPERLINK("https://dl.dropboxusercontent.com/scl/fi/0x7l8o7npqi19v2ieo85n/aria.jpg?rlkey=w33zvo7wjxubmbvddhbqn2nei&amp;dl=0","Click to download Image")</f>
      </c>
      <c r="B5038" s="0">
        <f>HYPERLINK("https://dl.dropboxusercontent.com/scl/fi/7vdxykcehgs8as1uk28oa/womens-size-chartsaria.jpg?rlkey=z4jke1po6zr40tgw0y885uwmp&amp;dl=0","Click to download SizeChart")</f>
      </c>
      <c r="C5038" s="0" t="inlineStr">
        <is>
          <t>Aria Women's Reversible Vest</t>
        </is>
      </c>
      <c r="D5038" s="0" t="inlineStr">
        <is>
          <t>109201</t>
        </is>
      </c>
      <c r="E5038" s="0" t="inlineStr">
        <is>
          <t>BLANK ARIA GREY:109201B - M</t>
        </is>
      </c>
      <c r="G5038" s="0" t="inlineStr">
        <is>
          <t>WOMENS</t>
        </is>
      </c>
      <c r="H5038" s="0" t="inlineStr">
        <is>
          <t>M</t>
        </is>
      </c>
      <c r="I5038" s="0">
        <v>39.99</v>
      </c>
      <c r="J5038" s="0">
        <v>45</v>
      </c>
    </row>
    <row r="5039" spans="1:10" customHeight="0">
      <c r="A5039" s="0">
        <f>HYPERLINK("https://dl.dropboxusercontent.com/scl/fi/0x7l8o7npqi19v2ieo85n/aria.jpg?rlkey=w33zvo7wjxubmbvddhbqn2nei&amp;dl=0","Click to download Image")</f>
      </c>
      <c r="B5039" s="0">
        <f>HYPERLINK("https://dl.dropboxusercontent.com/scl/fi/7vdxykcehgs8as1uk28oa/womens-size-chartsaria.jpg?rlkey=z4jke1po6zr40tgw0y885uwmp&amp;dl=0","Click to download SizeChart")</f>
      </c>
      <c r="C5039" s="0" t="inlineStr">
        <is>
          <t>Aria Women's Reversible Vest</t>
        </is>
      </c>
      <c r="D5039" s="0" t="inlineStr">
        <is>
          <t>109201</t>
        </is>
      </c>
      <c r="E5039" s="0" t="inlineStr">
        <is>
          <t>BLANK ARIA GREY:109201C - L</t>
        </is>
      </c>
      <c r="G5039" s="0" t="inlineStr">
        <is>
          <t>WOMENS</t>
        </is>
      </c>
      <c r="H5039" s="0" t="inlineStr">
        <is>
          <t>L</t>
        </is>
      </c>
      <c r="I5039" s="0">
        <v>39.99</v>
      </c>
      <c r="J5039" s="0">
        <v>46</v>
      </c>
    </row>
    <row r="5040" spans="1:10" customHeight="0">
      <c r="A5040" s="0">
        <f>HYPERLINK("https://dl.dropboxusercontent.com/scl/fi/0x7l8o7npqi19v2ieo85n/aria.jpg?rlkey=w33zvo7wjxubmbvddhbqn2nei&amp;dl=0","Click to download Image")</f>
      </c>
      <c r="B5040" s="0">
        <f>HYPERLINK("https://dl.dropboxusercontent.com/scl/fi/7vdxykcehgs8as1uk28oa/womens-size-chartsaria.jpg?rlkey=z4jke1po6zr40tgw0y885uwmp&amp;dl=0","Click to download SizeChart")</f>
      </c>
      <c r="C5040" s="0" t="inlineStr">
        <is>
          <t>Aria Women's Reversible Vest</t>
        </is>
      </c>
      <c r="D5040" s="0" t="inlineStr">
        <is>
          <t>109201</t>
        </is>
      </c>
      <c r="E5040" s="0" t="inlineStr">
        <is>
          <t>BLANK ARIA GREY:109201D - XL</t>
        </is>
      </c>
      <c r="G5040" s="0" t="inlineStr">
        <is>
          <t>WOMENS</t>
        </is>
      </c>
      <c r="H5040" s="0" t="inlineStr">
        <is>
          <t>XL</t>
        </is>
      </c>
      <c r="I5040" s="0">
        <v>39.99</v>
      </c>
      <c r="J5040" s="0">
        <v>21</v>
      </c>
    </row>
    <row r="5041" spans="1:10" customHeight="0">
      <c r="A5041" s="0">
        <f>HYPERLINK("https://dl.dropboxusercontent.com/scl/fi/0x7l8o7npqi19v2ieo85n/aria.jpg?rlkey=w33zvo7wjxubmbvddhbqn2nei&amp;dl=0","Click to download Image")</f>
      </c>
      <c r="B5041" s="0">
        <f>HYPERLINK("https://dl.dropboxusercontent.com/scl/fi/7vdxykcehgs8as1uk28oa/womens-size-chartsaria.jpg?rlkey=z4jke1po6zr40tgw0y885uwmp&amp;dl=0","Click to download SizeChart")</f>
      </c>
      <c r="C5041" s="0" t="inlineStr">
        <is>
          <t>Aria Women's Reversible Vest</t>
        </is>
      </c>
      <c r="D5041" s="0" t="inlineStr">
        <is>
          <t>109201</t>
        </is>
      </c>
      <c r="E5041" s="0" t="inlineStr">
        <is>
          <t>BLANK ARIA GREY:109201E - 2XL</t>
        </is>
      </c>
      <c r="G5041" s="0" t="inlineStr">
        <is>
          <t>WOMENS</t>
        </is>
      </c>
      <c r="H5041" s="0" t="inlineStr">
        <is>
          <t>2XL</t>
        </is>
      </c>
      <c r="I5041" s="0">
        <v>39.99</v>
      </c>
      <c r="J5041" s="0">
        <v>5</v>
      </c>
    </row>
    <row r="5042" spans="1:10" customHeight="0">
      <c r="A5042" s="0">
        <f>HYPERLINK("https://dl.dropboxusercontent.com/scl/fi/0x7l8o7npqi19v2ieo85n/aria.jpg?rlkey=w33zvo7wjxubmbvddhbqn2nei&amp;dl=0","Click to download Image")</f>
      </c>
      <c r="B5042" s="0">
        <f>HYPERLINK("https://dl.dropboxusercontent.com/scl/fi/7vdxykcehgs8as1uk28oa/womens-size-chartsaria.jpg?rlkey=z4jke1po6zr40tgw0y885uwmp&amp;dl=0","Click to download SizeChart")</f>
      </c>
      <c r="C5042" s="0" t="inlineStr">
        <is>
          <t>Aria Women's Reversible Vest</t>
        </is>
      </c>
      <c r="D5042" s="0" t="inlineStr">
        <is>
          <t>109201</t>
        </is>
      </c>
      <c r="E5042" s="0" t="inlineStr">
        <is>
          <t>BLANK ARIA GREY:109201F - 3XL</t>
        </is>
      </c>
      <c r="G5042" s="0" t="inlineStr">
        <is>
          <t>WOMENS</t>
        </is>
      </c>
      <c r="H5042" s="0" t="inlineStr">
        <is>
          <t>3XL</t>
        </is>
      </c>
      <c r="I5042" s="0">
        <v>39.99</v>
      </c>
      <c r="J5042" s="0">
        <v>5</v>
      </c>
    </row>
    <row r="5043" spans="1:10" customHeight="0">
      <c r="A5043" s="0">
        <f>HYPERLINK("https://dl.dropboxusercontent.com/scl/fi/o724yx5yvljuaesc8oh5w/109202-af3.jpg?rlkey=cy2lwo88elvtpgmwmyvouvjay&amp;dl=0","Click to download Image")</f>
      </c>
      <c r="B5043" s="0">
        <f>HYPERLINK("https://dl.dropboxusercontent.com/scl/fi/7vdxykcehgs8as1uk28oa/womens-size-chartsaria.jpg?rlkey=z4jke1po6zr40tgw0y885uwmp&amp;dl=0","Click to download SizeChart")</f>
      </c>
      <c r="C5043" s="0" t="inlineStr">
        <is>
          <t>Aria Women's Reversible Vest</t>
        </is>
      </c>
      <c r="D5043" s="0" t="inlineStr">
        <is>
          <t>109202</t>
        </is>
      </c>
      <c r="E5043" s="0" t="inlineStr">
        <is>
          <t>BLANK ARIA WHITE:109202A - S</t>
        </is>
      </c>
      <c r="G5043" s="0" t="inlineStr">
        <is>
          <t>WOMENS</t>
        </is>
      </c>
      <c r="H5043" s="0" t="inlineStr">
        <is>
          <t>S</t>
        </is>
      </c>
      <c r="I5043" s="0">
        <v>39.99</v>
      </c>
      <c r="J5043" s="0">
        <v>15</v>
      </c>
    </row>
    <row r="5044" spans="1:10" customHeight="0">
      <c r="A5044" s="0">
        <f>HYPERLINK("https://dl.dropboxusercontent.com/scl/fi/o724yx5yvljuaesc8oh5w/109202-af3.jpg?rlkey=cy2lwo88elvtpgmwmyvouvjay&amp;dl=0","Click to download Image")</f>
      </c>
      <c r="B5044" s="0">
        <f>HYPERLINK("https://dl.dropboxusercontent.com/scl/fi/7vdxykcehgs8as1uk28oa/womens-size-chartsaria.jpg?rlkey=z4jke1po6zr40tgw0y885uwmp&amp;dl=0","Click to download SizeChart")</f>
      </c>
      <c r="C5044" s="0" t="inlineStr">
        <is>
          <t>Aria Women's Reversible Vest</t>
        </is>
      </c>
      <c r="D5044" s="0" t="inlineStr">
        <is>
          <t>109202</t>
        </is>
      </c>
      <c r="E5044" s="0" t="inlineStr">
        <is>
          <t>BLANK ARIA WHITE:109202B - M</t>
        </is>
      </c>
      <c r="G5044" s="0" t="inlineStr">
        <is>
          <t>WOMENS</t>
        </is>
      </c>
      <c r="H5044" s="0" t="inlineStr">
        <is>
          <t>M</t>
        </is>
      </c>
      <c r="I5044" s="0">
        <v>39.99</v>
      </c>
      <c r="J5044" s="0">
        <v>38</v>
      </c>
    </row>
    <row r="5045" spans="1:10" customHeight="0">
      <c r="A5045" s="0">
        <f>HYPERLINK("https://dl.dropboxusercontent.com/scl/fi/o724yx5yvljuaesc8oh5w/109202-af3.jpg?rlkey=cy2lwo88elvtpgmwmyvouvjay&amp;dl=0","Click to download Image")</f>
      </c>
      <c r="B5045" s="0">
        <f>HYPERLINK("https://dl.dropboxusercontent.com/scl/fi/7vdxykcehgs8as1uk28oa/womens-size-chartsaria.jpg?rlkey=z4jke1po6zr40tgw0y885uwmp&amp;dl=0","Click to download SizeChart")</f>
      </c>
      <c r="C5045" s="0" t="inlineStr">
        <is>
          <t>Aria Women's Reversible Vest</t>
        </is>
      </c>
      <c r="D5045" s="0" t="inlineStr">
        <is>
          <t>109202</t>
        </is>
      </c>
      <c r="E5045" s="0" t="inlineStr">
        <is>
          <t>BLANK ARIA WHITE:109202C - L</t>
        </is>
      </c>
      <c r="G5045" s="0" t="inlineStr">
        <is>
          <t>WOMENS</t>
        </is>
      </c>
      <c r="H5045" s="0" t="inlineStr">
        <is>
          <t>L</t>
        </is>
      </c>
      <c r="I5045" s="0">
        <v>39.99</v>
      </c>
      <c r="J5045" s="0">
        <v>35</v>
      </c>
    </row>
    <row r="5046" spans="1:10" customHeight="0">
      <c r="A5046" s="0">
        <f>HYPERLINK("https://dl.dropboxusercontent.com/scl/fi/o724yx5yvljuaesc8oh5w/109202-af3.jpg?rlkey=cy2lwo88elvtpgmwmyvouvjay&amp;dl=0","Click to download Image")</f>
      </c>
      <c r="B5046" s="0">
        <f>HYPERLINK("https://dl.dropboxusercontent.com/scl/fi/7vdxykcehgs8as1uk28oa/womens-size-chartsaria.jpg?rlkey=z4jke1po6zr40tgw0y885uwmp&amp;dl=0","Click to download SizeChart")</f>
      </c>
      <c r="C5046" s="0" t="inlineStr">
        <is>
          <t>Aria Women's Reversible Vest</t>
        </is>
      </c>
      <c r="D5046" s="0" t="inlineStr">
        <is>
          <t>109202</t>
        </is>
      </c>
      <c r="E5046" s="0" t="inlineStr">
        <is>
          <t>BLANK ARIA WHITE:109202D - XL</t>
        </is>
      </c>
      <c r="G5046" s="0" t="inlineStr">
        <is>
          <t>WOMENS</t>
        </is>
      </c>
      <c r="H5046" s="0" t="inlineStr">
        <is>
          <t>XL</t>
        </is>
      </c>
      <c r="I5046" s="0">
        <v>39.99</v>
      </c>
      <c r="J5046" s="0">
        <v>12</v>
      </c>
    </row>
    <row r="5047" spans="1:10" customHeight="0">
      <c r="A5047" s="0">
        <f>HYPERLINK("https://dl.dropboxusercontent.com/scl/fi/o724yx5yvljuaesc8oh5w/109202-af3.jpg?rlkey=cy2lwo88elvtpgmwmyvouvjay&amp;dl=0","Click to download Image")</f>
      </c>
      <c r="B5047" s="0">
        <f>HYPERLINK("https://dl.dropboxusercontent.com/scl/fi/7vdxykcehgs8as1uk28oa/womens-size-chartsaria.jpg?rlkey=z4jke1po6zr40tgw0y885uwmp&amp;dl=0","Click to download SizeChart")</f>
      </c>
      <c r="C5047" s="0" t="inlineStr">
        <is>
          <t>Aria Women's Reversible Vest</t>
        </is>
      </c>
      <c r="D5047" s="0" t="inlineStr">
        <is>
          <t>109202</t>
        </is>
      </c>
      <c r="E5047" s="0" t="inlineStr">
        <is>
          <t>BLANK ARIA WHITE:109202E - 2XL</t>
        </is>
      </c>
      <c r="G5047" s="0" t="inlineStr">
        <is>
          <t>WOMENS</t>
        </is>
      </c>
      <c r="H5047" s="0" t="inlineStr">
        <is>
          <t>2XL</t>
        </is>
      </c>
      <c r="I5047" s="0">
        <v>39.99</v>
      </c>
      <c r="J5047" s="0">
        <v>0</v>
      </c>
    </row>
    <row r="5048" spans="1:10" customHeight="0">
      <c r="A5048" s="0">
        <f>HYPERLINK("https://dl.dropboxusercontent.com/scl/fi/o724yx5yvljuaesc8oh5w/109202-af3.jpg?rlkey=cy2lwo88elvtpgmwmyvouvjay&amp;dl=0","Click to download Image")</f>
      </c>
      <c r="B5048" s="0">
        <f>HYPERLINK("https://dl.dropboxusercontent.com/scl/fi/7vdxykcehgs8as1uk28oa/womens-size-chartsaria.jpg?rlkey=z4jke1po6zr40tgw0y885uwmp&amp;dl=0","Click to download SizeChart")</f>
      </c>
      <c r="C5048" s="0" t="inlineStr">
        <is>
          <t>Aria Women's Reversible Vest</t>
        </is>
      </c>
      <c r="D5048" s="0" t="inlineStr">
        <is>
          <t>109202</t>
        </is>
      </c>
      <c r="E5048" s="0" t="inlineStr">
        <is>
          <t>BLANK ARIA WHITE:109202F - 3XL</t>
        </is>
      </c>
      <c r="G5048" s="0" t="inlineStr">
        <is>
          <t>WOMENS</t>
        </is>
      </c>
      <c r="H5048" s="0" t="inlineStr">
        <is>
          <t>3XL</t>
        </is>
      </c>
      <c r="I5048" s="0">
        <v>39.99</v>
      </c>
      <c r="J5048" s="0">
        <v>1</v>
      </c>
    </row>
    <row r="5049" spans="1:10" customHeight="0">
      <c r="A5049" s="0">
        <f>HYPERLINK("https://dl.dropboxusercontent.com/scl/fi/fegxz97tb8bjzw60vdq9y/benitat.jpg?rlkey=zkp07fab1pqz2oqfw77vinv2w&amp;dl=0","Click to download Image")</f>
      </c>
      <c r="B5049" s="0">
        <f>HYPERLINK("https://dl.dropboxusercontent.com/scl/fi/ftfkxnmvodw6noub7q2bc/womens-size-chartsbenita.jpg?rlkey=igcrd6rh16tuxj950tv2blnue&amp;dl=0","Click to download SizeChart")</f>
      </c>
      <c r="C5049" s="0" t="inlineStr">
        <is>
          <t>Benita Women's Nylon Scuba Jacket</t>
        </is>
      </c>
      <c r="D5049" s="0" t="inlineStr">
        <is>
          <t>132860</t>
        </is>
      </c>
      <c r="E5049" s="0" t="inlineStr">
        <is>
          <t>BLANK BENITA W BC:132860A-S</t>
        </is>
      </c>
      <c r="F5049" s="0" t="inlineStr">
        <is>
          <t>899132860046</t>
        </is>
      </c>
      <c r="G5049" s="0" t="inlineStr">
        <is>
          <t>WOMENS</t>
        </is>
      </c>
      <c r="H5049" s="0" t="inlineStr">
        <is>
          <t>S</t>
        </is>
      </c>
      <c r="I5049" s="0">
        <v>64.99</v>
      </c>
      <c r="J5049" s="0">
        <v>43</v>
      </c>
    </row>
    <row r="5050" spans="1:10" customHeight="0">
      <c r="A5050" s="0">
        <f>HYPERLINK("https://dl.dropboxusercontent.com/scl/fi/fegxz97tb8bjzw60vdq9y/benitat.jpg?rlkey=zkp07fab1pqz2oqfw77vinv2w&amp;dl=0","Click to download Image")</f>
      </c>
      <c r="B5050" s="0">
        <f>HYPERLINK("https://dl.dropboxusercontent.com/scl/fi/ftfkxnmvodw6noub7q2bc/womens-size-chartsbenita.jpg?rlkey=igcrd6rh16tuxj950tv2blnue&amp;dl=0","Click to download SizeChart")</f>
      </c>
      <c r="C5050" s="0" t="inlineStr">
        <is>
          <t>Benita Women's Nylon Scuba Jacket</t>
        </is>
      </c>
      <c r="D5050" s="0" t="inlineStr">
        <is>
          <t>132860</t>
        </is>
      </c>
      <c r="E5050" s="0" t="inlineStr">
        <is>
          <t>BLANK BENITA W BC:132860B-M</t>
        </is>
      </c>
      <c r="F5050" s="0" t="inlineStr">
        <is>
          <t>899132860053</t>
        </is>
      </c>
      <c r="G5050" s="0" t="inlineStr">
        <is>
          <t>WOMENS</t>
        </is>
      </c>
      <c r="H5050" s="0" t="inlineStr">
        <is>
          <t>M</t>
        </is>
      </c>
      <c r="I5050" s="0">
        <v>64.99</v>
      </c>
      <c r="J5050" s="0">
        <v>87</v>
      </c>
    </row>
    <row r="5051" spans="1:10" customHeight="0">
      <c r="A5051" s="0">
        <f>HYPERLINK("https://dl.dropboxusercontent.com/scl/fi/fegxz97tb8bjzw60vdq9y/benitat.jpg?rlkey=zkp07fab1pqz2oqfw77vinv2w&amp;dl=0","Click to download Image")</f>
      </c>
      <c r="B5051" s="0">
        <f>HYPERLINK("https://dl.dropboxusercontent.com/scl/fi/ftfkxnmvodw6noub7q2bc/womens-size-chartsbenita.jpg?rlkey=igcrd6rh16tuxj950tv2blnue&amp;dl=0","Click to download SizeChart")</f>
      </c>
      <c r="C5051" s="0" t="inlineStr">
        <is>
          <t>Benita Women's Nylon Scuba Jacket</t>
        </is>
      </c>
      <c r="D5051" s="0" t="inlineStr">
        <is>
          <t>132860</t>
        </is>
      </c>
      <c r="E5051" s="0" t="inlineStr">
        <is>
          <t>BLANK BENITA W BC:132860C-L</t>
        </is>
      </c>
      <c r="F5051" s="0" t="inlineStr">
        <is>
          <t>899132860060</t>
        </is>
      </c>
      <c r="G5051" s="0" t="inlineStr">
        <is>
          <t>WOMENS</t>
        </is>
      </c>
      <c r="H5051" s="0" t="inlineStr">
        <is>
          <t>L</t>
        </is>
      </c>
      <c r="I5051" s="0">
        <v>64.99</v>
      </c>
      <c r="J5051" s="0">
        <v>87</v>
      </c>
    </row>
    <row r="5052" spans="1:10" customHeight="0">
      <c r="A5052" s="0">
        <f>HYPERLINK("https://dl.dropboxusercontent.com/scl/fi/fegxz97tb8bjzw60vdq9y/benitat.jpg?rlkey=zkp07fab1pqz2oqfw77vinv2w&amp;dl=0","Click to download Image")</f>
      </c>
      <c r="B5052" s="0">
        <f>HYPERLINK("https://dl.dropboxusercontent.com/scl/fi/ftfkxnmvodw6noub7q2bc/womens-size-chartsbenita.jpg?rlkey=igcrd6rh16tuxj950tv2blnue&amp;dl=0","Click to download SizeChart")</f>
      </c>
      <c r="C5052" s="0" t="inlineStr">
        <is>
          <t>Benita Women's Nylon Scuba Jacket</t>
        </is>
      </c>
      <c r="D5052" s="0" t="inlineStr">
        <is>
          <t>132860</t>
        </is>
      </c>
      <c r="E5052" s="0" t="inlineStr">
        <is>
          <t>BLANK BENITA W BC:132860D-XL</t>
        </is>
      </c>
      <c r="F5052" s="0" t="inlineStr">
        <is>
          <t>899132860077</t>
        </is>
      </c>
      <c r="G5052" s="0" t="inlineStr">
        <is>
          <t>WOMENS</t>
        </is>
      </c>
      <c r="H5052" s="0" t="inlineStr">
        <is>
          <t>XL</t>
        </is>
      </c>
      <c r="I5052" s="0">
        <v>64.99</v>
      </c>
      <c r="J5052" s="0">
        <v>43</v>
      </c>
    </row>
    <row r="5053" spans="1:10" customHeight="0">
      <c r="A5053" s="0">
        <f>HYPERLINK("https://dl.dropboxusercontent.com/scl/fi/fegxz97tb8bjzw60vdq9y/benitat.jpg?rlkey=zkp07fab1pqz2oqfw77vinv2w&amp;dl=0","Click to download Image")</f>
      </c>
      <c r="B5053" s="0">
        <f>HYPERLINK("https://dl.dropboxusercontent.com/scl/fi/ftfkxnmvodw6noub7q2bc/womens-size-chartsbenita.jpg?rlkey=igcrd6rh16tuxj950tv2blnue&amp;dl=0","Click to download SizeChart")</f>
      </c>
      <c r="C5053" s="0" t="inlineStr">
        <is>
          <t>Benita Women's Nylon Scuba Jacket</t>
        </is>
      </c>
      <c r="D5053" s="0" t="inlineStr">
        <is>
          <t>132860</t>
        </is>
      </c>
      <c r="E5053" s="0" t="inlineStr">
        <is>
          <t>BLANK BENITA W BC:132860E-2XL</t>
        </is>
      </c>
      <c r="F5053" s="0" t="inlineStr">
        <is>
          <t>899132860084</t>
        </is>
      </c>
      <c r="G5053" s="0" t="inlineStr">
        <is>
          <t>WOMENS</t>
        </is>
      </c>
      <c r="H5053" s="0" t="inlineStr">
        <is>
          <t>2XL</t>
        </is>
      </c>
      <c r="I5053" s="0">
        <v>64.99</v>
      </c>
      <c r="J5053" s="0">
        <v>22</v>
      </c>
    </row>
    <row r="5054" spans="1:10" customHeight="0">
      <c r="A5054" s="0">
        <f>HYPERLINK("https://dl.dropboxusercontent.com/scl/fi/fegxz97tb8bjzw60vdq9y/benitat.jpg?rlkey=zkp07fab1pqz2oqfw77vinv2w&amp;dl=0","Click to download Image")</f>
      </c>
      <c r="B5054" s="0">
        <f>HYPERLINK("https://dl.dropboxusercontent.com/scl/fi/ftfkxnmvodw6noub7q2bc/womens-size-chartsbenita.jpg?rlkey=igcrd6rh16tuxj950tv2blnue&amp;dl=0","Click to download SizeChart")</f>
      </c>
      <c r="C5054" s="0" t="inlineStr">
        <is>
          <t>Benita Women's Nylon Scuba Jacket</t>
        </is>
      </c>
      <c r="D5054" s="0" t="inlineStr">
        <is>
          <t>132860</t>
        </is>
      </c>
      <c r="E5054" s="0" t="inlineStr">
        <is>
          <t>BLANK BENITA W BC:132860F-3XL</t>
        </is>
      </c>
      <c r="F5054" s="0" t="inlineStr">
        <is>
          <t>899132860091</t>
        </is>
      </c>
      <c r="G5054" s="0" t="inlineStr">
        <is>
          <t>WOMENS</t>
        </is>
      </c>
      <c r="H5054" s="0" t="inlineStr">
        <is>
          <t>3XL</t>
        </is>
      </c>
      <c r="I5054" s="0">
        <v>64.99</v>
      </c>
      <c r="J5054" s="0">
        <v>11</v>
      </c>
    </row>
    <row r="5055" spans="1:10" customHeight="0">
      <c r="A5055" s="0">
        <f>HYPERLINK("https://dl.dropboxusercontent.com/scl/fi/69r30u78ykvz2f9843z6w/108939-f.jpg?rlkey=re2mfz4qvi78xcabryhdbjvak&amp;dl=0","Click to download Image")</f>
      </c>
      <c r="B5055" s="0">
        <f>HYPERLINK("https://dl.dropboxusercontent.com/scl/fi/o1k7e3mihroyzsduz5wkx/womens-size-chartscleopatra.jpg?rlkey=4gulpodfd5518ny291l33y5gg&amp;dl=0","Click to download SizeChart")</f>
      </c>
      <c r="C5055" s="0" t="inlineStr">
        <is>
          <t>Cleopatra Women's Jacket</t>
        </is>
      </c>
      <c r="D5055" s="0" t="inlineStr">
        <is>
          <t>108939</t>
        </is>
      </c>
      <c r="E5055" s="0" t="inlineStr">
        <is>
          <t>CLEOPATRA - BLACK:108939A – S</t>
        </is>
      </c>
      <c r="G5055" s="0" t="inlineStr">
        <is>
          <t>WOMENS</t>
        </is>
      </c>
      <c r="H5055" s="0" t="inlineStr">
        <is>
          <t>S</t>
        </is>
      </c>
      <c r="I5055" s="0">
        <v>79.99</v>
      </c>
      <c r="J5055" s="0">
        <v>0</v>
      </c>
    </row>
    <row r="5056" spans="1:10" customHeight="0">
      <c r="A5056" s="0">
        <f>HYPERLINK("https://dl.dropboxusercontent.com/scl/fi/69r30u78ykvz2f9843z6w/108939-f.jpg?rlkey=re2mfz4qvi78xcabryhdbjvak&amp;dl=0","Click to download Image")</f>
      </c>
      <c r="B5056" s="0">
        <f>HYPERLINK("https://dl.dropboxusercontent.com/scl/fi/o1k7e3mihroyzsduz5wkx/womens-size-chartscleopatra.jpg?rlkey=4gulpodfd5518ny291l33y5gg&amp;dl=0","Click to download SizeChart")</f>
      </c>
      <c r="C5056" s="0" t="inlineStr">
        <is>
          <t>Cleopatra Women's Jacket</t>
        </is>
      </c>
      <c r="D5056" s="0" t="inlineStr">
        <is>
          <t>108939</t>
        </is>
      </c>
      <c r="E5056" s="0" t="inlineStr">
        <is>
          <t>CLEOPATRA - BLACK:108939B – M</t>
        </is>
      </c>
      <c r="G5056" s="0" t="inlineStr">
        <is>
          <t>WOMENS</t>
        </is>
      </c>
      <c r="H5056" s="0" t="inlineStr">
        <is>
          <t>M</t>
        </is>
      </c>
      <c r="I5056" s="0">
        <v>79.99</v>
      </c>
      <c r="J5056" s="0">
        <v>0</v>
      </c>
    </row>
    <row r="5057" spans="1:10" customHeight="0">
      <c r="A5057" s="0">
        <f>HYPERLINK("https://dl.dropboxusercontent.com/scl/fi/69r30u78ykvz2f9843z6w/108939-f.jpg?rlkey=re2mfz4qvi78xcabryhdbjvak&amp;dl=0","Click to download Image")</f>
      </c>
      <c r="B5057" s="0">
        <f>HYPERLINK("https://dl.dropboxusercontent.com/scl/fi/o1k7e3mihroyzsduz5wkx/womens-size-chartscleopatra.jpg?rlkey=4gulpodfd5518ny291l33y5gg&amp;dl=0","Click to download SizeChart")</f>
      </c>
      <c r="C5057" s="0" t="inlineStr">
        <is>
          <t>Cleopatra Women's Jacket</t>
        </is>
      </c>
      <c r="D5057" s="0" t="inlineStr">
        <is>
          <t>108939</t>
        </is>
      </c>
      <c r="E5057" s="0" t="inlineStr">
        <is>
          <t>CLEOPATRA - BLACK:108939C – L</t>
        </is>
      </c>
      <c r="G5057" s="0" t="inlineStr">
        <is>
          <t>WOMENS</t>
        </is>
      </c>
      <c r="H5057" s="0" t="inlineStr">
        <is>
          <t>L</t>
        </is>
      </c>
      <c r="I5057" s="0">
        <v>79.99</v>
      </c>
      <c r="J5057" s="0">
        <v>0</v>
      </c>
    </row>
    <row r="5058" spans="1:10" customHeight="0">
      <c r="A5058" s="0">
        <f>HYPERLINK("https://dl.dropboxusercontent.com/scl/fi/69r30u78ykvz2f9843z6w/108939-f.jpg?rlkey=re2mfz4qvi78xcabryhdbjvak&amp;dl=0","Click to download Image")</f>
      </c>
      <c r="B5058" s="0">
        <f>HYPERLINK("https://dl.dropboxusercontent.com/scl/fi/o1k7e3mihroyzsduz5wkx/womens-size-chartscleopatra.jpg?rlkey=4gulpodfd5518ny291l33y5gg&amp;dl=0","Click to download SizeChart")</f>
      </c>
      <c r="C5058" s="0" t="inlineStr">
        <is>
          <t>Cleopatra Women's Jacket</t>
        </is>
      </c>
      <c r="D5058" s="0" t="inlineStr">
        <is>
          <t>108939</t>
        </is>
      </c>
      <c r="E5058" s="0" t="inlineStr">
        <is>
          <t>CLEOPATRA - BLACK:108939D – XL</t>
        </is>
      </c>
      <c r="G5058" s="0" t="inlineStr">
        <is>
          <t>WOMENS</t>
        </is>
      </c>
      <c r="H5058" s="0" t="inlineStr">
        <is>
          <t>XL</t>
        </is>
      </c>
      <c r="I5058" s="0">
        <v>79.99</v>
      </c>
      <c r="J5058" s="0">
        <v>0</v>
      </c>
    </row>
    <row r="5059" spans="1:10" customHeight="0">
      <c r="A5059" s="0">
        <f>HYPERLINK("https://dl.dropboxusercontent.com/scl/fi/69r30u78ykvz2f9843z6w/108939-f.jpg?rlkey=re2mfz4qvi78xcabryhdbjvak&amp;dl=0","Click to download Image")</f>
      </c>
      <c r="B5059" s="0">
        <f>HYPERLINK("https://dl.dropboxusercontent.com/scl/fi/o1k7e3mihroyzsduz5wkx/womens-size-chartscleopatra.jpg?rlkey=4gulpodfd5518ny291l33y5gg&amp;dl=0","Click to download SizeChart")</f>
      </c>
      <c r="C5059" s="0" t="inlineStr">
        <is>
          <t>Cleopatra Women's Jacket</t>
        </is>
      </c>
      <c r="D5059" s="0" t="inlineStr">
        <is>
          <t>108939</t>
        </is>
      </c>
      <c r="E5059" s="0" t="inlineStr">
        <is>
          <t>CLEOPATRA - BLACK:108939E - 2XL</t>
        </is>
      </c>
      <c r="G5059" s="0" t="inlineStr">
        <is>
          <t>WOMENS</t>
        </is>
      </c>
      <c r="H5059" s="0" t="inlineStr">
        <is>
          <t>2XL</t>
        </is>
      </c>
      <c r="I5059" s="0">
        <v>79.99</v>
      </c>
      <c r="J5059" s="0">
        <v>14</v>
      </c>
    </row>
    <row r="5060" spans="1:10" customHeight="0">
      <c r="A5060" s="0">
        <f>HYPERLINK("https://dl.dropboxusercontent.com/scl/fi/69r30u78ykvz2f9843z6w/108939-f.jpg?rlkey=re2mfz4qvi78xcabryhdbjvak&amp;dl=0","Click to download Image")</f>
      </c>
      <c r="B5060" s="0">
        <f>HYPERLINK("https://dl.dropboxusercontent.com/scl/fi/o1k7e3mihroyzsduz5wkx/womens-size-chartscleopatra.jpg?rlkey=4gulpodfd5518ny291l33y5gg&amp;dl=0","Click to download SizeChart")</f>
      </c>
      <c r="C5060" s="0" t="inlineStr">
        <is>
          <t>Cleopatra Women's Jacket</t>
        </is>
      </c>
      <c r="D5060" s="0" t="inlineStr">
        <is>
          <t>108939</t>
        </is>
      </c>
      <c r="E5060" s="0" t="inlineStr">
        <is>
          <t>CLEOPATRA - BLACK:108939F - 3XL</t>
        </is>
      </c>
      <c r="G5060" s="0" t="inlineStr">
        <is>
          <t>WOMENS</t>
        </is>
      </c>
      <c r="H5060" s="0" t="inlineStr">
        <is>
          <t>3XL</t>
        </is>
      </c>
      <c r="I5060" s="0">
        <v>79.99</v>
      </c>
      <c r="J5060" s="0">
        <v>14</v>
      </c>
    </row>
    <row r="5061" spans="1:10" customHeight="0">
      <c r="A5061" s="0">
        <f>HYPERLINK("https://dl.dropboxusercontent.com/scl/fi/j4c16mdqdf15vry3deuzf/108946-f.jpg?rlkey=6jvm002x71xddl1ix53ulzfqm&amp;dl=0","Click to download Image")</f>
      </c>
      <c r="B5061" s="0">
        <f>HYPERLINK("https://dl.dropboxusercontent.com/scl/fi/o1k7e3mihroyzsduz5wkx/womens-size-chartscleopatra.jpg?rlkey=4gulpodfd5518ny291l33y5gg&amp;dl=0","Click to download SizeChart")</f>
      </c>
      <c r="C5061" s="0" t="inlineStr">
        <is>
          <t>Cleopatra Women's Jacket</t>
        </is>
      </c>
      <c r="D5061" s="0" t="inlineStr">
        <is>
          <t>108946</t>
        </is>
      </c>
      <c r="E5061" s="0" t="inlineStr">
        <is>
          <t>CLEOPATRA - SILVER:108946A – S</t>
        </is>
      </c>
      <c r="G5061" s="0" t="inlineStr">
        <is>
          <t>WOMENS</t>
        </is>
      </c>
      <c r="H5061" s="0" t="inlineStr">
        <is>
          <t>S</t>
        </is>
      </c>
      <c r="I5061" s="0">
        <v>79.99</v>
      </c>
      <c r="J5061" s="0">
        <v>33</v>
      </c>
    </row>
    <row r="5062" spans="1:10" customHeight="0">
      <c r="A5062" s="0">
        <f>HYPERLINK("https://dl.dropboxusercontent.com/scl/fi/j4c16mdqdf15vry3deuzf/108946-f.jpg?rlkey=6jvm002x71xddl1ix53ulzfqm&amp;dl=0","Click to download Image")</f>
      </c>
      <c r="B5062" s="0">
        <f>HYPERLINK("https://dl.dropboxusercontent.com/scl/fi/o1k7e3mihroyzsduz5wkx/womens-size-chartscleopatra.jpg?rlkey=4gulpodfd5518ny291l33y5gg&amp;dl=0","Click to download SizeChart")</f>
      </c>
      <c r="C5062" s="0" t="inlineStr">
        <is>
          <t>Cleopatra Women's Jacket</t>
        </is>
      </c>
      <c r="D5062" s="0" t="inlineStr">
        <is>
          <t>108946</t>
        </is>
      </c>
      <c r="E5062" s="0" t="inlineStr">
        <is>
          <t>CLEOPATRA - SILVER:108946B – M</t>
        </is>
      </c>
      <c r="G5062" s="0" t="inlineStr">
        <is>
          <t>WOMENS</t>
        </is>
      </c>
      <c r="H5062" s="0" t="inlineStr">
        <is>
          <t>M</t>
        </is>
      </c>
      <c r="I5062" s="0">
        <v>79.99</v>
      </c>
      <c r="J5062" s="0">
        <v>68</v>
      </c>
    </row>
    <row r="5063" spans="1:10" customHeight="0">
      <c r="A5063" s="0">
        <f>HYPERLINK("https://dl.dropboxusercontent.com/scl/fi/j4c16mdqdf15vry3deuzf/108946-f.jpg?rlkey=6jvm002x71xddl1ix53ulzfqm&amp;dl=0","Click to download Image")</f>
      </c>
      <c r="B5063" s="0">
        <f>HYPERLINK("https://dl.dropboxusercontent.com/scl/fi/o1k7e3mihroyzsduz5wkx/womens-size-chartscleopatra.jpg?rlkey=4gulpodfd5518ny291l33y5gg&amp;dl=0","Click to download SizeChart")</f>
      </c>
      <c r="C5063" s="0" t="inlineStr">
        <is>
          <t>Cleopatra Women's Jacket</t>
        </is>
      </c>
      <c r="D5063" s="0" t="inlineStr">
        <is>
          <t>108946</t>
        </is>
      </c>
      <c r="E5063" s="0" t="inlineStr">
        <is>
          <t>CLEOPATRA - SILVER:108946C – L</t>
        </is>
      </c>
      <c r="G5063" s="0" t="inlineStr">
        <is>
          <t>WOMENS</t>
        </is>
      </c>
      <c r="H5063" s="0" t="inlineStr">
        <is>
          <t>L</t>
        </is>
      </c>
      <c r="I5063" s="0">
        <v>79.99</v>
      </c>
      <c r="J5063" s="0">
        <v>68</v>
      </c>
    </row>
    <row r="5064" spans="1:10" customHeight="0">
      <c r="A5064" s="0">
        <f>HYPERLINK("https://dl.dropboxusercontent.com/scl/fi/j4c16mdqdf15vry3deuzf/108946-f.jpg?rlkey=6jvm002x71xddl1ix53ulzfqm&amp;dl=0","Click to download Image")</f>
      </c>
      <c r="B5064" s="0">
        <f>HYPERLINK("https://dl.dropboxusercontent.com/scl/fi/o1k7e3mihroyzsduz5wkx/womens-size-chartscleopatra.jpg?rlkey=4gulpodfd5518ny291l33y5gg&amp;dl=0","Click to download SizeChart")</f>
      </c>
      <c r="C5064" s="0" t="inlineStr">
        <is>
          <t>Cleopatra Women's Jacket</t>
        </is>
      </c>
      <c r="D5064" s="0" t="inlineStr">
        <is>
          <t>108946</t>
        </is>
      </c>
      <c r="E5064" s="0" t="inlineStr">
        <is>
          <t>CLEOPATRA - SILVER:108946D – XL</t>
        </is>
      </c>
      <c r="G5064" s="0" t="inlineStr">
        <is>
          <t>WOMENS</t>
        </is>
      </c>
      <c r="H5064" s="0" t="inlineStr">
        <is>
          <t>XL</t>
        </is>
      </c>
      <c r="I5064" s="0">
        <v>79.99</v>
      </c>
      <c r="J5064" s="0">
        <v>34</v>
      </c>
    </row>
    <row r="5065" spans="1:10" customHeight="0">
      <c r="A5065" s="0">
        <f>HYPERLINK("https://dl.dropboxusercontent.com/scl/fi/j4c16mdqdf15vry3deuzf/108946-f.jpg?rlkey=6jvm002x71xddl1ix53ulzfqm&amp;dl=0","Click to download Image")</f>
      </c>
      <c r="B5065" s="0">
        <f>HYPERLINK("https://dl.dropboxusercontent.com/scl/fi/o1k7e3mihroyzsduz5wkx/womens-size-chartscleopatra.jpg?rlkey=4gulpodfd5518ny291l33y5gg&amp;dl=0","Click to download SizeChart")</f>
      </c>
      <c r="C5065" s="0" t="inlineStr">
        <is>
          <t>Cleopatra Women's Jacket</t>
        </is>
      </c>
      <c r="D5065" s="0" t="inlineStr">
        <is>
          <t>108946</t>
        </is>
      </c>
      <c r="E5065" s="0" t="inlineStr">
        <is>
          <t>CLEOPATRA - SILVER:108946E - 2XL</t>
        </is>
      </c>
      <c r="G5065" s="0" t="inlineStr">
        <is>
          <t>WOMENS</t>
        </is>
      </c>
      <c r="H5065" s="0" t="inlineStr">
        <is>
          <t>2XL</t>
        </is>
      </c>
      <c r="I5065" s="0">
        <v>79.99</v>
      </c>
      <c r="J5065" s="0">
        <v>9</v>
      </c>
    </row>
    <row r="5066" spans="1:10" customHeight="0">
      <c r="A5066" s="0">
        <f>HYPERLINK("https://dl.dropboxusercontent.com/scl/fi/j4c16mdqdf15vry3deuzf/108946-f.jpg?rlkey=6jvm002x71xddl1ix53ulzfqm&amp;dl=0","Click to download Image")</f>
      </c>
      <c r="B5066" s="0">
        <f>HYPERLINK("https://dl.dropboxusercontent.com/scl/fi/o1k7e3mihroyzsduz5wkx/womens-size-chartscleopatra.jpg?rlkey=4gulpodfd5518ny291l33y5gg&amp;dl=0","Click to download SizeChart")</f>
      </c>
      <c r="C5066" s="0" t="inlineStr">
        <is>
          <t>Cleopatra Women's Jacket</t>
        </is>
      </c>
      <c r="D5066" s="0" t="inlineStr">
        <is>
          <t>108946</t>
        </is>
      </c>
      <c r="E5066" s="0" t="inlineStr">
        <is>
          <t>CLEOPATRA - SILVER:108946F - 3XL</t>
        </is>
      </c>
      <c r="G5066" s="0" t="inlineStr">
        <is>
          <t>WOMENS</t>
        </is>
      </c>
      <c r="H5066" s="0" t="inlineStr">
        <is>
          <t>3XL</t>
        </is>
      </c>
      <c r="I5066" s="0">
        <v>79.99</v>
      </c>
      <c r="J5066" s="0">
        <v>9</v>
      </c>
    </row>
    <row r="5067" spans="1:10" customHeight="0">
      <c r="A5067" s="0">
        <f>HYPERLINK("https://dl.dropboxusercontent.com/scl/fi/delng6twpxmg2fvkdb42h/108998-f.jpg?rlkey=gs8o56j6hdddoubchidrxu7mc&amp;dl=0","Click to download Image")</f>
      </c>
      <c r="B5067" s="0">
        <f>HYPERLINK("https://dl.dropboxusercontent.com/scl/fi/o1k7e3mihroyzsduz5wkx/womens-size-chartscleopatra.jpg?rlkey=4gulpodfd5518ny291l33y5gg&amp;dl=0","Click to download SizeChart")</f>
      </c>
      <c r="C5067" s="0" t="inlineStr">
        <is>
          <t>Cleopatra Women's Jacket</t>
        </is>
      </c>
      <c r="D5067" s="0" t="inlineStr">
        <is>
          <t>108998</t>
        </is>
      </c>
      <c r="E5067" s="0" t="inlineStr">
        <is>
          <t>CLEOPATRA -WHITE:108998A – S</t>
        </is>
      </c>
      <c r="G5067" s="0" t="inlineStr">
        <is>
          <t>WOMENS</t>
        </is>
      </c>
      <c r="H5067" s="0" t="inlineStr">
        <is>
          <t>S</t>
        </is>
      </c>
      <c r="I5067" s="0">
        <v>79.99</v>
      </c>
      <c r="J5067" s="0">
        <v>0</v>
      </c>
    </row>
    <row r="5068" spans="1:10" customHeight="0">
      <c r="A5068" s="0">
        <f>HYPERLINK("https://dl.dropboxusercontent.com/scl/fi/delng6twpxmg2fvkdb42h/108998-f.jpg?rlkey=gs8o56j6hdddoubchidrxu7mc&amp;dl=0","Click to download Image")</f>
      </c>
      <c r="B5068" s="0">
        <f>HYPERLINK("https://dl.dropboxusercontent.com/scl/fi/o1k7e3mihroyzsduz5wkx/womens-size-chartscleopatra.jpg?rlkey=4gulpodfd5518ny291l33y5gg&amp;dl=0","Click to download SizeChart")</f>
      </c>
      <c r="C5068" s="0" t="inlineStr">
        <is>
          <t>Cleopatra Women's Jacket</t>
        </is>
      </c>
      <c r="D5068" s="0" t="inlineStr">
        <is>
          <t>108998</t>
        </is>
      </c>
      <c r="E5068" s="0" t="inlineStr">
        <is>
          <t>CLEOPATRA -WHITE:108998B – M</t>
        </is>
      </c>
      <c r="G5068" s="0" t="inlineStr">
        <is>
          <t>WOMENS</t>
        </is>
      </c>
      <c r="H5068" s="0" t="inlineStr">
        <is>
          <t>M</t>
        </is>
      </c>
      <c r="I5068" s="0">
        <v>79.99</v>
      </c>
      <c r="J5068" s="0">
        <v>0</v>
      </c>
    </row>
    <row r="5069" spans="1:10" customHeight="0">
      <c r="A5069" s="0">
        <f>HYPERLINK("https://dl.dropboxusercontent.com/scl/fi/delng6twpxmg2fvkdb42h/108998-f.jpg?rlkey=gs8o56j6hdddoubchidrxu7mc&amp;dl=0","Click to download Image")</f>
      </c>
      <c r="B5069" s="0">
        <f>HYPERLINK("https://dl.dropboxusercontent.com/scl/fi/o1k7e3mihroyzsduz5wkx/womens-size-chartscleopatra.jpg?rlkey=4gulpodfd5518ny291l33y5gg&amp;dl=0","Click to download SizeChart")</f>
      </c>
      <c r="C5069" s="0" t="inlineStr">
        <is>
          <t>Cleopatra Women's Jacket</t>
        </is>
      </c>
      <c r="D5069" s="0" t="inlineStr">
        <is>
          <t>108998</t>
        </is>
      </c>
      <c r="E5069" s="0" t="inlineStr">
        <is>
          <t>CLEOPATRA -WHITE:108998C – L</t>
        </is>
      </c>
      <c r="G5069" s="0" t="inlineStr">
        <is>
          <t>WOMENS</t>
        </is>
      </c>
      <c r="H5069" s="0" t="inlineStr">
        <is>
          <t>L</t>
        </is>
      </c>
      <c r="I5069" s="0">
        <v>79.99</v>
      </c>
      <c r="J5069" s="0">
        <v>0</v>
      </c>
    </row>
    <row r="5070" spans="1:10" customHeight="0">
      <c r="A5070" s="0">
        <f>HYPERLINK("https://dl.dropboxusercontent.com/scl/fi/delng6twpxmg2fvkdb42h/108998-f.jpg?rlkey=gs8o56j6hdddoubchidrxu7mc&amp;dl=0","Click to download Image")</f>
      </c>
      <c r="B5070" s="0">
        <f>HYPERLINK("https://dl.dropboxusercontent.com/scl/fi/o1k7e3mihroyzsduz5wkx/womens-size-chartscleopatra.jpg?rlkey=4gulpodfd5518ny291l33y5gg&amp;dl=0","Click to download SizeChart")</f>
      </c>
      <c r="C5070" s="0" t="inlineStr">
        <is>
          <t>Cleopatra Women's Jacket</t>
        </is>
      </c>
      <c r="D5070" s="0" t="inlineStr">
        <is>
          <t>108998</t>
        </is>
      </c>
      <c r="E5070" s="0" t="inlineStr">
        <is>
          <t>CLEOPATRA -WHITE:108998D – XL</t>
        </is>
      </c>
      <c r="G5070" s="0" t="inlineStr">
        <is>
          <t>WOMENS</t>
        </is>
      </c>
      <c r="H5070" s="0" t="inlineStr">
        <is>
          <t>XL</t>
        </is>
      </c>
      <c r="I5070" s="0">
        <v>79.99</v>
      </c>
      <c r="J5070" s="0">
        <v>0</v>
      </c>
    </row>
    <row r="5071" spans="1:10" customHeight="0">
      <c r="A5071" s="0">
        <f>HYPERLINK("https://dl.dropboxusercontent.com/scl/fi/delng6twpxmg2fvkdb42h/108998-f.jpg?rlkey=gs8o56j6hdddoubchidrxu7mc&amp;dl=0","Click to download Image")</f>
      </c>
      <c r="B5071" s="0">
        <f>HYPERLINK("https://dl.dropboxusercontent.com/scl/fi/o1k7e3mihroyzsduz5wkx/womens-size-chartscleopatra.jpg?rlkey=4gulpodfd5518ny291l33y5gg&amp;dl=0","Click to download SizeChart")</f>
      </c>
      <c r="C5071" s="0" t="inlineStr">
        <is>
          <t>Cleopatra Women's Jacket</t>
        </is>
      </c>
      <c r="D5071" s="0" t="inlineStr">
        <is>
          <t>108998</t>
        </is>
      </c>
      <c r="E5071" s="0" t="inlineStr">
        <is>
          <t>CLEOPATRA -WHITE:108998E - 2XL</t>
        </is>
      </c>
      <c r="G5071" s="0" t="inlineStr">
        <is>
          <t>WOMENS</t>
        </is>
      </c>
      <c r="H5071" s="0" t="inlineStr">
        <is>
          <t>2XL</t>
        </is>
      </c>
      <c r="I5071" s="0">
        <v>79.99</v>
      </c>
      <c r="J5071" s="0">
        <v>9</v>
      </c>
    </row>
    <row r="5072" spans="1:10" customHeight="0">
      <c r="A5072" s="0">
        <f>HYPERLINK("https://dl.dropboxusercontent.com/scl/fi/delng6twpxmg2fvkdb42h/108998-f.jpg?rlkey=gs8o56j6hdddoubchidrxu7mc&amp;dl=0","Click to download Image")</f>
      </c>
      <c r="B5072" s="0">
        <f>HYPERLINK("https://dl.dropboxusercontent.com/scl/fi/o1k7e3mihroyzsduz5wkx/womens-size-chartscleopatra.jpg?rlkey=4gulpodfd5518ny291l33y5gg&amp;dl=0","Click to download SizeChart")</f>
      </c>
      <c r="C5072" s="0" t="inlineStr">
        <is>
          <t>Cleopatra Women's Jacket</t>
        </is>
      </c>
      <c r="D5072" s="0" t="inlineStr">
        <is>
          <t>108998</t>
        </is>
      </c>
      <c r="E5072" s="0" t="inlineStr">
        <is>
          <t>CLEOPATRA -WHITE:108998F - 3XL</t>
        </is>
      </c>
      <c r="G5072" s="0" t="inlineStr">
        <is>
          <t>WOMENS</t>
        </is>
      </c>
      <c r="H5072" s="0" t="inlineStr">
        <is>
          <t>3XL</t>
        </is>
      </c>
      <c r="I5072" s="0">
        <v>79.99</v>
      </c>
      <c r="J5072" s="0">
        <v>9</v>
      </c>
    </row>
    <row r="5073" spans="1:10" customHeight="0">
      <c r="A5073" s="0">
        <f>HYPERLINK("https://dl.dropboxusercontent.com/scl/fi/8myck8sn8887g2hqjuurg/109036-f.jpg?rlkey=a189vchx7iq10wm93ctpzb4ls&amp;dl=0","Click to download Image")</f>
      </c>
      <c r="B5073" s="0">
        <f>HYPERLINK("https://dl.dropboxusercontent.com/scl/fi/womekdp7dsc28zpo8ghki/womens-size-chartslori.jpg?rlkey=kxmmoo7gd3hc45wszarh0xu1r&amp;dl=0","Click to download SizeChart")</f>
      </c>
      <c r="C5073" s="0" t="inlineStr">
        <is>
          <t>Lori Women's Puffer Vest</t>
        </is>
      </c>
      <c r="D5073" s="0" t="inlineStr">
        <is>
          <t>109036</t>
        </is>
      </c>
      <c r="E5073" s="0" t="inlineStr">
        <is>
          <t>BLANK LORI SILVER:109036A – S</t>
        </is>
      </c>
      <c r="G5073" s="0" t="inlineStr">
        <is>
          <t>WOMENS</t>
        </is>
      </c>
      <c r="H5073" s="0" t="inlineStr">
        <is>
          <t>S</t>
        </is>
      </c>
      <c r="I5073" s="0">
        <v>34.99</v>
      </c>
      <c r="J5073" s="0">
        <v>0</v>
      </c>
    </row>
    <row r="5074" spans="1:10" customHeight="0">
      <c r="A5074" s="0">
        <f>HYPERLINK("https://dl.dropboxusercontent.com/scl/fi/8myck8sn8887g2hqjuurg/109036-f.jpg?rlkey=a189vchx7iq10wm93ctpzb4ls&amp;dl=0","Click to download Image")</f>
      </c>
      <c r="B5074" s="0">
        <f>HYPERLINK("https://dl.dropboxusercontent.com/scl/fi/womekdp7dsc28zpo8ghki/womens-size-chartslori.jpg?rlkey=kxmmoo7gd3hc45wszarh0xu1r&amp;dl=0","Click to download SizeChart")</f>
      </c>
      <c r="C5074" s="0" t="inlineStr">
        <is>
          <t>Lori Women's Puffer Vest</t>
        </is>
      </c>
      <c r="D5074" s="0" t="inlineStr">
        <is>
          <t>109036</t>
        </is>
      </c>
      <c r="E5074" s="0" t="inlineStr">
        <is>
          <t>BLANK LORI SILVER:109036B – M</t>
        </is>
      </c>
      <c r="G5074" s="0" t="inlineStr">
        <is>
          <t>WOMENS</t>
        </is>
      </c>
      <c r="H5074" s="0" t="inlineStr">
        <is>
          <t>M</t>
        </is>
      </c>
      <c r="I5074" s="0">
        <v>34.99</v>
      </c>
      <c r="J5074" s="0">
        <v>0</v>
      </c>
    </row>
    <row r="5075" spans="1:10" customHeight="0">
      <c r="A5075" s="0">
        <f>HYPERLINK("https://dl.dropboxusercontent.com/scl/fi/8myck8sn8887g2hqjuurg/109036-f.jpg?rlkey=a189vchx7iq10wm93ctpzb4ls&amp;dl=0","Click to download Image")</f>
      </c>
      <c r="B5075" s="0">
        <f>HYPERLINK("https://dl.dropboxusercontent.com/scl/fi/womekdp7dsc28zpo8ghki/womens-size-chartslori.jpg?rlkey=kxmmoo7gd3hc45wszarh0xu1r&amp;dl=0","Click to download SizeChart")</f>
      </c>
      <c r="C5075" s="0" t="inlineStr">
        <is>
          <t>Lori Women's Puffer Vest</t>
        </is>
      </c>
      <c r="D5075" s="0" t="inlineStr">
        <is>
          <t>109036</t>
        </is>
      </c>
      <c r="E5075" s="0" t="inlineStr">
        <is>
          <t>BLANK LORI SILVER:109036C – L</t>
        </is>
      </c>
      <c r="G5075" s="0" t="inlineStr">
        <is>
          <t>WOMENS</t>
        </is>
      </c>
      <c r="H5075" s="0" t="inlineStr">
        <is>
          <t>L</t>
        </is>
      </c>
      <c r="I5075" s="0">
        <v>34.99</v>
      </c>
      <c r="J5075" s="0">
        <v>0</v>
      </c>
    </row>
    <row r="5076" spans="1:10" customHeight="0">
      <c r="A5076" s="0">
        <f>HYPERLINK("https://dl.dropboxusercontent.com/scl/fi/8myck8sn8887g2hqjuurg/109036-f.jpg?rlkey=a189vchx7iq10wm93ctpzb4ls&amp;dl=0","Click to download Image")</f>
      </c>
      <c r="B5076" s="0">
        <f>HYPERLINK("https://dl.dropboxusercontent.com/scl/fi/womekdp7dsc28zpo8ghki/womens-size-chartslori.jpg?rlkey=kxmmoo7gd3hc45wszarh0xu1r&amp;dl=0","Click to download SizeChart")</f>
      </c>
      <c r="C5076" s="0" t="inlineStr">
        <is>
          <t>Lori Women's Puffer Vest</t>
        </is>
      </c>
      <c r="D5076" s="0" t="inlineStr">
        <is>
          <t>109036</t>
        </is>
      </c>
      <c r="E5076" s="0" t="inlineStr">
        <is>
          <t>BLANK LORI SILVER:109036D – XL</t>
        </is>
      </c>
      <c r="G5076" s="0" t="inlineStr">
        <is>
          <t>WOMENS</t>
        </is>
      </c>
      <c r="H5076" s="0" t="inlineStr">
        <is>
          <t>XL</t>
        </is>
      </c>
      <c r="I5076" s="0">
        <v>34.99</v>
      </c>
      <c r="J5076" s="0">
        <v>0</v>
      </c>
    </row>
    <row r="5077" spans="1:10" customHeight="0">
      <c r="A5077" s="0">
        <f>HYPERLINK("https://dl.dropboxusercontent.com/scl/fi/8myck8sn8887g2hqjuurg/109036-f.jpg?rlkey=a189vchx7iq10wm93ctpzb4ls&amp;dl=0","Click to download Image")</f>
      </c>
      <c r="B5077" s="0">
        <f>HYPERLINK("https://dl.dropboxusercontent.com/scl/fi/womekdp7dsc28zpo8ghki/womens-size-chartslori.jpg?rlkey=kxmmoo7gd3hc45wszarh0xu1r&amp;dl=0","Click to download SizeChart")</f>
      </c>
      <c r="C5077" s="0" t="inlineStr">
        <is>
          <t>Lori Women's Puffer Vest</t>
        </is>
      </c>
      <c r="D5077" s="0" t="inlineStr">
        <is>
          <t>109036</t>
        </is>
      </c>
      <c r="E5077" s="0" t="inlineStr">
        <is>
          <t>BLANK LORI SILVER:109036E - 2XL</t>
        </is>
      </c>
      <c r="G5077" s="0" t="inlineStr">
        <is>
          <t>WOMENS</t>
        </is>
      </c>
      <c r="H5077" s="0" t="inlineStr">
        <is>
          <t>2XL</t>
        </is>
      </c>
      <c r="I5077" s="0">
        <v>34.99</v>
      </c>
      <c r="J5077" s="0">
        <v>8</v>
      </c>
    </row>
    <row r="5078" spans="1:10" customHeight="0">
      <c r="A5078" s="0">
        <f>HYPERLINK("https://dl.dropboxusercontent.com/scl/fi/8myck8sn8887g2hqjuurg/109036-f.jpg?rlkey=a189vchx7iq10wm93ctpzb4ls&amp;dl=0","Click to download Image")</f>
      </c>
      <c r="B5078" s="0">
        <f>HYPERLINK("https://dl.dropboxusercontent.com/scl/fi/womekdp7dsc28zpo8ghki/womens-size-chartslori.jpg?rlkey=kxmmoo7gd3hc45wszarh0xu1r&amp;dl=0","Click to download SizeChart")</f>
      </c>
      <c r="C5078" s="0" t="inlineStr">
        <is>
          <t>Lori Women's Puffer Vest</t>
        </is>
      </c>
      <c r="D5078" s="0" t="inlineStr">
        <is>
          <t>109036</t>
        </is>
      </c>
      <c r="E5078" s="0" t="inlineStr">
        <is>
          <t>BLANK LORI SILVER:109036F - 3XL</t>
        </is>
      </c>
      <c r="G5078" s="0" t="inlineStr">
        <is>
          <t>WOMENS</t>
        </is>
      </c>
      <c r="H5078" s="0" t="inlineStr">
        <is>
          <t>3XL</t>
        </is>
      </c>
      <c r="I5078" s="0">
        <v>34.99</v>
      </c>
      <c r="J5078" s="0">
        <v>8</v>
      </c>
    </row>
    <row r="5079" spans="1:10" customHeight="0">
      <c r="A5079" s="0">
        <f>HYPERLINK("https://dl.dropboxusercontent.com/scl/fi/8rcz7jd022qtkl6cncrfp/109037-f.jpg?rlkey=t8iql1gvrce8ph276zdkzwo7o&amp;dl=0","Click to download Image")</f>
      </c>
      <c r="B5079" s="0">
        <f>HYPERLINK("https://dl.dropboxusercontent.com/scl/fi/womekdp7dsc28zpo8ghki/womens-size-chartslori.jpg?rlkey=kxmmoo7gd3hc45wszarh0xu1r&amp;dl=0","Click to download SizeChart")</f>
      </c>
      <c r="C5079" s="0" t="inlineStr">
        <is>
          <t>Lori Women's Puffer Vest</t>
        </is>
      </c>
      <c r="D5079" s="0" t="inlineStr">
        <is>
          <t>109037</t>
        </is>
      </c>
      <c r="E5079" s="0" t="inlineStr">
        <is>
          <t>BLANK LORI WHITE:109037A - S</t>
        </is>
      </c>
      <c r="G5079" s="0" t="inlineStr">
        <is>
          <t>WOMENS</t>
        </is>
      </c>
      <c r="H5079" s="0" t="inlineStr">
        <is>
          <t>S</t>
        </is>
      </c>
      <c r="I5079" s="0">
        <v>34.99</v>
      </c>
      <c r="J5079" s="0">
        <v>5</v>
      </c>
    </row>
    <row r="5080" spans="1:10" customHeight="0">
      <c r="A5080" s="0">
        <f>HYPERLINK("https://dl.dropboxusercontent.com/scl/fi/8rcz7jd022qtkl6cncrfp/109037-f.jpg?rlkey=t8iql1gvrce8ph276zdkzwo7o&amp;dl=0","Click to download Image")</f>
      </c>
      <c r="B5080" s="0">
        <f>HYPERLINK("https://dl.dropboxusercontent.com/scl/fi/womekdp7dsc28zpo8ghki/womens-size-chartslori.jpg?rlkey=kxmmoo7gd3hc45wszarh0xu1r&amp;dl=0","Click to download SizeChart")</f>
      </c>
      <c r="C5080" s="0" t="inlineStr">
        <is>
          <t>Lori Women's Puffer Vest</t>
        </is>
      </c>
      <c r="D5080" s="0" t="inlineStr">
        <is>
          <t>109037</t>
        </is>
      </c>
      <c r="E5080" s="0" t="inlineStr">
        <is>
          <t>BLANK LORI WHITE:109037B - M</t>
        </is>
      </c>
      <c r="G5080" s="0" t="inlineStr">
        <is>
          <t>WOMENS</t>
        </is>
      </c>
      <c r="H5080" s="0" t="inlineStr">
        <is>
          <t>M</t>
        </is>
      </c>
      <c r="I5080" s="0">
        <v>34.99</v>
      </c>
      <c r="J5080" s="0">
        <v>24</v>
      </c>
    </row>
    <row r="5081" spans="1:10" customHeight="0">
      <c r="A5081" s="0">
        <f>HYPERLINK("https://dl.dropboxusercontent.com/scl/fi/8rcz7jd022qtkl6cncrfp/109037-f.jpg?rlkey=t8iql1gvrce8ph276zdkzwo7o&amp;dl=0","Click to download Image")</f>
      </c>
      <c r="B5081" s="0">
        <f>HYPERLINK("https://dl.dropboxusercontent.com/scl/fi/womekdp7dsc28zpo8ghki/womens-size-chartslori.jpg?rlkey=kxmmoo7gd3hc45wszarh0xu1r&amp;dl=0","Click to download SizeChart")</f>
      </c>
      <c r="C5081" s="0" t="inlineStr">
        <is>
          <t>Lori Women's Puffer Vest</t>
        </is>
      </c>
      <c r="D5081" s="0" t="inlineStr">
        <is>
          <t>109037</t>
        </is>
      </c>
      <c r="E5081" s="0" t="inlineStr">
        <is>
          <t>BLANK LORI WHITE:109037C - L</t>
        </is>
      </c>
      <c r="G5081" s="0" t="inlineStr">
        <is>
          <t>WOMENS</t>
        </is>
      </c>
      <c r="H5081" s="0" t="inlineStr">
        <is>
          <t>L</t>
        </is>
      </c>
      <c r="I5081" s="0">
        <v>34.99</v>
      </c>
      <c r="J5081" s="0">
        <v>20</v>
      </c>
    </row>
    <row r="5082" spans="1:10" customHeight="0">
      <c r="A5082" s="0">
        <f>HYPERLINK("https://dl.dropboxusercontent.com/scl/fi/8rcz7jd022qtkl6cncrfp/109037-f.jpg?rlkey=t8iql1gvrce8ph276zdkzwo7o&amp;dl=0","Click to download Image")</f>
      </c>
      <c r="B5082" s="0">
        <f>HYPERLINK("https://dl.dropboxusercontent.com/scl/fi/womekdp7dsc28zpo8ghki/womens-size-chartslori.jpg?rlkey=kxmmoo7gd3hc45wszarh0xu1r&amp;dl=0","Click to download SizeChart")</f>
      </c>
      <c r="C5082" s="0" t="inlineStr">
        <is>
          <t>Lori Women's Puffer Vest</t>
        </is>
      </c>
      <c r="D5082" s="0" t="inlineStr">
        <is>
          <t>109037</t>
        </is>
      </c>
      <c r="E5082" s="0" t="inlineStr">
        <is>
          <t>BLANK LORI WHITE:109037D - XL</t>
        </is>
      </c>
      <c r="G5082" s="0" t="inlineStr">
        <is>
          <t>WOMENS</t>
        </is>
      </c>
      <c r="H5082" s="0" t="inlineStr">
        <is>
          <t>XL</t>
        </is>
      </c>
      <c r="I5082" s="0">
        <v>34.99</v>
      </c>
      <c r="J5082" s="0">
        <v>0</v>
      </c>
    </row>
    <row r="5083" spans="1:10" customHeight="0">
      <c r="A5083" s="0">
        <f>HYPERLINK("https://dl.dropboxusercontent.com/scl/fi/8rcz7jd022qtkl6cncrfp/109037-f.jpg?rlkey=t8iql1gvrce8ph276zdkzwo7o&amp;dl=0","Click to download Image")</f>
      </c>
      <c r="B5083" s="0">
        <f>HYPERLINK("https://dl.dropboxusercontent.com/scl/fi/womekdp7dsc28zpo8ghki/womens-size-chartslori.jpg?rlkey=kxmmoo7gd3hc45wszarh0xu1r&amp;dl=0","Click to download SizeChart")</f>
      </c>
      <c r="C5083" s="0" t="inlineStr">
        <is>
          <t>Lori Women's Puffer Vest</t>
        </is>
      </c>
      <c r="D5083" s="0" t="inlineStr">
        <is>
          <t>109037</t>
        </is>
      </c>
      <c r="E5083" s="0" t="inlineStr">
        <is>
          <t>BLANK LORI WHITE:109037E - 2XL</t>
        </is>
      </c>
      <c r="G5083" s="0" t="inlineStr">
        <is>
          <t>WOMENS</t>
        </is>
      </c>
      <c r="H5083" s="0" t="inlineStr">
        <is>
          <t>2XL</t>
        </is>
      </c>
      <c r="I5083" s="0">
        <v>34.99</v>
      </c>
      <c r="J5083" s="0">
        <v>0</v>
      </c>
    </row>
    <row r="5084" spans="1:10" customHeight="0">
      <c r="A5084" s="0">
        <f>HYPERLINK("https://dl.dropboxusercontent.com/scl/fi/8rcz7jd022qtkl6cncrfp/109037-f.jpg?rlkey=t8iql1gvrce8ph276zdkzwo7o&amp;dl=0","Click to download Image")</f>
      </c>
      <c r="B5084" s="0">
        <f>HYPERLINK("https://dl.dropboxusercontent.com/scl/fi/womekdp7dsc28zpo8ghki/womens-size-chartslori.jpg?rlkey=kxmmoo7gd3hc45wszarh0xu1r&amp;dl=0","Click to download SizeChart")</f>
      </c>
      <c r="C5084" s="0" t="inlineStr">
        <is>
          <t>Lori Women's Puffer Vest</t>
        </is>
      </c>
      <c r="D5084" s="0" t="inlineStr">
        <is>
          <t>109037</t>
        </is>
      </c>
      <c r="E5084" s="0" t="inlineStr">
        <is>
          <t>BLANK LORI WHITE:109037F - 3XL</t>
        </is>
      </c>
      <c r="G5084" s="0" t="inlineStr">
        <is>
          <t>WOMENS</t>
        </is>
      </c>
      <c r="H5084" s="0" t="inlineStr">
        <is>
          <t>3XL</t>
        </is>
      </c>
      <c r="I5084" s="0">
        <v>34.99</v>
      </c>
      <c r="J5084" s="0">
        <v>0</v>
      </c>
    </row>
    <row r="5085" spans="1:10" customHeight="0">
      <c r="A5085" s="0">
        <f>HYPERLINK("https://dl.dropboxusercontent.com/scl/fi/6wp56poj2o9rbipbigjlv/mereditht.jpg?rlkey=igryhb6ewsxc7r1ctbo2g0s6c&amp;dl=0","Click to download Image")</f>
      </c>
      <c r="B5085" s="0">
        <f>HYPERLINK("https://dl.dropboxusercontent.com/scl/fi/lbd5qofldjwvmp45cloc7/womens-size-chartsmeredith.jpg?rlkey=xxxfbynxghunf8h54qrmxb51r&amp;dl=0","Click to download SizeChart")</f>
      </c>
      <c r="C5085" s="0" t="inlineStr">
        <is>
          <t>Meredith Women's Puffer Hooded Jacket</t>
        </is>
      </c>
      <c r="D5085" s="0" t="inlineStr">
        <is>
          <t>113040</t>
        </is>
      </c>
      <c r="E5085" s="0" t="inlineStr">
        <is>
          <t>BLANK MEREDITH GREY:113040AA - XS</t>
        </is>
      </c>
      <c r="G5085" s="0" t="inlineStr">
        <is>
          <t>WOMENS</t>
        </is>
      </c>
      <c r="H5085" s="0" t="inlineStr">
        <is>
          <t>XS</t>
        </is>
      </c>
      <c r="I5085" s="0">
        <v>74.99</v>
      </c>
      <c r="J5085" s="0">
        <v>36</v>
      </c>
    </row>
    <row r="5086" spans="1:10" customHeight="0">
      <c r="A5086" s="0">
        <f>HYPERLINK("https://dl.dropboxusercontent.com/scl/fi/6wp56poj2o9rbipbigjlv/mereditht.jpg?rlkey=igryhb6ewsxc7r1ctbo2g0s6c&amp;dl=0","Click to download Image")</f>
      </c>
      <c r="B5086" s="0">
        <f>HYPERLINK("https://dl.dropboxusercontent.com/scl/fi/lbd5qofldjwvmp45cloc7/womens-size-chartsmeredith.jpg?rlkey=xxxfbynxghunf8h54qrmxb51r&amp;dl=0","Click to download SizeChart")</f>
      </c>
      <c r="C5086" s="0" t="inlineStr">
        <is>
          <t>Meredith Women's Puffer Hooded Jacket</t>
        </is>
      </c>
      <c r="D5086" s="0" t="inlineStr">
        <is>
          <t>113040</t>
        </is>
      </c>
      <c r="E5086" s="0" t="inlineStr">
        <is>
          <t>BLANK MEREDITH GREY:113040A - S</t>
        </is>
      </c>
      <c r="G5086" s="0" t="inlineStr">
        <is>
          <t>WOMENS</t>
        </is>
      </c>
      <c r="H5086" s="0" t="inlineStr">
        <is>
          <t>S</t>
        </is>
      </c>
      <c r="I5086" s="0">
        <v>74.99</v>
      </c>
      <c r="J5086" s="0">
        <v>49</v>
      </c>
    </row>
    <row r="5087" spans="1:10" customHeight="0">
      <c r="A5087" s="0">
        <f>HYPERLINK("https://dl.dropboxusercontent.com/scl/fi/6wp56poj2o9rbipbigjlv/mereditht.jpg?rlkey=igryhb6ewsxc7r1ctbo2g0s6c&amp;dl=0","Click to download Image")</f>
      </c>
      <c r="B5087" s="0">
        <f>HYPERLINK("https://dl.dropboxusercontent.com/scl/fi/lbd5qofldjwvmp45cloc7/womens-size-chartsmeredith.jpg?rlkey=xxxfbynxghunf8h54qrmxb51r&amp;dl=0","Click to download SizeChart")</f>
      </c>
      <c r="C5087" s="0" t="inlineStr">
        <is>
          <t>Meredith Women's Puffer Hooded Jacket</t>
        </is>
      </c>
      <c r="D5087" s="0" t="inlineStr">
        <is>
          <t>113040</t>
        </is>
      </c>
      <c r="E5087" s="0" t="inlineStr">
        <is>
          <t>BLANK MEREDITH GREY:113040B - M</t>
        </is>
      </c>
      <c r="G5087" s="0" t="inlineStr">
        <is>
          <t>WOMENS</t>
        </is>
      </c>
      <c r="H5087" s="0" t="inlineStr">
        <is>
          <t>M</t>
        </is>
      </c>
      <c r="I5087" s="0">
        <v>74.99</v>
      </c>
      <c r="J5087" s="0">
        <v>51</v>
      </c>
    </row>
    <row r="5088" spans="1:10" customHeight="0">
      <c r="A5088" s="0">
        <f>HYPERLINK("https://dl.dropboxusercontent.com/scl/fi/6wp56poj2o9rbipbigjlv/mereditht.jpg?rlkey=igryhb6ewsxc7r1ctbo2g0s6c&amp;dl=0","Click to download Image")</f>
      </c>
      <c r="B5088" s="0">
        <f>HYPERLINK("https://dl.dropboxusercontent.com/scl/fi/lbd5qofldjwvmp45cloc7/womens-size-chartsmeredith.jpg?rlkey=xxxfbynxghunf8h54qrmxb51r&amp;dl=0","Click to download SizeChart")</f>
      </c>
      <c r="C5088" s="0" t="inlineStr">
        <is>
          <t>Meredith Women's Puffer Hooded Jacket</t>
        </is>
      </c>
      <c r="D5088" s="0" t="inlineStr">
        <is>
          <t>113040</t>
        </is>
      </c>
      <c r="E5088" s="0" t="inlineStr">
        <is>
          <t>BLANK MEREDITH GREY:113040C - L</t>
        </is>
      </c>
      <c r="G5088" s="0" t="inlineStr">
        <is>
          <t>WOMENS</t>
        </is>
      </c>
      <c r="H5088" s="0" t="inlineStr">
        <is>
          <t>L</t>
        </is>
      </c>
      <c r="I5088" s="0">
        <v>74.99</v>
      </c>
      <c r="J5088" s="0">
        <v>36</v>
      </c>
    </row>
    <row r="5089" spans="1:10" customHeight="0">
      <c r="A5089" s="0">
        <f>HYPERLINK("https://dl.dropboxusercontent.com/scl/fi/6wp56poj2o9rbipbigjlv/mereditht.jpg?rlkey=igryhb6ewsxc7r1ctbo2g0s6c&amp;dl=0","Click to download Image")</f>
      </c>
      <c r="B5089" s="0">
        <f>HYPERLINK("https://dl.dropboxusercontent.com/scl/fi/lbd5qofldjwvmp45cloc7/womens-size-chartsmeredith.jpg?rlkey=xxxfbynxghunf8h54qrmxb51r&amp;dl=0","Click to download SizeChart")</f>
      </c>
      <c r="C5089" s="0" t="inlineStr">
        <is>
          <t>Meredith Women's Puffer Hooded Jacket</t>
        </is>
      </c>
      <c r="D5089" s="0" t="inlineStr">
        <is>
          <t>113040</t>
        </is>
      </c>
      <c r="E5089" s="0" t="inlineStr">
        <is>
          <t>BLANK MEREDITH GREY:113040D - XL</t>
        </is>
      </c>
      <c r="G5089" s="0" t="inlineStr">
        <is>
          <t>WOMENS</t>
        </is>
      </c>
      <c r="H5089" s="0" t="inlineStr">
        <is>
          <t>XL</t>
        </is>
      </c>
      <c r="I5089" s="0">
        <v>74.99</v>
      </c>
      <c r="J5089" s="0">
        <v>32</v>
      </c>
    </row>
    <row r="5090" spans="1:10" customHeight="0">
      <c r="A5090" s="0">
        <f>HYPERLINK("https://dl.dropboxusercontent.com/scl/fi/6wp56poj2o9rbipbigjlv/mereditht.jpg?rlkey=igryhb6ewsxc7r1ctbo2g0s6c&amp;dl=0","Click to download Image")</f>
      </c>
      <c r="B5090" s="0">
        <f>HYPERLINK("https://dl.dropboxusercontent.com/scl/fi/lbd5qofldjwvmp45cloc7/womens-size-chartsmeredith.jpg?rlkey=xxxfbynxghunf8h54qrmxb51r&amp;dl=0","Click to download SizeChart")</f>
      </c>
      <c r="C5090" s="0" t="inlineStr">
        <is>
          <t>Meredith Women's Puffer Hooded Jacket</t>
        </is>
      </c>
      <c r="D5090" s="0" t="inlineStr">
        <is>
          <t>113040</t>
        </is>
      </c>
      <c r="E5090" s="0" t="inlineStr">
        <is>
          <t>BLANK MEREDITH GREY:113040E - 2XL</t>
        </is>
      </c>
      <c r="G5090" s="0" t="inlineStr">
        <is>
          <t>WOMENS</t>
        </is>
      </c>
      <c r="H5090" s="0" t="inlineStr">
        <is>
          <t>2XL</t>
        </is>
      </c>
      <c r="I5090" s="0">
        <v>74.99</v>
      </c>
      <c r="J5090" s="0">
        <v>15</v>
      </c>
    </row>
    <row r="5091" spans="1:10" customHeight="0">
      <c r="A5091" s="0">
        <f>HYPERLINK("https://dl.dropboxusercontent.com/scl/fi/6wp56poj2o9rbipbigjlv/mereditht.jpg?rlkey=igryhb6ewsxc7r1ctbo2g0s6c&amp;dl=0","Click to download Image")</f>
      </c>
      <c r="B5091" s="0">
        <f>HYPERLINK("https://dl.dropboxusercontent.com/scl/fi/lbd5qofldjwvmp45cloc7/womens-size-chartsmeredith.jpg?rlkey=xxxfbynxghunf8h54qrmxb51r&amp;dl=0","Click to download SizeChart")</f>
      </c>
      <c r="C5091" s="0" t="inlineStr">
        <is>
          <t>Meredith Women's Puffer Hooded Jacket</t>
        </is>
      </c>
      <c r="D5091" s="0" t="inlineStr">
        <is>
          <t>113040</t>
        </is>
      </c>
      <c r="E5091" s="0" t="inlineStr">
        <is>
          <t>BLANK MEREDITH GREY:113040F - 3XL</t>
        </is>
      </c>
      <c r="G5091" s="0" t="inlineStr">
        <is>
          <t>WOMENS</t>
        </is>
      </c>
      <c r="H5091" s="0" t="inlineStr">
        <is>
          <t>3XL</t>
        </is>
      </c>
      <c r="I5091" s="0">
        <v>74.99</v>
      </c>
      <c r="J5091" s="0">
        <v>8</v>
      </c>
    </row>
    <row r="5092" spans="1:10" customHeight="0">
      <c r="A5092" s="0">
        <f>HYPERLINK("https://dl.dropboxusercontent.com/scl/fi/18pnljgk9r6v54lqjs5o0/patsy.jpg?rlkey=4fy0oyn8210982y1htdvjf2tn&amp;dl=0","Click to download Image")</f>
      </c>
      <c r="B5092" s="0">
        <f>HYPERLINK("https://dl.dropboxusercontent.com/scl/fi/4h5wu3xua34g8ptsqbpvo/womens-size-chartspatsy.jpg?rlkey=xs26nrh3xjzw623jo390bciha&amp;dl=0","Click to download SizeChart")</f>
      </c>
      <c r="C5092" s="0" t="inlineStr">
        <is>
          <t>Patsy Women's Puffer Hooded Jacket</t>
        </is>
      </c>
      <c r="D5092" s="0" t="inlineStr">
        <is>
          <t>104031</t>
        </is>
      </c>
      <c r="E5092" s="0" t="inlineStr">
        <is>
          <t>PATSY:104031A-S</t>
        </is>
      </c>
      <c r="G5092" s="0" t="inlineStr">
        <is>
          <t>WOMENS</t>
        </is>
      </c>
      <c r="H5092" s="0" t="inlineStr">
        <is>
          <t>S</t>
        </is>
      </c>
      <c r="I5092" s="0">
        <v>159.99</v>
      </c>
      <c r="J5092" s="0">
        <v>18</v>
      </c>
    </row>
    <row r="5093" spans="1:10" customHeight="0">
      <c r="A5093" s="0">
        <f>HYPERLINK("https://dl.dropboxusercontent.com/scl/fi/18pnljgk9r6v54lqjs5o0/patsy.jpg?rlkey=4fy0oyn8210982y1htdvjf2tn&amp;dl=0","Click to download Image")</f>
      </c>
      <c r="B5093" s="0">
        <f>HYPERLINK("https://dl.dropboxusercontent.com/scl/fi/4h5wu3xua34g8ptsqbpvo/womens-size-chartspatsy.jpg?rlkey=xs26nrh3xjzw623jo390bciha&amp;dl=0","Click to download SizeChart")</f>
      </c>
      <c r="C5093" s="0" t="inlineStr">
        <is>
          <t>Patsy Women's Puffer Hooded Jacket</t>
        </is>
      </c>
      <c r="D5093" s="0" t="inlineStr">
        <is>
          <t>104031</t>
        </is>
      </c>
      <c r="E5093" s="0" t="inlineStr">
        <is>
          <t>PATSY:104031B-M</t>
        </is>
      </c>
      <c r="G5093" s="0" t="inlineStr">
        <is>
          <t>WOMENS</t>
        </is>
      </c>
      <c r="H5093" s="0" t="inlineStr">
        <is>
          <t>M</t>
        </is>
      </c>
      <c r="I5093" s="0">
        <v>159.99</v>
      </c>
      <c r="J5093" s="0">
        <v>0</v>
      </c>
    </row>
    <row r="5094" spans="1:10" customHeight="0">
      <c r="A5094" s="0">
        <f>HYPERLINK("https://dl.dropboxusercontent.com/scl/fi/18pnljgk9r6v54lqjs5o0/patsy.jpg?rlkey=4fy0oyn8210982y1htdvjf2tn&amp;dl=0","Click to download Image")</f>
      </c>
      <c r="B5094" s="0">
        <f>HYPERLINK("https://dl.dropboxusercontent.com/scl/fi/4h5wu3xua34g8ptsqbpvo/womens-size-chartspatsy.jpg?rlkey=xs26nrh3xjzw623jo390bciha&amp;dl=0","Click to download SizeChart")</f>
      </c>
      <c r="C5094" s="0" t="inlineStr">
        <is>
          <t>Patsy Women's Puffer Hooded Jacket</t>
        </is>
      </c>
      <c r="D5094" s="0" t="inlineStr">
        <is>
          <t>104031</t>
        </is>
      </c>
      <c r="E5094" s="0" t="inlineStr">
        <is>
          <t>PATSY:104031C-L</t>
        </is>
      </c>
      <c r="G5094" s="0" t="inlineStr">
        <is>
          <t>WOMENS</t>
        </is>
      </c>
      <c r="H5094" s="0" t="inlineStr">
        <is>
          <t>L</t>
        </is>
      </c>
      <c r="I5094" s="0">
        <v>159.99</v>
      </c>
      <c r="J5094" s="0">
        <v>0</v>
      </c>
    </row>
    <row r="5095" spans="1:10" customHeight="0">
      <c r="A5095" s="0">
        <f>HYPERLINK("https://dl.dropboxusercontent.com/scl/fi/18pnljgk9r6v54lqjs5o0/patsy.jpg?rlkey=4fy0oyn8210982y1htdvjf2tn&amp;dl=0","Click to download Image")</f>
      </c>
      <c r="B5095" s="0">
        <f>HYPERLINK("https://dl.dropboxusercontent.com/scl/fi/4h5wu3xua34g8ptsqbpvo/womens-size-chartspatsy.jpg?rlkey=xs26nrh3xjzw623jo390bciha&amp;dl=0","Click to download SizeChart")</f>
      </c>
      <c r="C5095" s="0" t="inlineStr">
        <is>
          <t>Patsy Women's Puffer Hooded Jacket</t>
        </is>
      </c>
      <c r="D5095" s="0" t="inlineStr">
        <is>
          <t>104031</t>
        </is>
      </c>
      <c r="E5095" s="0" t="inlineStr">
        <is>
          <t>PATSY:104031D-XL</t>
        </is>
      </c>
      <c r="G5095" s="0" t="inlineStr">
        <is>
          <t>WOMENS</t>
        </is>
      </c>
      <c r="H5095" s="0" t="inlineStr">
        <is>
          <t>XL</t>
        </is>
      </c>
      <c r="I5095" s="0">
        <v>159.99</v>
      </c>
      <c r="J5095" s="0">
        <v>0</v>
      </c>
    </row>
    <row r="5096" spans="1:10" customHeight="0">
      <c r="A5096" s="0">
        <f>HYPERLINK("https://dl.dropboxusercontent.com/scl/fi/18pnljgk9r6v54lqjs5o0/patsy.jpg?rlkey=4fy0oyn8210982y1htdvjf2tn&amp;dl=0","Click to download Image")</f>
      </c>
      <c r="B5096" s="0">
        <f>HYPERLINK("https://dl.dropboxusercontent.com/scl/fi/4h5wu3xua34g8ptsqbpvo/womens-size-chartspatsy.jpg?rlkey=xs26nrh3xjzw623jo390bciha&amp;dl=0","Click to download SizeChart")</f>
      </c>
      <c r="C5096" s="0" t="inlineStr">
        <is>
          <t>Patsy Women's Puffer Hooded Jacket</t>
        </is>
      </c>
      <c r="D5096" s="0" t="inlineStr">
        <is>
          <t>104031</t>
        </is>
      </c>
      <c r="E5096" s="0" t="inlineStr">
        <is>
          <t>PATSY:104031E-2XL</t>
        </is>
      </c>
      <c r="G5096" s="0" t="inlineStr">
        <is>
          <t>WOMENS</t>
        </is>
      </c>
      <c r="H5096" s="0" t="inlineStr">
        <is>
          <t>2XL</t>
        </is>
      </c>
      <c r="I5096" s="0">
        <v>159.99</v>
      </c>
      <c r="J5096" s="0">
        <v>0</v>
      </c>
    </row>
    <row r="5097" spans="1:10" customHeight="0">
      <c r="A5097" s="0">
        <f>HYPERLINK("https://dl.dropboxusercontent.com/scl/fi/18pnljgk9r6v54lqjs5o0/patsy.jpg?rlkey=4fy0oyn8210982y1htdvjf2tn&amp;dl=0","Click to download Image")</f>
      </c>
      <c r="B5097" s="0">
        <f>HYPERLINK("https://dl.dropboxusercontent.com/scl/fi/4h5wu3xua34g8ptsqbpvo/womens-size-chartspatsy.jpg?rlkey=xs26nrh3xjzw623jo390bciha&amp;dl=0","Click to download SizeChart")</f>
      </c>
      <c r="C5097" s="0" t="inlineStr">
        <is>
          <t>Patsy Women's Puffer Hooded Jacket</t>
        </is>
      </c>
      <c r="D5097" s="0" t="inlineStr">
        <is>
          <t>104031</t>
        </is>
      </c>
      <c r="E5097" s="0" t="inlineStr">
        <is>
          <t>PATSY:104031F-3XL</t>
        </is>
      </c>
      <c r="G5097" s="0" t="inlineStr">
        <is>
          <t>WOMENS</t>
        </is>
      </c>
      <c r="H5097" s="0" t="inlineStr">
        <is>
          <t>3XL</t>
        </is>
      </c>
      <c r="I5097" s="0">
        <v>159.99</v>
      </c>
      <c r="J5097" s="0">
        <v>9</v>
      </c>
    </row>
    <row r="5098" spans="1:10" customHeight="0">
      <c r="A5098" s="0">
        <f>HYPERLINK("https://dl.dropboxusercontent.com/scl/fi/6qhc68zg9pdz9ta9u26s6/rosalynn.jpg?rlkey=qknqj4izswtf8ie5zbirqrx9w&amp;dl=0","Click to download Image")</f>
      </c>
      <c r="B5098" s="0">
        <f>HYPERLINK("https://dl.dropboxusercontent.com/scl/fi/d8zphnfasz13ds498u56k/womens-size-chartsrosalynn.jpg?rlkey=pl9442osk8x06bgwtrzmt6jb7&amp;dl=0","Click to download SizeChart")</f>
      </c>
      <c r="C5098" s="0" t="inlineStr">
        <is>
          <t>Rosalynn Women's Water Resistant Jacket</t>
        </is>
      </c>
      <c r="D5098" s="0" t="inlineStr">
        <is>
          <t>113425</t>
        </is>
      </c>
      <c r="E5098" s="0" t="inlineStr">
        <is>
          <t>113425-S</t>
        </is>
      </c>
      <c r="G5098" s="0" t="inlineStr">
        <is>
          <t>WOMENS</t>
        </is>
      </c>
      <c r="H5098" s="0" t="inlineStr">
        <is>
          <t>S</t>
        </is>
      </c>
      <c r="I5098" s="0">
        <v>64.99</v>
      </c>
      <c r="J5098" s="0">
        <v>1</v>
      </c>
    </row>
    <row r="5099" spans="1:10" customHeight="0">
      <c r="A5099" s="0">
        <f>HYPERLINK("https://dl.dropboxusercontent.com/scl/fi/6qhc68zg9pdz9ta9u26s6/rosalynn.jpg?rlkey=qknqj4izswtf8ie5zbirqrx9w&amp;dl=0","Click to download Image")</f>
      </c>
      <c r="B5099" s="0">
        <f>HYPERLINK("https://dl.dropboxusercontent.com/scl/fi/d8zphnfasz13ds498u56k/womens-size-chartsrosalynn.jpg?rlkey=pl9442osk8x06bgwtrzmt6jb7&amp;dl=0","Click to download SizeChart")</f>
      </c>
      <c r="C5099" s="0" t="inlineStr">
        <is>
          <t>Rosalynn Women's Water Resistant Jacket</t>
        </is>
      </c>
      <c r="D5099" s="0" t="inlineStr">
        <is>
          <t>113425</t>
        </is>
      </c>
      <c r="E5099" s="0" t="inlineStr">
        <is>
          <t>113425-M</t>
        </is>
      </c>
      <c r="G5099" s="0" t="inlineStr">
        <is>
          <t>WOMENS</t>
        </is>
      </c>
      <c r="H5099" s="0" t="inlineStr">
        <is>
          <t>M</t>
        </is>
      </c>
      <c r="I5099" s="0">
        <v>64.99</v>
      </c>
      <c r="J5099" s="0">
        <v>2</v>
      </c>
    </row>
    <row r="5100" spans="1:10" customHeight="0">
      <c r="A5100" s="0">
        <f>HYPERLINK("https://dl.dropboxusercontent.com/scl/fi/6qhc68zg9pdz9ta9u26s6/rosalynn.jpg?rlkey=qknqj4izswtf8ie5zbirqrx9w&amp;dl=0","Click to download Image")</f>
      </c>
      <c r="B5100" s="0">
        <f>HYPERLINK("https://dl.dropboxusercontent.com/scl/fi/d8zphnfasz13ds498u56k/womens-size-chartsrosalynn.jpg?rlkey=pl9442osk8x06bgwtrzmt6jb7&amp;dl=0","Click to download SizeChart")</f>
      </c>
      <c r="C5100" s="0" t="inlineStr">
        <is>
          <t>Rosalynn Women's Water Resistant Jacket</t>
        </is>
      </c>
      <c r="D5100" s="0" t="inlineStr">
        <is>
          <t>113425</t>
        </is>
      </c>
      <c r="E5100" s="0" t="inlineStr">
        <is>
          <t>113425-L</t>
        </is>
      </c>
      <c r="G5100" s="0" t="inlineStr">
        <is>
          <t>WOMENS</t>
        </is>
      </c>
      <c r="H5100" s="0" t="inlineStr">
        <is>
          <t>L</t>
        </is>
      </c>
      <c r="I5100" s="0">
        <v>64.99</v>
      </c>
      <c r="J5100" s="0">
        <v>10</v>
      </c>
    </row>
    <row r="5101" spans="1:10" customHeight="0">
      <c r="A5101" s="0">
        <f>HYPERLINK("https://dl.dropboxusercontent.com/scl/fi/6qhc68zg9pdz9ta9u26s6/rosalynn.jpg?rlkey=qknqj4izswtf8ie5zbirqrx9w&amp;dl=0","Click to download Image")</f>
      </c>
      <c r="B5101" s="0">
        <f>HYPERLINK("https://dl.dropboxusercontent.com/scl/fi/d8zphnfasz13ds498u56k/womens-size-chartsrosalynn.jpg?rlkey=pl9442osk8x06bgwtrzmt6jb7&amp;dl=0","Click to download SizeChart")</f>
      </c>
      <c r="C5101" s="0" t="inlineStr">
        <is>
          <t>Rosalynn Women's Water Resistant Jacket</t>
        </is>
      </c>
      <c r="D5101" s="0" t="inlineStr">
        <is>
          <t>113425</t>
        </is>
      </c>
      <c r="E5101" s="0" t="inlineStr">
        <is>
          <t>113425-XL</t>
        </is>
      </c>
      <c r="G5101" s="0" t="inlineStr">
        <is>
          <t>WOMENS</t>
        </is>
      </c>
      <c r="H5101" s="0" t="inlineStr">
        <is>
          <t>XL</t>
        </is>
      </c>
      <c r="I5101" s="0">
        <v>64.99</v>
      </c>
      <c r="J5101" s="0">
        <v>12</v>
      </c>
    </row>
    <row r="5102" spans="1:10" customHeight="0">
      <c r="A5102" s="0">
        <f>HYPERLINK("https://dl.dropboxusercontent.com/scl/fi/6qhc68zg9pdz9ta9u26s6/rosalynn.jpg?rlkey=qknqj4izswtf8ie5zbirqrx9w&amp;dl=0","Click to download Image")</f>
      </c>
      <c r="B5102" s="0">
        <f>HYPERLINK("https://dl.dropboxusercontent.com/scl/fi/d8zphnfasz13ds498u56k/womens-size-chartsrosalynn.jpg?rlkey=pl9442osk8x06bgwtrzmt6jb7&amp;dl=0","Click to download SizeChart")</f>
      </c>
      <c r="C5102" s="0" t="inlineStr">
        <is>
          <t>Rosalynn Women's Water Resistant Jacket</t>
        </is>
      </c>
      <c r="D5102" s="0" t="inlineStr">
        <is>
          <t>113425</t>
        </is>
      </c>
      <c r="E5102" s="0" t="inlineStr">
        <is>
          <t>113425-2XL</t>
        </is>
      </c>
      <c r="G5102" s="0" t="inlineStr">
        <is>
          <t>WOMENS</t>
        </is>
      </c>
      <c r="H5102" s="0" t="inlineStr">
        <is>
          <t>2XL</t>
        </is>
      </c>
      <c r="I5102" s="0">
        <v>64.99</v>
      </c>
      <c r="J5102" s="0">
        <v>11</v>
      </c>
    </row>
    <row r="5103" spans="1:10" customHeight="0">
      <c r="A5103" s="0">
        <f>HYPERLINK("https://dl.dropboxusercontent.com/scl/fi/6qhc68zg9pdz9ta9u26s6/rosalynn.jpg?rlkey=qknqj4izswtf8ie5zbirqrx9w&amp;dl=0","Click to download Image")</f>
      </c>
      <c r="B5103" s="0">
        <f>HYPERLINK("https://dl.dropboxusercontent.com/scl/fi/d8zphnfasz13ds498u56k/womens-size-chartsrosalynn.jpg?rlkey=pl9442osk8x06bgwtrzmt6jb7&amp;dl=0","Click to download SizeChart")</f>
      </c>
      <c r="C5103" s="0" t="inlineStr">
        <is>
          <t>Rosalynn Women's Water Resistant Jacket</t>
        </is>
      </c>
      <c r="D5103" s="0" t="inlineStr">
        <is>
          <t>113425</t>
        </is>
      </c>
      <c r="E5103" s="0" t="inlineStr">
        <is>
          <t>113425-3XL</t>
        </is>
      </c>
      <c r="G5103" s="0" t="inlineStr">
        <is>
          <t>WOMENS</t>
        </is>
      </c>
      <c r="H5103" s="0" t="inlineStr">
        <is>
          <t>3XL</t>
        </is>
      </c>
      <c r="I5103" s="0">
        <v>64.99</v>
      </c>
      <c r="J5103" s="0">
        <v>10</v>
      </c>
    </row>
    <row r="5104" spans="1:10" customHeight="0">
      <c r="A5104" s="0">
        <f>HYPERLINK("https://dl.dropboxusercontent.com/scl/fi/6e4lndgw9udgof8si5dtr/rosalynngy.jpg?rlkey=v8l0nlbpg36mvm1iyz1n483sr&amp;dl=0","Click to download Image")</f>
      </c>
      <c r="B5104" s="0">
        <f>HYPERLINK("https://dl.dropboxusercontent.com/scl/fi/d8zphnfasz13ds498u56k/womens-size-chartsrosalynn.jpg?rlkey=pl9442osk8x06bgwtrzmt6jb7&amp;dl=0","Click to download SizeChart")</f>
      </c>
      <c r="C5104" s="0" t="inlineStr">
        <is>
          <t>Rosalynn Women's Water Resistant Jacket</t>
        </is>
      </c>
      <c r="D5104" s="0" t="inlineStr">
        <is>
          <t>109025</t>
        </is>
      </c>
      <c r="E5104" s="0" t="inlineStr">
        <is>
          <t>BLANK ROSALYNN:109025A - S</t>
        </is>
      </c>
      <c r="G5104" s="0" t="inlineStr">
        <is>
          <t>WOMENS</t>
        </is>
      </c>
      <c r="H5104" s="0" t="inlineStr">
        <is>
          <t>S</t>
        </is>
      </c>
      <c r="I5104" s="0">
        <v>64.99</v>
      </c>
      <c r="J5104" s="0">
        <v>32</v>
      </c>
    </row>
    <row r="5105" spans="1:10" customHeight="0">
      <c r="A5105" s="0">
        <f>HYPERLINK("https://dl.dropboxusercontent.com/scl/fi/6e4lndgw9udgof8si5dtr/rosalynngy.jpg?rlkey=v8l0nlbpg36mvm1iyz1n483sr&amp;dl=0","Click to download Image")</f>
      </c>
      <c r="B5105" s="0">
        <f>HYPERLINK("https://dl.dropboxusercontent.com/scl/fi/d8zphnfasz13ds498u56k/womens-size-chartsrosalynn.jpg?rlkey=pl9442osk8x06bgwtrzmt6jb7&amp;dl=0","Click to download SizeChart")</f>
      </c>
      <c r="C5105" s="0" t="inlineStr">
        <is>
          <t>Rosalynn Women's Water Resistant Jacket</t>
        </is>
      </c>
      <c r="D5105" s="0" t="inlineStr">
        <is>
          <t>109025</t>
        </is>
      </c>
      <c r="E5105" s="0" t="inlineStr">
        <is>
          <t>BLANK ROSALYNN:109025B - M</t>
        </is>
      </c>
      <c r="G5105" s="0" t="inlineStr">
        <is>
          <t>WOMENS</t>
        </is>
      </c>
      <c r="H5105" s="0" t="inlineStr">
        <is>
          <t>M</t>
        </is>
      </c>
      <c r="I5105" s="0">
        <v>64.99</v>
      </c>
      <c r="J5105" s="0">
        <v>69</v>
      </c>
    </row>
    <row r="5106" spans="1:10" customHeight="0">
      <c r="A5106" s="0">
        <f>HYPERLINK("https://dl.dropboxusercontent.com/scl/fi/6e4lndgw9udgof8si5dtr/rosalynngy.jpg?rlkey=v8l0nlbpg36mvm1iyz1n483sr&amp;dl=0","Click to download Image")</f>
      </c>
      <c r="B5106" s="0">
        <f>HYPERLINK("https://dl.dropboxusercontent.com/scl/fi/d8zphnfasz13ds498u56k/womens-size-chartsrosalynn.jpg?rlkey=pl9442osk8x06bgwtrzmt6jb7&amp;dl=0","Click to download SizeChart")</f>
      </c>
      <c r="C5106" s="0" t="inlineStr">
        <is>
          <t>Rosalynn Women's Water Resistant Jacket</t>
        </is>
      </c>
      <c r="D5106" s="0" t="inlineStr">
        <is>
          <t>109025</t>
        </is>
      </c>
      <c r="E5106" s="0" t="inlineStr">
        <is>
          <t>BLANK ROSALYNN:109025C - L</t>
        </is>
      </c>
      <c r="G5106" s="0" t="inlineStr">
        <is>
          <t>WOMENS</t>
        </is>
      </c>
      <c r="H5106" s="0" t="inlineStr">
        <is>
          <t>L</t>
        </is>
      </c>
      <c r="I5106" s="0">
        <v>64.99</v>
      </c>
      <c r="J5106" s="0">
        <v>72</v>
      </c>
    </row>
    <row r="5107" spans="1:10" customHeight="0">
      <c r="A5107" s="0">
        <f>HYPERLINK("https://dl.dropboxusercontent.com/scl/fi/6e4lndgw9udgof8si5dtr/rosalynngy.jpg?rlkey=v8l0nlbpg36mvm1iyz1n483sr&amp;dl=0","Click to download Image")</f>
      </c>
      <c r="B5107" s="0">
        <f>HYPERLINK("https://dl.dropboxusercontent.com/scl/fi/d8zphnfasz13ds498u56k/womens-size-chartsrosalynn.jpg?rlkey=pl9442osk8x06bgwtrzmt6jb7&amp;dl=0","Click to download SizeChart")</f>
      </c>
      <c r="C5107" s="0" t="inlineStr">
        <is>
          <t>Rosalynn Women's Water Resistant Jacket</t>
        </is>
      </c>
      <c r="D5107" s="0" t="inlineStr">
        <is>
          <t>109025</t>
        </is>
      </c>
      <c r="E5107" s="0" t="inlineStr">
        <is>
          <t>BLANK ROSALYNN:109025D - XL</t>
        </is>
      </c>
      <c r="G5107" s="0" t="inlineStr">
        <is>
          <t>WOMENS</t>
        </is>
      </c>
      <c r="H5107" s="0" t="inlineStr">
        <is>
          <t>XL</t>
        </is>
      </c>
      <c r="I5107" s="0">
        <v>64.99</v>
      </c>
      <c r="J5107" s="0">
        <v>33</v>
      </c>
    </row>
    <row r="5108" spans="1:10" customHeight="0">
      <c r="A5108" s="0">
        <f>HYPERLINK("https://dl.dropboxusercontent.com/scl/fi/6e4lndgw9udgof8si5dtr/rosalynngy.jpg?rlkey=v8l0nlbpg36mvm1iyz1n483sr&amp;dl=0","Click to download Image")</f>
      </c>
      <c r="B5108" s="0">
        <f>HYPERLINK("https://dl.dropboxusercontent.com/scl/fi/d8zphnfasz13ds498u56k/womens-size-chartsrosalynn.jpg?rlkey=pl9442osk8x06bgwtrzmt6jb7&amp;dl=0","Click to download SizeChart")</f>
      </c>
      <c r="C5108" s="0" t="inlineStr">
        <is>
          <t>Rosalynn Women's Water Resistant Jacket</t>
        </is>
      </c>
      <c r="D5108" s="0" t="inlineStr">
        <is>
          <t>109025</t>
        </is>
      </c>
      <c r="E5108" s="0" t="inlineStr">
        <is>
          <t>BLANK ROSALYNN:109025E - 2XL</t>
        </is>
      </c>
      <c r="G5108" s="0" t="inlineStr">
        <is>
          <t>WOMENS</t>
        </is>
      </c>
      <c r="H5108" s="0" t="inlineStr">
        <is>
          <t>2XL</t>
        </is>
      </c>
      <c r="I5108" s="0">
        <v>64.99</v>
      </c>
      <c r="J5108" s="0">
        <v>0</v>
      </c>
    </row>
    <row r="5109" spans="1:10" customHeight="0">
      <c r="A5109" s="0">
        <f>HYPERLINK("https://dl.dropboxusercontent.com/scl/fi/6e4lndgw9udgof8si5dtr/rosalynngy.jpg?rlkey=v8l0nlbpg36mvm1iyz1n483sr&amp;dl=0","Click to download Image")</f>
      </c>
      <c r="B5109" s="0">
        <f>HYPERLINK("https://dl.dropboxusercontent.com/scl/fi/d8zphnfasz13ds498u56k/womens-size-chartsrosalynn.jpg?rlkey=pl9442osk8x06bgwtrzmt6jb7&amp;dl=0","Click to download SizeChart")</f>
      </c>
      <c r="C5109" s="0" t="inlineStr">
        <is>
          <t>Rosalynn Women's Water Resistant Jacket</t>
        </is>
      </c>
      <c r="D5109" s="0" t="inlineStr">
        <is>
          <t>109025</t>
        </is>
      </c>
      <c r="E5109" s="0" t="inlineStr">
        <is>
          <t>BLANK ROSALYNN:109025F - 3XL</t>
        </is>
      </c>
      <c r="G5109" s="0" t="inlineStr">
        <is>
          <t>WOMENS</t>
        </is>
      </c>
      <c r="H5109" s="0" t="inlineStr">
        <is>
          <t>3XL</t>
        </is>
      </c>
      <c r="I5109" s="0">
        <v>64.99</v>
      </c>
      <c r="J5109" s="0">
        <v>7</v>
      </c>
    </row>
    <row r="5110" spans="1:10" customHeight="0">
      <c r="A5110" s="0">
        <f>HYPERLINK("https://dl.dropboxusercontent.com/scl/fi/emwsvi8yjlg4w3vt8ld03/scarlett-bk-1.jpg?rlkey=14ugcn39vvtd5qsm0it0fau3v&amp;dl=0","Click to download Image")</f>
      </c>
      <c r="B5110" s="0">
        <f>HYPERLINK("https://dl.dropboxusercontent.com/scl/fi/wmhnj3uwtg0gokvfpkls2/womens-jackets-size-chartsscarlett.jpg?rlkey=6lri9h8s3xcru032mlx0aq0cg&amp;dl=0","Click to download SizeChart")</f>
      </c>
      <c r="C5110" s="0" t="inlineStr">
        <is>
          <t>Scarlett Women's Wool Jacket</t>
        </is>
      </c>
      <c r="D5110" s="0" t="inlineStr">
        <is>
          <t>111668</t>
        </is>
      </c>
      <c r="E5110" s="0" t="inlineStr">
        <is>
          <t>BLANK SCARLETT BLACK:111668AA - XS</t>
        </is>
      </c>
      <c r="G5110" s="0" t="inlineStr">
        <is>
          <t>WOMENS</t>
        </is>
      </c>
      <c r="H5110" s="0" t="inlineStr">
        <is>
          <t>XS</t>
        </is>
      </c>
      <c r="I5110" s="0">
        <v>89.99</v>
      </c>
      <c r="J5110" s="0">
        <v>24</v>
      </c>
    </row>
    <row r="5111" spans="1:10" customHeight="0">
      <c r="A5111" s="0">
        <f>HYPERLINK("https://dl.dropboxusercontent.com/scl/fi/emwsvi8yjlg4w3vt8ld03/scarlett-bk-1.jpg?rlkey=14ugcn39vvtd5qsm0it0fau3v&amp;dl=0","Click to download Image")</f>
      </c>
      <c r="B5111" s="0">
        <f>HYPERLINK("https://dl.dropboxusercontent.com/scl/fi/wmhnj3uwtg0gokvfpkls2/womens-jackets-size-chartsscarlett.jpg?rlkey=6lri9h8s3xcru032mlx0aq0cg&amp;dl=0","Click to download SizeChart")</f>
      </c>
      <c r="C5111" s="0" t="inlineStr">
        <is>
          <t>Scarlett Women's Wool Jacket</t>
        </is>
      </c>
      <c r="D5111" s="0" t="inlineStr">
        <is>
          <t>111668</t>
        </is>
      </c>
      <c r="E5111" s="0" t="inlineStr">
        <is>
          <t>BLANK SCARLETT BLACK:111668A - S</t>
        </is>
      </c>
      <c r="G5111" s="0" t="inlineStr">
        <is>
          <t>WOMENS</t>
        </is>
      </c>
      <c r="H5111" s="0" t="inlineStr">
        <is>
          <t>S</t>
        </is>
      </c>
      <c r="I5111" s="0">
        <v>89.99</v>
      </c>
      <c r="J5111" s="0">
        <v>36</v>
      </c>
    </row>
    <row r="5112" spans="1:10" customHeight="0">
      <c r="A5112" s="0">
        <f>HYPERLINK("https://dl.dropboxusercontent.com/scl/fi/emwsvi8yjlg4w3vt8ld03/scarlett-bk-1.jpg?rlkey=14ugcn39vvtd5qsm0it0fau3v&amp;dl=0","Click to download Image")</f>
      </c>
      <c r="B5112" s="0">
        <f>HYPERLINK("https://dl.dropboxusercontent.com/scl/fi/wmhnj3uwtg0gokvfpkls2/womens-jackets-size-chartsscarlett.jpg?rlkey=6lri9h8s3xcru032mlx0aq0cg&amp;dl=0","Click to download SizeChart")</f>
      </c>
      <c r="C5112" s="0" t="inlineStr">
        <is>
          <t>Scarlett Women's Wool Jacket</t>
        </is>
      </c>
      <c r="D5112" s="0" t="inlineStr">
        <is>
          <t>111668</t>
        </is>
      </c>
      <c r="E5112" s="0" t="inlineStr">
        <is>
          <t>BLANK SCARLETT BLACK:111668B - M</t>
        </is>
      </c>
      <c r="G5112" s="0" t="inlineStr">
        <is>
          <t>WOMENS</t>
        </is>
      </c>
      <c r="H5112" s="0" t="inlineStr">
        <is>
          <t>M</t>
        </is>
      </c>
      <c r="I5112" s="0">
        <v>89.99</v>
      </c>
      <c r="J5112" s="0">
        <v>34</v>
      </c>
    </row>
    <row r="5113" spans="1:10" customHeight="0">
      <c r="A5113" s="0">
        <f>HYPERLINK("https://dl.dropboxusercontent.com/scl/fi/emwsvi8yjlg4w3vt8ld03/scarlett-bk-1.jpg?rlkey=14ugcn39vvtd5qsm0it0fau3v&amp;dl=0","Click to download Image")</f>
      </c>
      <c r="B5113" s="0">
        <f>HYPERLINK("https://dl.dropboxusercontent.com/scl/fi/wmhnj3uwtg0gokvfpkls2/womens-jackets-size-chartsscarlett.jpg?rlkey=6lri9h8s3xcru032mlx0aq0cg&amp;dl=0","Click to download SizeChart")</f>
      </c>
      <c r="C5113" s="0" t="inlineStr">
        <is>
          <t>Scarlett Women's Wool Jacket</t>
        </is>
      </c>
      <c r="D5113" s="0" t="inlineStr">
        <is>
          <t>111668</t>
        </is>
      </c>
      <c r="E5113" s="0" t="inlineStr">
        <is>
          <t>BLANK SCARLETT BLACK:111668C - L</t>
        </is>
      </c>
      <c r="G5113" s="0" t="inlineStr">
        <is>
          <t>WOMENS</t>
        </is>
      </c>
      <c r="H5113" s="0" t="inlineStr">
        <is>
          <t>L</t>
        </is>
      </c>
      <c r="I5113" s="0">
        <v>89.99</v>
      </c>
      <c r="J5113" s="0">
        <v>24</v>
      </c>
    </row>
    <row r="5114" spans="1:10" customHeight="0">
      <c r="A5114" s="0">
        <f>HYPERLINK("https://dl.dropboxusercontent.com/scl/fi/emwsvi8yjlg4w3vt8ld03/scarlett-bk-1.jpg?rlkey=14ugcn39vvtd5qsm0it0fau3v&amp;dl=0","Click to download Image")</f>
      </c>
      <c r="B5114" s="0">
        <f>HYPERLINK("https://dl.dropboxusercontent.com/scl/fi/wmhnj3uwtg0gokvfpkls2/womens-jackets-size-chartsscarlett.jpg?rlkey=6lri9h8s3xcru032mlx0aq0cg&amp;dl=0","Click to download SizeChart")</f>
      </c>
      <c r="C5114" s="0" t="inlineStr">
        <is>
          <t>Scarlett Women's Wool Jacket</t>
        </is>
      </c>
      <c r="D5114" s="0" t="inlineStr">
        <is>
          <t>111668</t>
        </is>
      </c>
      <c r="E5114" s="0" t="inlineStr">
        <is>
          <t>BLANK SCARLETT BLACK:111668D - XL</t>
        </is>
      </c>
      <c r="G5114" s="0" t="inlineStr">
        <is>
          <t>WOMENS</t>
        </is>
      </c>
      <c r="H5114" s="0" t="inlineStr">
        <is>
          <t>XL</t>
        </is>
      </c>
      <c r="I5114" s="0">
        <v>89.99</v>
      </c>
      <c r="J5114" s="0">
        <v>22</v>
      </c>
    </row>
    <row r="5115" spans="1:10" customHeight="0">
      <c r="A5115" s="0">
        <f>HYPERLINK("https://dl.dropboxusercontent.com/scl/fi/emwsvi8yjlg4w3vt8ld03/scarlett-bk-1.jpg?rlkey=14ugcn39vvtd5qsm0it0fau3v&amp;dl=0","Click to download Image")</f>
      </c>
      <c r="B5115" s="0">
        <f>HYPERLINK("https://dl.dropboxusercontent.com/scl/fi/wmhnj3uwtg0gokvfpkls2/womens-jackets-size-chartsscarlett.jpg?rlkey=6lri9h8s3xcru032mlx0aq0cg&amp;dl=0","Click to download SizeChart")</f>
      </c>
      <c r="C5115" s="0" t="inlineStr">
        <is>
          <t>Scarlett Women's Wool Jacket</t>
        </is>
      </c>
      <c r="D5115" s="0" t="inlineStr">
        <is>
          <t>111668</t>
        </is>
      </c>
      <c r="E5115" s="0" t="inlineStr">
        <is>
          <t>BLANK SCARLETT BLACK:111668E - 2XL</t>
        </is>
      </c>
      <c r="G5115" s="0" t="inlineStr">
        <is>
          <t>WOMENS</t>
        </is>
      </c>
      <c r="H5115" s="0" t="inlineStr">
        <is>
          <t>2XL</t>
        </is>
      </c>
      <c r="I5115" s="0">
        <v>89.99</v>
      </c>
      <c r="J5115" s="0">
        <v>11</v>
      </c>
    </row>
    <row r="5116" spans="1:10" customHeight="0">
      <c r="A5116" s="0">
        <f>HYPERLINK("https://dl.dropboxusercontent.com/scl/fi/emwsvi8yjlg4w3vt8ld03/scarlett-bk-1.jpg?rlkey=14ugcn39vvtd5qsm0it0fau3v&amp;dl=0","Click to download Image")</f>
      </c>
      <c r="B5116" s="0">
        <f>HYPERLINK("https://dl.dropboxusercontent.com/scl/fi/wmhnj3uwtg0gokvfpkls2/womens-jackets-size-chartsscarlett.jpg?rlkey=6lri9h8s3xcru032mlx0aq0cg&amp;dl=0","Click to download SizeChart")</f>
      </c>
      <c r="C5116" s="0" t="inlineStr">
        <is>
          <t>Scarlett Women's Wool Jacket</t>
        </is>
      </c>
      <c r="D5116" s="0" t="inlineStr">
        <is>
          <t>111668</t>
        </is>
      </c>
      <c r="E5116" s="0" t="inlineStr">
        <is>
          <t>BLANK SCARLETT BLACK:111668F - 3XL</t>
        </is>
      </c>
      <c r="G5116" s="0" t="inlineStr">
        <is>
          <t>WOMENS</t>
        </is>
      </c>
      <c r="H5116" s="0" t="inlineStr">
        <is>
          <t>3XL</t>
        </is>
      </c>
      <c r="I5116" s="0">
        <v>89.99</v>
      </c>
      <c r="J5116" s="0">
        <v>12</v>
      </c>
    </row>
    <row r="5117" spans="1:10" customHeight="0">
      <c r="A5117" s="0">
        <f>HYPERLINK("https://dl.dropboxusercontent.com/scl/fi/940s7lfq8iioykx07ytu4/scarlett-blank.jpg?rlkey=1bhcywhnyn7qickyr62h273pz&amp;dl=0","Click to download Image")</f>
      </c>
      <c r="B5117" s="0">
        <f>HYPERLINK("https://dl.dropboxusercontent.com/scl/fi/wmhnj3uwtg0gokvfpkls2/womens-jackets-size-chartsscarlett.jpg?rlkey=6lri9h8s3xcru032mlx0aq0cg&amp;dl=0","Click to download SizeChart")</f>
      </c>
      <c r="C5117" s="0" t="inlineStr">
        <is>
          <t>Scarlett Women's Wool Jacket</t>
        </is>
      </c>
      <c r="D5117" s="0" t="inlineStr">
        <is>
          <t>111667</t>
        </is>
      </c>
      <c r="E5117" s="0" t="inlineStr">
        <is>
          <t>BLANK SCARLETT WHITE:111667AA - XS</t>
        </is>
      </c>
      <c r="G5117" s="0" t="inlineStr">
        <is>
          <t>WOMENS</t>
        </is>
      </c>
      <c r="H5117" s="0" t="inlineStr">
        <is>
          <t>XS</t>
        </is>
      </c>
      <c r="I5117" s="0">
        <v>89.99</v>
      </c>
      <c r="J5117" s="0">
        <v>24</v>
      </c>
    </row>
    <row r="5118" spans="1:10" customHeight="0">
      <c r="A5118" s="0">
        <f>HYPERLINK("https://dl.dropboxusercontent.com/scl/fi/940s7lfq8iioykx07ytu4/scarlett-blank.jpg?rlkey=1bhcywhnyn7qickyr62h273pz&amp;dl=0","Click to download Image")</f>
      </c>
      <c r="B5118" s="0">
        <f>HYPERLINK("https://dl.dropboxusercontent.com/scl/fi/wmhnj3uwtg0gokvfpkls2/womens-jackets-size-chartsscarlett.jpg?rlkey=6lri9h8s3xcru032mlx0aq0cg&amp;dl=0","Click to download SizeChart")</f>
      </c>
      <c r="C5118" s="0" t="inlineStr">
        <is>
          <t>Scarlett Women's Wool Jacket</t>
        </is>
      </c>
      <c r="D5118" s="0" t="inlineStr">
        <is>
          <t>111667</t>
        </is>
      </c>
      <c r="E5118" s="0" t="inlineStr">
        <is>
          <t>BLANK SCARLETT WHITE:111667A - S</t>
        </is>
      </c>
      <c r="G5118" s="0" t="inlineStr">
        <is>
          <t>WOMENS</t>
        </is>
      </c>
      <c r="H5118" s="0" t="inlineStr">
        <is>
          <t>S</t>
        </is>
      </c>
      <c r="I5118" s="0">
        <v>89.99</v>
      </c>
      <c r="J5118" s="0">
        <v>36</v>
      </c>
    </row>
    <row r="5119" spans="1:10" customHeight="0">
      <c r="A5119" s="0">
        <f>HYPERLINK("https://dl.dropboxusercontent.com/scl/fi/940s7lfq8iioykx07ytu4/scarlett-blank.jpg?rlkey=1bhcywhnyn7qickyr62h273pz&amp;dl=0","Click to download Image")</f>
      </c>
      <c r="B5119" s="0">
        <f>HYPERLINK("https://dl.dropboxusercontent.com/scl/fi/wmhnj3uwtg0gokvfpkls2/womens-jackets-size-chartsscarlett.jpg?rlkey=6lri9h8s3xcru032mlx0aq0cg&amp;dl=0","Click to download SizeChart")</f>
      </c>
      <c r="C5119" s="0" t="inlineStr">
        <is>
          <t>Scarlett Women's Wool Jacket</t>
        </is>
      </c>
      <c r="D5119" s="0" t="inlineStr">
        <is>
          <t>111667</t>
        </is>
      </c>
      <c r="E5119" s="0" t="inlineStr">
        <is>
          <t>BLANK SCARLETT WHITE:111667B - M</t>
        </is>
      </c>
      <c r="G5119" s="0" t="inlineStr">
        <is>
          <t>WOMENS</t>
        </is>
      </c>
      <c r="H5119" s="0" t="inlineStr">
        <is>
          <t>M</t>
        </is>
      </c>
      <c r="I5119" s="0">
        <v>89.99</v>
      </c>
      <c r="J5119" s="0">
        <v>36</v>
      </c>
    </row>
    <row r="5120" spans="1:10" customHeight="0">
      <c r="A5120" s="0">
        <f>HYPERLINK("https://dl.dropboxusercontent.com/scl/fi/940s7lfq8iioykx07ytu4/scarlett-blank.jpg?rlkey=1bhcywhnyn7qickyr62h273pz&amp;dl=0","Click to download Image")</f>
      </c>
      <c r="B5120" s="0">
        <f>HYPERLINK("https://dl.dropboxusercontent.com/scl/fi/wmhnj3uwtg0gokvfpkls2/womens-jackets-size-chartsscarlett.jpg?rlkey=6lri9h8s3xcru032mlx0aq0cg&amp;dl=0","Click to download SizeChart")</f>
      </c>
      <c r="C5120" s="0" t="inlineStr">
        <is>
          <t>Scarlett Women's Wool Jacket</t>
        </is>
      </c>
      <c r="D5120" s="0" t="inlineStr">
        <is>
          <t>111667</t>
        </is>
      </c>
      <c r="E5120" s="0" t="inlineStr">
        <is>
          <t>BLANK SCARLETT WHITE:111667C - L</t>
        </is>
      </c>
      <c r="G5120" s="0" t="inlineStr">
        <is>
          <t>WOMENS</t>
        </is>
      </c>
      <c r="H5120" s="0" t="inlineStr">
        <is>
          <t>L</t>
        </is>
      </c>
      <c r="I5120" s="0">
        <v>89.99</v>
      </c>
      <c r="J5120" s="0">
        <v>23</v>
      </c>
    </row>
    <row r="5121" spans="1:10" customHeight="0">
      <c r="A5121" s="0">
        <f>HYPERLINK("https://dl.dropboxusercontent.com/scl/fi/940s7lfq8iioykx07ytu4/scarlett-blank.jpg?rlkey=1bhcywhnyn7qickyr62h273pz&amp;dl=0","Click to download Image")</f>
      </c>
      <c r="B5121" s="0">
        <f>HYPERLINK("https://dl.dropboxusercontent.com/scl/fi/wmhnj3uwtg0gokvfpkls2/womens-jackets-size-chartsscarlett.jpg?rlkey=6lri9h8s3xcru032mlx0aq0cg&amp;dl=0","Click to download SizeChart")</f>
      </c>
      <c r="C5121" s="0" t="inlineStr">
        <is>
          <t>Scarlett Women's Wool Jacket</t>
        </is>
      </c>
      <c r="D5121" s="0" t="inlineStr">
        <is>
          <t>111667</t>
        </is>
      </c>
      <c r="E5121" s="0" t="inlineStr">
        <is>
          <t>BLANK SCARLETT WHITE:111667D - XL</t>
        </is>
      </c>
      <c r="G5121" s="0" t="inlineStr">
        <is>
          <t>WOMENS</t>
        </is>
      </c>
      <c r="H5121" s="0" t="inlineStr">
        <is>
          <t>XL</t>
        </is>
      </c>
      <c r="I5121" s="0">
        <v>89.99</v>
      </c>
      <c r="J5121" s="0">
        <v>24</v>
      </c>
    </row>
    <row r="5122" spans="1:10" customHeight="0">
      <c r="A5122" s="0">
        <f>HYPERLINK("https://dl.dropboxusercontent.com/scl/fi/940s7lfq8iioykx07ytu4/scarlett-blank.jpg?rlkey=1bhcywhnyn7qickyr62h273pz&amp;dl=0","Click to download Image")</f>
      </c>
      <c r="B5122" s="0">
        <f>HYPERLINK("https://dl.dropboxusercontent.com/scl/fi/wmhnj3uwtg0gokvfpkls2/womens-jackets-size-chartsscarlett.jpg?rlkey=6lri9h8s3xcru032mlx0aq0cg&amp;dl=0","Click to download SizeChart")</f>
      </c>
      <c r="C5122" s="0" t="inlineStr">
        <is>
          <t>Scarlett Women's Wool Jacket</t>
        </is>
      </c>
      <c r="D5122" s="0" t="inlineStr">
        <is>
          <t>111667</t>
        </is>
      </c>
      <c r="E5122" s="0" t="inlineStr">
        <is>
          <t>BLANK SCARLETT WHITE:111667E - 2XL</t>
        </is>
      </c>
      <c r="G5122" s="0" t="inlineStr">
        <is>
          <t>WOMENS</t>
        </is>
      </c>
      <c r="H5122" s="0" t="inlineStr">
        <is>
          <t>2XL</t>
        </is>
      </c>
      <c r="I5122" s="0">
        <v>89.99</v>
      </c>
      <c r="J5122" s="0">
        <v>12</v>
      </c>
    </row>
    <row r="5123" spans="1:10" customHeight="0">
      <c r="A5123" s="0">
        <f>HYPERLINK("https://dl.dropboxusercontent.com/scl/fi/940s7lfq8iioykx07ytu4/scarlett-blank.jpg?rlkey=1bhcywhnyn7qickyr62h273pz&amp;dl=0","Click to download Image")</f>
      </c>
      <c r="B5123" s="0">
        <f>HYPERLINK("https://dl.dropboxusercontent.com/scl/fi/wmhnj3uwtg0gokvfpkls2/womens-jackets-size-chartsscarlett.jpg?rlkey=6lri9h8s3xcru032mlx0aq0cg&amp;dl=0","Click to download SizeChart")</f>
      </c>
      <c r="C5123" s="0" t="inlineStr">
        <is>
          <t>Scarlett Women's Wool Jacket</t>
        </is>
      </c>
      <c r="D5123" s="0" t="inlineStr">
        <is>
          <t>111667</t>
        </is>
      </c>
      <c r="E5123" s="0" t="inlineStr">
        <is>
          <t>BLANK SCARLETT WHITE:111667F - 3XL</t>
        </is>
      </c>
      <c r="G5123" s="0" t="inlineStr">
        <is>
          <t>WOMENS</t>
        </is>
      </c>
      <c r="H5123" s="0" t="inlineStr">
        <is>
          <t>3XL</t>
        </is>
      </c>
      <c r="I5123" s="0">
        <v>89.99</v>
      </c>
      <c r="J5123" s="0">
        <v>12</v>
      </c>
    </row>
    <row r="5124" spans="1:10" customHeight="0">
      <c r="A5124" s="0">
        <f>HYPERLINK("https://dl.dropboxusercontent.com/scl/fi/l6uoxibbtrxbhi2hfx4xy/editdsc3728.jpg?rlkey=cu1uohwmso0k5wjnwxt5hg6m6&amp;dl=0","Click to download Image")</f>
      </c>
      <c r="B5124" s="0">
        <f>HYPERLINK("https://dl.dropboxusercontent.com/scl/fi/5efcrlseyg6t05pysq85r/womens-jackets-size-chartstrista.jpg?rlkey=7qyvqht398p6qw7w0be1cc0s8&amp;dl=0","Click to download SizeChart")</f>
      </c>
      <c r="C5124" s="0" t="inlineStr">
        <is>
          <t>Trista Women's Puffer Jacket</t>
        </is>
      </c>
      <c r="D5124" s="0" t="inlineStr">
        <is>
          <t>114600</t>
        </is>
      </c>
      <c r="E5124" s="0" t="inlineStr">
        <is>
          <t>BLANK TRISTA W BLACK:114600A - S</t>
        </is>
      </c>
      <c r="G5124" s="0" t="inlineStr">
        <is>
          <t>WOMENS</t>
        </is>
      </c>
      <c r="H5124" s="0" t="inlineStr">
        <is>
          <t>S</t>
        </is>
      </c>
      <c r="I5124" s="0">
        <v>74.99</v>
      </c>
      <c r="J5124" s="0">
        <v>21</v>
      </c>
    </row>
    <row r="5125" spans="1:10" customHeight="0">
      <c r="A5125" s="0">
        <f>HYPERLINK("https://dl.dropboxusercontent.com/scl/fi/l6uoxibbtrxbhi2hfx4xy/editdsc3728.jpg?rlkey=cu1uohwmso0k5wjnwxt5hg6m6&amp;dl=0","Click to download Image")</f>
      </c>
      <c r="B5125" s="0">
        <f>HYPERLINK("https://dl.dropboxusercontent.com/scl/fi/5efcrlseyg6t05pysq85r/womens-jackets-size-chartstrista.jpg?rlkey=7qyvqht398p6qw7w0be1cc0s8&amp;dl=0","Click to download SizeChart")</f>
      </c>
      <c r="C5125" s="0" t="inlineStr">
        <is>
          <t>Trista Women's Puffer Jacket</t>
        </is>
      </c>
      <c r="D5125" s="0" t="inlineStr">
        <is>
          <t>114600</t>
        </is>
      </c>
      <c r="E5125" s="0" t="inlineStr">
        <is>
          <t>BLANK TRISTA W BLACK:114600B - M</t>
        </is>
      </c>
      <c r="G5125" s="0" t="inlineStr">
        <is>
          <t>WOMENS</t>
        </is>
      </c>
      <c r="H5125" s="0" t="inlineStr">
        <is>
          <t>M</t>
        </is>
      </c>
      <c r="I5125" s="0">
        <v>74.99</v>
      </c>
      <c r="J5125" s="0">
        <v>82</v>
      </c>
    </row>
    <row r="5126" spans="1:10" customHeight="0">
      <c r="A5126" s="0">
        <f>HYPERLINK("https://dl.dropboxusercontent.com/scl/fi/l6uoxibbtrxbhi2hfx4xy/editdsc3728.jpg?rlkey=cu1uohwmso0k5wjnwxt5hg6m6&amp;dl=0","Click to download Image")</f>
      </c>
      <c r="B5126" s="0">
        <f>HYPERLINK("https://dl.dropboxusercontent.com/scl/fi/5efcrlseyg6t05pysq85r/womens-jackets-size-chartstrista.jpg?rlkey=7qyvqht398p6qw7w0be1cc0s8&amp;dl=0","Click to download SizeChart")</f>
      </c>
      <c r="C5126" s="0" t="inlineStr">
        <is>
          <t>Trista Women's Puffer Jacket</t>
        </is>
      </c>
      <c r="D5126" s="0" t="inlineStr">
        <is>
          <t>114600</t>
        </is>
      </c>
      <c r="E5126" s="0" t="inlineStr">
        <is>
          <t>BLANK TRISTA W BLACK:114600C - L</t>
        </is>
      </c>
      <c r="G5126" s="0" t="inlineStr">
        <is>
          <t>WOMENS</t>
        </is>
      </c>
      <c r="H5126" s="0" t="inlineStr">
        <is>
          <t>L</t>
        </is>
      </c>
      <c r="I5126" s="0">
        <v>74.99</v>
      </c>
      <c r="J5126" s="0">
        <v>82</v>
      </c>
    </row>
    <row r="5127" spans="1:10" customHeight="0">
      <c r="A5127" s="0">
        <f>HYPERLINK("https://dl.dropboxusercontent.com/scl/fi/l6uoxibbtrxbhi2hfx4xy/editdsc3728.jpg?rlkey=cu1uohwmso0k5wjnwxt5hg6m6&amp;dl=0","Click to download Image")</f>
      </c>
      <c r="B5127" s="0">
        <f>HYPERLINK("https://dl.dropboxusercontent.com/scl/fi/5efcrlseyg6t05pysq85r/womens-jackets-size-chartstrista.jpg?rlkey=7qyvqht398p6qw7w0be1cc0s8&amp;dl=0","Click to download SizeChart")</f>
      </c>
      <c r="C5127" s="0" t="inlineStr">
        <is>
          <t>Trista Women's Puffer Jacket</t>
        </is>
      </c>
      <c r="D5127" s="0" t="inlineStr">
        <is>
          <t>114600</t>
        </is>
      </c>
      <c r="E5127" s="0" t="inlineStr">
        <is>
          <t>BLANK TRISTA W BLACK:114600D - XL</t>
        </is>
      </c>
      <c r="G5127" s="0" t="inlineStr">
        <is>
          <t>WOMENS</t>
        </is>
      </c>
      <c r="H5127" s="0" t="inlineStr">
        <is>
          <t>XL</t>
        </is>
      </c>
      <c r="I5127" s="0">
        <v>74.99</v>
      </c>
      <c r="J5127" s="0">
        <v>31</v>
      </c>
    </row>
    <row r="5128" spans="1:10" customHeight="0">
      <c r="A5128" s="0">
        <f>HYPERLINK("https://dl.dropboxusercontent.com/scl/fi/l6uoxibbtrxbhi2hfx4xy/editdsc3728.jpg?rlkey=cu1uohwmso0k5wjnwxt5hg6m6&amp;dl=0","Click to download Image")</f>
      </c>
      <c r="B5128" s="0">
        <f>HYPERLINK("https://dl.dropboxusercontent.com/scl/fi/5efcrlseyg6t05pysq85r/womens-jackets-size-chartstrista.jpg?rlkey=7qyvqht398p6qw7w0be1cc0s8&amp;dl=0","Click to download SizeChart")</f>
      </c>
      <c r="C5128" s="0" t="inlineStr">
        <is>
          <t>Trista Women's Puffer Jacket</t>
        </is>
      </c>
      <c r="D5128" s="0" t="inlineStr">
        <is>
          <t>114600</t>
        </is>
      </c>
      <c r="E5128" s="0" t="inlineStr">
        <is>
          <t>BLANK TRISTA W BLACK:114600E - 2XL</t>
        </is>
      </c>
      <c r="G5128" s="0" t="inlineStr">
        <is>
          <t>WOMENS</t>
        </is>
      </c>
      <c r="H5128" s="0" t="inlineStr">
        <is>
          <t>2XL</t>
        </is>
      </c>
      <c r="I5128" s="0">
        <v>74.99</v>
      </c>
      <c r="J5128" s="0">
        <v>14</v>
      </c>
    </row>
    <row r="5129" spans="1:10" customHeight="0">
      <c r="A5129" s="0">
        <f>HYPERLINK("https://dl.dropboxusercontent.com/scl/fi/l6uoxibbtrxbhi2hfx4xy/editdsc3728.jpg?rlkey=cu1uohwmso0k5wjnwxt5hg6m6&amp;dl=0","Click to download Image")</f>
      </c>
      <c r="B5129" s="0">
        <f>HYPERLINK("https://dl.dropboxusercontent.com/scl/fi/5efcrlseyg6t05pysq85r/womens-jackets-size-chartstrista.jpg?rlkey=7qyvqht398p6qw7w0be1cc0s8&amp;dl=0","Click to download SizeChart")</f>
      </c>
      <c r="C5129" s="0" t="inlineStr">
        <is>
          <t>Trista Women's Puffer Jacket</t>
        </is>
      </c>
      <c r="D5129" s="0" t="inlineStr">
        <is>
          <t>114600</t>
        </is>
      </c>
      <c r="E5129" s="0" t="inlineStr">
        <is>
          <t>BLANK TRISTA W BLACK:114600F - 3XL</t>
        </is>
      </c>
      <c r="G5129" s="0" t="inlineStr">
        <is>
          <t>WOMENS</t>
        </is>
      </c>
      <c r="H5129" s="0" t="inlineStr">
        <is>
          <t>3XL</t>
        </is>
      </c>
      <c r="I5129" s="0">
        <v>74.99</v>
      </c>
      <c r="J5129" s="0">
        <v>10</v>
      </c>
    </row>
    <row r="5130" spans="1:10" customHeight="0">
      <c r="A5130" s="0">
        <f>HYPERLINK("https://dl.dropboxusercontent.com/scl/fi/ekp18ojztmrn7zmw5o5mw/114593-f.jpg?rlkey=29y09wsnotvmp56fgp4bb4dbk&amp;dl=0","Click to download Image")</f>
      </c>
      <c r="B5130" s="0">
        <f>HYPERLINK("https://dl.dropboxusercontent.com/scl/fi/pts8kisdx6z8y1ykdo6q3/womens-size-chartsveronica.jpg?rlkey=3lc8spjz2mshk51bggoxl8f3v&amp;dl=0","Click to download SizeChart")</f>
      </c>
      <c r="C5130" s="0" t="inlineStr">
        <is>
          <t>Veronica Women's Cotton Canvas Jacket</t>
        </is>
      </c>
      <c r="D5130" s="0" t="inlineStr">
        <is>
          <t>114593</t>
        </is>
      </c>
      <c r="E5130" s="0" t="inlineStr">
        <is>
          <t>BLANK VERONI W GY:114593A-S</t>
        </is>
      </c>
      <c r="F5130" s="0" t="inlineStr">
        <is>
          <t>899114593047</t>
        </is>
      </c>
      <c r="G5130" s="0" t="inlineStr">
        <is>
          <t>WOMENS</t>
        </is>
      </c>
      <c r="H5130" s="0" t="inlineStr">
        <is>
          <t>S</t>
        </is>
      </c>
      <c r="I5130" s="0">
        <v>44.99</v>
      </c>
      <c r="J5130" s="0">
        <v>31</v>
      </c>
    </row>
    <row r="5131" spans="1:10" customHeight="0">
      <c r="A5131" s="0">
        <f>HYPERLINK("https://dl.dropboxusercontent.com/scl/fi/ekp18ojztmrn7zmw5o5mw/114593-f.jpg?rlkey=29y09wsnotvmp56fgp4bb4dbk&amp;dl=0","Click to download Image")</f>
      </c>
      <c r="B5131" s="0">
        <f>HYPERLINK("https://dl.dropboxusercontent.com/scl/fi/pts8kisdx6z8y1ykdo6q3/womens-size-chartsveronica.jpg?rlkey=3lc8spjz2mshk51bggoxl8f3v&amp;dl=0","Click to download SizeChart")</f>
      </c>
      <c r="C5131" s="0" t="inlineStr">
        <is>
          <t>Veronica Women's Cotton Canvas Jacket</t>
        </is>
      </c>
      <c r="D5131" s="0" t="inlineStr">
        <is>
          <t>114593</t>
        </is>
      </c>
      <c r="E5131" s="0" t="inlineStr">
        <is>
          <t>BLANK VERONI W GY:114593B-M</t>
        </is>
      </c>
      <c r="F5131" s="0" t="inlineStr">
        <is>
          <t>899114593054</t>
        </is>
      </c>
      <c r="G5131" s="0" t="inlineStr">
        <is>
          <t>WOMENS</t>
        </is>
      </c>
      <c r="H5131" s="0" t="inlineStr">
        <is>
          <t>M</t>
        </is>
      </c>
      <c r="I5131" s="0">
        <v>44.99</v>
      </c>
      <c r="J5131" s="0">
        <v>67</v>
      </c>
    </row>
    <row r="5132" spans="1:10" customHeight="0">
      <c r="A5132" s="0">
        <f>HYPERLINK("https://dl.dropboxusercontent.com/scl/fi/ekp18ojztmrn7zmw5o5mw/114593-f.jpg?rlkey=29y09wsnotvmp56fgp4bb4dbk&amp;dl=0","Click to download Image")</f>
      </c>
      <c r="B5132" s="0">
        <f>HYPERLINK("https://dl.dropboxusercontent.com/scl/fi/pts8kisdx6z8y1ykdo6q3/womens-size-chartsveronica.jpg?rlkey=3lc8spjz2mshk51bggoxl8f3v&amp;dl=0","Click to download SizeChart")</f>
      </c>
      <c r="C5132" s="0" t="inlineStr">
        <is>
          <t>Veronica Women's Cotton Canvas Jacket</t>
        </is>
      </c>
      <c r="D5132" s="0" t="inlineStr">
        <is>
          <t>114593</t>
        </is>
      </c>
      <c r="E5132" s="0" t="inlineStr">
        <is>
          <t>BLANK VERONI W GY:114593C-L</t>
        </is>
      </c>
      <c r="F5132" s="0" t="inlineStr">
        <is>
          <t>899114593061</t>
        </is>
      </c>
      <c r="G5132" s="0" t="inlineStr">
        <is>
          <t>WOMENS</t>
        </is>
      </c>
      <c r="H5132" s="0" t="inlineStr">
        <is>
          <t>L</t>
        </is>
      </c>
      <c r="I5132" s="0">
        <v>44.99</v>
      </c>
      <c r="J5132" s="0">
        <v>70</v>
      </c>
    </row>
    <row r="5133" spans="1:10" customHeight="0">
      <c r="A5133" s="0">
        <f>HYPERLINK("https://dl.dropboxusercontent.com/scl/fi/ekp18ojztmrn7zmw5o5mw/114593-f.jpg?rlkey=29y09wsnotvmp56fgp4bb4dbk&amp;dl=0","Click to download Image")</f>
      </c>
      <c r="B5133" s="0">
        <f>HYPERLINK("https://dl.dropboxusercontent.com/scl/fi/pts8kisdx6z8y1ykdo6q3/womens-size-chartsveronica.jpg?rlkey=3lc8spjz2mshk51bggoxl8f3v&amp;dl=0","Click to download SizeChart")</f>
      </c>
      <c r="C5133" s="0" t="inlineStr">
        <is>
          <t>Veronica Women's Cotton Canvas Jacket</t>
        </is>
      </c>
      <c r="D5133" s="0" t="inlineStr">
        <is>
          <t>114593</t>
        </is>
      </c>
      <c r="E5133" s="0" t="inlineStr">
        <is>
          <t>BLANK VERONI W GY:114593D-XL</t>
        </is>
      </c>
      <c r="F5133" s="0" t="inlineStr">
        <is>
          <t>899114593078</t>
        </is>
      </c>
      <c r="G5133" s="0" t="inlineStr">
        <is>
          <t>WOMENS</t>
        </is>
      </c>
      <c r="H5133" s="0" t="inlineStr">
        <is>
          <t>XL</t>
        </is>
      </c>
      <c r="I5133" s="0">
        <v>44.99</v>
      </c>
      <c r="J5133" s="0">
        <v>34</v>
      </c>
    </row>
    <row r="5134" spans="1:10" customHeight="0">
      <c r="A5134" s="0">
        <f>HYPERLINK("https://dl.dropboxusercontent.com/scl/fi/ekp18ojztmrn7zmw5o5mw/114593-f.jpg?rlkey=29y09wsnotvmp56fgp4bb4dbk&amp;dl=0","Click to download Image")</f>
      </c>
      <c r="B5134" s="0">
        <f>HYPERLINK("https://dl.dropboxusercontent.com/scl/fi/pts8kisdx6z8y1ykdo6q3/womens-size-chartsveronica.jpg?rlkey=3lc8spjz2mshk51bggoxl8f3v&amp;dl=0","Click to download SizeChart")</f>
      </c>
      <c r="C5134" s="0" t="inlineStr">
        <is>
          <t>Veronica Women's Cotton Canvas Jacket</t>
        </is>
      </c>
      <c r="D5134" s="0" t="inlineStr">
        <is>
          <t>114593</t>
        </is>
      </c>
      <c r="E5134" s="0" t="inlineStr">
        <is>
          <t>BLANK VERONI W GY:114593E-2XL</t>
        </is>
      </c>
      <c r="F5134" s="0" t="inlineStr">
        <is>
          <t>899114593085</t>
        </is>
      </c>
      <c r="G5134" s="0" t="inlineStr">
        <is>
          <t>WOMENS</t>
        </is>
      </c>
      <c r="H5134" s="0" t="inlineStr">
        <is>
          <t>2XL</t>
        </is>
      </c>
      <c r="I5134" s="0">
        <v>44.99</v>
      </c>
      <c r="J5134" s="0">
        <v>15</v>
      </c>
    </row>
    <row r="5135" spans="1:10" customHeight="0">
      <c r="A5135" s="0">
        <f>HYPERLINK("https://dl.dropboxusercontent.com/scl/fi/ekp18ojztmrn7zmw5o5mw/114593-f.jpg?rlkey=29y09wsnotvmp56fgp4bb4dbk&amp;dl=0","Click to download Image")</f>
      </c>
      <c r="B5135" s="0">
        <f>HYPERLINK("https://dl.dropboxusercontent.com/scl/fi/pts8kisdx6z8y1ykdo6q3/womens-size-chartsveronica.jpg?rlkey=3lc8spjz2mshk51bggoxl8f3v&amp;dl=0","Click to download SizeChart")</f>
      </c>
      <c r="C5135" s="0" t="inlineStr">
        <is>
          <t>Veronica Women's Cotton Canvas Jacket</t>
        </is>
      </c>
      <c r="D5135" s="0" t="inlineStr">
        <is>
          <t>114593</t>
        </is>
      </c>
      <c r="E5135" s="0" t="inlineStr">
        <is>
          <t>BLANK VERONI W GY:114593F-3XL</t>
        </is>
      </c>
      <c r="F5135" s="0" t="inlineStr">
        <is>
          <t>899114593092</t>
        </is>
      </c>
      <c r="G5135" s="0" t="inlineStr">
        <is>
          <t>WOMENS</t>
        </is>
      </c>
      <c r="H5135" s="0" t="inlineStr">
        <is>
          <t>3XL</t>
        </is>
      </c>
      <c r="I5135" s="0">
        <v>44.99</v>
      </c>
      <c r="J5135" s="0">
        <v>6</v>
      </c>
    </row>
    <row r="5136" spans="1:10" customHeight="0">
      <c r="A5136" s="0">
        <f>HYPERLINK("https://dl.dropboxusercontent.com/scl/fi/ku4hgg139airmkty0f9wk/121684-f.jpg?rlkey=php0n2638h1vg5ar291251gu7&amp;dl=0","Click to download Image")</f>
      </c>
      <c r="B5136" s="0">
        <f>HYPERLINK("https://dl.dropboxusercontent.com/scl/fi/ypzqgwhj17jblum4h730x/womens-long-sleeve-size-chartstrudy.jpg?rlkey=aqrbsbq17xqyf5bdb9cw0o2kf&amp;dl=0","Click to download SizeChart")</f>
      </c>
      <c r="C5136" s="0" t="inlineStr">
        <is>
          <t>Trudy Women's Waffle Knit Long Sleeve</t>
        </is>
      </c>
      <c r="D5136" s="0" t="inlineStr">
        <is>
          <t>121684</t>
        </is>
      </c>
      <c r="E5136" s="0" t="inlineStr">
        <is>
          <t>BLANK TRUDY W MD:121684A-S</t>
        </is>
      </c>
      <c r="F5136" s="0" t="inlineStr">
        <is>
          <t>899121684042</t>
        </is>
      </c>
      <c r="G5136" s="0" t="inlineStr">
        <is>
          <t>WOMENS</t>
        </is>
      </c>
      <c r="H5136" s="0" t="inlineStr">
        <is>
          <t>S</t>
        </is>
      </c>
      <c r="I5136" s="0">
        <v>36.99</v>
      </c>
      <c r="J5136" s="0">
        <v>23</v>
      </c>
    </row>
    <row r="5137" spans="1:10" customHeight="0">
      <c r="A5137" s="0">
        <f>HYPERLINK("https://dl.dropboxusercontent.com/scl/fi/ku4hgg139airmkty0f9wk/121684-f.jpg?rlkey=php0n2638h1vg5ar291251gu7&amp;dl=0","Click to download Image")</f>
      </c>
      <c r="B5137" s="0">
        <f>HYPERLINK("https://dl.dropboxusercontent.com/scl/fi/ypzqgwhj17jblum4h730x/womens-long-sleeve-size-chartstrudy.jpg?rlkey=aqrbsbq17xqyf5bdb9cw0o2kf&amp;dl=0","Click to download SizeChart")</f>
      </c>
      <c r="C5137" s="0" t="inlineStr">
        <is>
          <t>Trudy Women's Waffle Knit Long Sleeve</t>
        </is>
      </c>
      <c r="D5137" s="0" t="inlineStr">
        <is>
          <t>121684</t>
        </is>
      </c>
      <c r="E5137" s="0" t="inlineStr">
        <is>
          <t>BLANK TRUDY W MD:121684B-M</t>
        </is>
      </c>
      <c r="F5137" s="0" t="inlineStr">
        <is>
          <t>899121684059</t>
        </is>
      </c>
      <c r="G5137" s="0" t="inlineStr">
        <is>
          <t>WOMENS</t>
        </is>
      </c>
      <c r="H5137" s="0" t="inlineStr">
        <is>
          <t>M</t>
        </is>
      </c>
      <c r="I5137" s="0">
        <v>36.99</v>
      </c>
      <c r="J5137" s="0">
        <v>48</v>
      </c>
    </row>
    <row r="5138" spans="1:10" customHeight="0">
      <c r="A5138" s="0">
        <f>HYPERLINK("https://dl.dropboxusercontent.com/scl/fi/ku4hgg139airmkty0f9wk/121684-f.jpg?rlkey=php0n2638h1vg5ar291251gu7&amp;dl=0","Click to download Image")</f>
      </c>
      <c r="B5138" s="0">
        <f>HYPERLINK("https://dl.dropboxusercontent.com/scl/fi/ypzqgwhj17jblum4h730x/womens-long-sleeve-size-chartstrudy.jpg?rlkey=aqrbsbq17xqyf5bdb9cw0o2kf&amp;dl=0","Click to download SizeChart")</f>
      </c>
      <c r="C5138" s="0" t="inlineStr">
        <is>
          <t>Trudy Women's Waffle Knit Long Sleeve</t>
        </is>
      </c>
      <c r="D5138" s="0" t="inlineStr">
        <is>
          <t>121684</t>
        </is>
      </c>
      <c r="E5138" s="0" t="inlineStr">
        <is>
          <t>BLANK TRUDY W MD:121684C-L</t>
        </is>
      </c>
      <c r="F5138" s="0" t="inlineStr">
        <is>
          <t>899121684066</t>
        </is>
      </c>
      <c r="G5138" s="0" t="inlineStr">
        <is>
          <t>WOMENS</t>
        </is>
      </c>
      <c r="H5138" s="0" t="inlineStr">
        <is>
          <t>L</t>
        </is>
      </c>
      <c r="I5138" s="0">
        <v>36.99</v>
      </c>
      <c r="J5138" s="0">
        <v>47</v>
      </c>
    </row>
    <row r="5139" spans="1:10" customHeight="0">
      <c r="A5139" s="0">
        <f>HYPERLINK("https://dl.dropboxusercontent.com/scl/fi/ku4hgg139airmkty0f9wk/121684-f.jpg?rlkey=php0n2638h1vg5ar291251gu7&amp;dl=0","Click to download Image")</f>
      </c>
      <c r="B5139" s="0">
        <f>HYPERLINK("https://dl.dropboxusercontent.com/scl/fi/ypzqgwhj17jblum4h730x/womens-long-sleeve-size-chartstrudy.jpg?rlkey=aqrbsbq17xqyf5bdb9cw0o2kf&amp;dl=0","Click to download SizeChart")</f>
      </c>
      <c r="C5139" s="0" t="inlineStr">
        <is>
          <t>Trudy Women's Waffle Knit Long Sleeve</t>
        </is>
      </c>
      <c r="D5139" s="0" t="inlineStr">
        <is>
          <t>121684</t>
        </is>
      </c>
      <c r="E5139" s="0" t="inlineStr">
        <is>
          <t>BLANK TRUDY W MD:121684D-XL</t>
        </is>
      </c>
      <c r="F5139" s="0" t="inlineStr">
        <is>
          <t>899121684073</t>
        </is>
      </c>
      <c r="G5139" s="0" t="inlineStr">
        <is>
          <t>WOMENS</t>
        </is>
      </c>
      <c r="H5139" s="0" t="inlineStr">
        <is>
          <t>XL</t>
        </is>
      </c>
      <c r="I5139" s="0">
        <v>36.99</v>
      </c>
      <c r="J5139" s="0">
        <v>24</v>
      </c>
    </row>
    <row r="5140" spans="1:10" customHeight="0">
      <c r="A5140" s="0">
        <f>HYPERLINK("https://dl.dropboxusercontent.com/scl/fi/ku4hgg139airmkty0f9wk/121684-f.jpg?rlkey=php0n2638h1vg5ar291251gu7&amp;dl=0","Click to download Image")</f>
      </c>
      <c r="B5140" s="0">
        <f>HYPERLINK("https://dl.dropboxusercontent.com/scl/fi/ypzqgwhj17jblum4h730x/womens-long-sleeve-size-chartstrudy.jpg?rlkey=aqrbsbq17xqyf5bdb9cw0o2kf&amp;dl=0","Click to download SizeChart")</f>
      </c>
      <c r="C5140" s="0" t="inlineStr">
        <is>
          <t>Trudy Women's Waffle Knit Long Sleeve</t>
        </is>
      </c>
      <c r="D5140" s="0" t="inlineStr">
        <is>
          <t>121684</t>
        </is>
      </c>
      <c r="E5140" s="0" t="inlineStr">
        <is>
          <t>BLANK TRUDY W MD:121684E-2XL</t>
        </is>
      </c>
      <c r="F5140" s="0" t="inlineStr">
        <is>
          <t>899121684080</t>
        </is>
      </c>
      <c r="G5140" s="0" t="inlineStr">
        <is>
          <t>WOMENS</t>
        </is>
      </c>
      <c r="H5140" s="0" t="inlineStr">
        <is>
          <t>2XL</t>
        </is>
      </c>
      <c r="I5140" s="0">
        <v>36.99</v>
      </c>
      <c r="J5140" s="0">
        <v>12</v>
      </c>
    </row>
    <row r="5141" spans="1:10" customHeight="0">
      <c r="A5141" s="0">
        <f>HYPERLINK("https://dl.dropboxusercontent.com/scl/fi/ku4hgg139airmkty0f9wk/121684-f.jpg?rlkey=php0n2638h1vg5ar291251gu7&amp;dl=0","Click to download Image")</f>
      </c>
      <c r="B5141" s="0">
        <f>HYPERLINK("https://dl.dropboxusercontent.com/scl/fi/ypzqgwhj17jblum4h730x/womens-long-sleeve-size-chartstrudy.jpg?rlkey=aqrbsbq17xqyf5bdb9cw0o2kf&amp;dl=0","Click to download SizeChart")</f>
      </c>
      <c r="C5141" s="0" t="inlineStr">
        <is>
          <t>Trudy Women's Waffle Knit Long Sleeve</t>
        </is>
      </c>
      <c r="D5141" s="0" t="inlineStr">
        <is>
          <t>121684</t>
        </is>
      </c>
      <c r="E5141" s="0" t="inlineStr">
        <is>
          <t>BLANK TRUDY W MD:121684F-3XL</t>
        </is>
      </c>
      <c r="F5141" s="0" t="inlineStr">
        <is>
          <t>899121684097</t>
        </is>
      </c>
      <c r="G5141" s="0" t="inlineStr">
        <is>
          <t>WOMENS</t>
        </is>
      </c>
      <c r="H5141" s="0" t="inlineStr">
        <is>
          <t>3XL</t>
        </is>
      </c>
      <c r="I5141" s="0">
        <v>36.99</v>
      </c>
      <c r="J5141" s="0">
        <v>6</v>
      </c>
    </row>
    <row r="5142" spans="1:10" customHeight="0">
      <c r="A5142" s="0">
        <f>HYPERLINK("https://dl.dropboxusercontent.com/scl/fi/gytarimcvrhih4shnpdwe/112534-af.jpg?rlkey=30lt1489tavgkoyd93smrlu3x&amp;dl=0","Click to download Image")</f>
      </c>
      <c r="B5142" s="0">
        <f>HYPERLINK("https://dl.dropboxusercontent.com/scl/fi/zg93pzdkrf8ew0lqs29o3/womens-t-shirt-size-chartssilver.jpg?rlkey=inifcb88qzc6zbjgivofki12a&amp;dl=0","Click to download SizeChart")</f>
      </c>
      <c r="C5142" s="0" t="inlineStr">
        <is>
          <t>Silver Women's Drop Shoulder Long Sleeve</t>
        </is>
      </c>
      <c r="D5142" s="0" t="inlineStr">
        <is>
          <t>112534</t>
        </is>
      </c>
      <c r="E5142" s="0" t="inlineStr">
        <is>
          <t>BLANK SILVER BLACK:112534A - S</t>
        </is>
      </c>
      <c r="G5142" s="0" t="inlineStr">
        <is>
          <t>WOMENS</t>
        </is>
      </c>
      <c r="H5142" s="0" t="inlineStr">
        <is>
          <t>S</t>
        </is>
      </c>
      <c r="I5142" s="0">
        <v>24.99</v>
      </c>
      <c r="J5142" s="0">
        <v>14</v>
      </c>
    </row>
    <row r="5143" spans="1:10" customHeight="0">
      <c r="A5143" s="0">
        <f>HYPERLINK("https://dl.dropboxusercontent.com/scl/fi/gytarimcvrhih4shnpdwe/112534-af.jpg?rlkey=30lt1489tavgkoyd93smrlu3x&amp;dl=0","Click to download Image")</f>
      </c>
      <c r="B5143" s="0">
        <f>HYPERLINK("https://dl.dropboxusercontent.com/scl/fi/zg93pzdkrf8ew0lqs29o3/womens-t-shirt-size-chartssilver.jpg?rlkey=inifcb88qzc6zbjgivofki12a&amp;dl=0","Click to download SizeChart")</f>
      </c>
      <c r="C5143" s="0" t="inlineStr">
        <is>
          <t>Silver Women's Drop Shoulder Long Sleeve</t>
        </is>
      </c>
      <c r="D5143" s="0" t="inlineStr">
        <is>
          <t>112534</t>
        </is>
      </c>
      <c r="E5143" s="0" t="inlineStr">
        <is>
          <t>BLANK SILVER BLACK:112534B - M</t>
        </is>
      </c>
      <c r="G5143" s="0" t="inlineStr">
        <is>
          <t>WOMENS</t>
        </is>
      </c>
      <c r="H5143" s="0" t="inlineStr">
        <is>
          <t>M</t>
        </is>
      </c>
      <c r="I5143" s="0">
        <v>24.99</v>
      </c>
      <c r="J5143" s="0">
        <v>32</v>
      </c>
    </row>
    <row r="5144" spans="1:10" customHeight="0">
      <c r="A5144" s="0">
        <f>HYPERLINK("https://dl.dropboxusercontent.com/scl/fi/gytarimcvrhih4shnpdwe/112534-af.jpg?rlkey=30lt1489tavgkoyd93smrlu3x&amp;dl=0","Click to download Image")</f>
      </c>
      <c r="B5144" s="0">
        <f>HYPERLINK("https://dl.dropboxusercontent.com/scl/fi/zg93pzdkrf8ew0lqs29o3/womens-t-shirt-size-chartssilver.jpg?rlkey=inifcb88qzc6zbjgivofki12a&amp;dl=0","Click to download SizeChart")</f>
      </c>
      <c r="C5144" s="0" t="inlineStr">
        <is>
          <t>Silver Women's Drop Shoulder Long Sleeve</t>
        </is>
      </c>
      <c r="D5144" s="0" t="inlineStr">
        <is>
          <t>112534</t>
        </is>
      </c>
      <c r="E5144" s="0" t="inlineStr">
        <is>
          <t>BLANK SILVER BLACK:112534C - L</t>
        </is>
      </c>
      <c r="G5144" s="0" t="inlineStr">
        <is>
          <t>WOMENS</t>
        </is>
      </c>
      <c r="H5144" s="0" t="inlineStr">
        <is>
          <t>L</t>
        </is>
      </c>
      <c r="I5144" s="0">
        <v>24.99</v>
      </c>
      <c r="J5144" s="0">
        <v>32</v>
      </c>
    </row>
    <row r="5145" spans="1:10" customHeight="0">
      <c r="A5145" s="0">
        <f>HYPERLINK("https://dl.dropboxusercontent.com/scl/fi/gytarimcvrhih4shnpdwe/112534-af.jpg?rlkey=30lt1489tavgkoyd93smrlu3x&amp;dl=0","Click to download Image")</f>
      </c>
      <c r="B5145" s="0">
        <f>HYPERLINK("https://dl.dropboxusercontent.com/scl/fi/zg93pzdkrf8ew0lqs29o3/womens-t-shirt-size-chartssilver.jpg?rlkey=inifcb88qzc6zbjgivofki12a&amp;dl=0","Click to download SizeChart")</f>
      </c>
      <c r="C5145" s="0" t="inlineStr">
        <is>
          <t>Silver Women's Drop Shoulder Long Sleeve</t>
        </is>
      </c>
      <c r="D5145" s="0" t="inlineStr">
        <is>
          <t>112534</t>
        </is>
      </c>
      <c r="E5145" s="0" t="inlineStr">
        <is>
          <t>BLANK SILVER BLACK:112534D - XL</t>
        </is>
      </c>
      <c r="G5145" s="0" t="inlineStr">
        <is>
          <t>WOMENS</t>
        </is>
      </c>
      <c r="H5145" s="0" t="inlineStr">
        <is>
          <t>XL</t>
        </is>
      </c>
      <c r="I5145" s="0">
        <v>24.99</v>
      </c>
      <c r="J5145" s="0">
        <v>16</v>
      </c>
    </row>
    <row r="5146" spans="1:10" customHeight="0">
      <c r="A5146" s="0">
        <f>HYPERLINK("https://dl.dropboxusercontent.com/scl/fi/gytarimcvrhih4shnpdwe/112534-af.jpg?rlkey=30lt1489tavgkoyd93smrlu3x&amp;dl=0","Click to download Image")</f>
      </c>
      <c r="B5146" s="0">
        <f>HYPERLINK("https://dl.dropboxusercontent.com/scl/fi/zg93pzdkrf8ew0lqs29o3/womens-t-shirt-size-chartssilver.jpg?rlkey=inifcb88qzc6zbjgivofki12a&amp;dl=0","Click to download SizeChart")</f>
      </c>
      <c r="C5146" s="0" t="inlineStr">
        <is>
          <t>Silver Women's Drop Shoulder Long Sleeve</t>
        </is>
      </c>
      <c r="D5146" s="0" t="inlineStr">
        <is>
          <t>112534</t>
        </is>
      </c>
      <c r="E5146" s="0" t="inlineStr">
        <is>
          <t>BLANK SILVER BLACK:112534E - 2XL</t>
        </is>
      </c>
      <c r="G5146" s="0" t="inlineStr">
        <is>
          <t>WOMENS</t>
        </is>
      </c>
      <c r="H5146" s="0" t="inlineStr">
        <is>
          <t>2XL</t>
        </is>
      </c>
      <c r="I5146" s="0">
        <v>24.99</v>
      </c>
      <c r="J5146" s="0">
        <v>8</v>
      </c>
    </row>
    <row r="5147" spans="1:10" customHeight="0">
      <c r="A5147" s="0">
        <f>HYPERLINK("https://dl.dropboxusercontent.com/scl/fi/gytarimcvrhih4shnpdwe/112534-af.jpg?rlkey=30lt1489tavgkoyd93smrlu3x&amp;dl=0","Click to download Image")</f>
      </c>
      <c r="B5147" s="0">
        <f>HYPERLINK("https://dl.dropboxusercontent.com/scl/fi/zg93pzdkrf8ew0lqs29o3/womens-t-shirt-size-chartssilver.jpg?rlkey=inifcb88qzc6zbjgivofki12a&amp;dl=0","Click to download SizeChart")</f>
      </c>
      <c r="C5147" s="0" t="inlineStr">
        <is>
          <t>Silver Women's Drop Shoulder Long Sleeve</t>
        </is>
      </c>
      <c r="D5147" s="0" t="inlineStr">
        <is>
          <t>112534</t>
        </is>
      </c>
      <c r="E5147" s="0" t="inlineStr">
        <is>
          <t>BLANK SILVER BLACK:112534F - 3XL</t>
        </is>
      </c>
      <c r="G5147" s="0" t="inlineStr">
        <is>
          <t>WOMENS</t>
        </is>
      </c>
      <c r="H5147" s="0" t="inlineStr">
        <is>
          <t>3XL</t>
        </is>
      </c>
      <c r="I5147" s="0">
        <v>24.99</v>
      </c>
      <c r="J5147" s="0">
        <v>4</v>
      </c>
    </row>
    <row r="5148" spans="1:10" customHeight="0">
      <c r="A5148" s="0">
        <f>HYPERLINK("https://dl.dropboxusercontent.com/scl/fi/4y6z0wd0sjywzhznfn8bv/112535-af.jpg?rlkey=kpq96tcqsifx2ptrmyzfxpbpl&amp;dl=0","Click to download Image")</f>
      </c>
      <c r="B5148" s="0">
        <f>HYPERLINK("https://dl.dropboxusercontent.com/scl/fi/zg93pzdkrf8ew0lqs29o3/womens-t-shirt-size-chartssilver.jpg?rlkey=inifcb88qzc6zbjgivofki12a&amp;dl=0","Click to download SizeChart")</f>
      </c>
      <c r="C5148" s="0" t="inlineStr">
        <is>
          <t>Silver Women's Drop Shoulder Long Sleeve</t>
        </is>
      </c>
      <c r="D5148" s="0" t="inlineStr">
        <is>
          <t>112535</t>
        </is>
      </c>
      <c r="E5148" s="0" t="inlineStr">
        <is>
          <t>BLANK SILVER CARDINAL:112535A - S</t>
        </is>
      </c>
      <c r="G5148" s="0" t="inlineStr">
        <is>
          <t>WOMENS</t>
        </is>
      </c>
      <c r="H5148" s="0" t="inlineStr">
        <is>
          <t>S</t>
        </is>
      </c>
      <c r="I5148" s="0">
        <v>24.99</v>
      </c>
      <c r="J5148" s="0">
        <v>24</v>
      </c>
    </row>
    <row r="5149" spans="1:10" customHeight="0">
      <c r="A5149" s="0">
        <f>HYPERLINK("https://dl.dropboxusercontent.com/scl/fi/4y6z0wd0sjywzhznfn8bv/112535-af.jpg?rlkey=kpq96tcqsifx2ptrmyzfxpbpl&amp;dl=0","Click to download Image")</f>
      </c>
      <c r="B5149" s="0">
        <f>HYPERLINK("https://dl.dropboxusercontent.com/scl/fi/zg93pzdkrf8ew0lqs29o3/womens-t-shirt-size-chartssilver.jpg?rlkey=inifcb88qzc6zbjgivofki12a&amp;dl=0","Click to download SizeChart")</f>
      </c>
      <c r="C5149" s="0" t="inlineStr">
        <is>
          <t>Silver Women's Drop Shoulder Long Sleeve</t>
        </is>
      </c>
      <c r="D5149" s="0" t="inlineStr">
        <is>
          <t>112535</t>
        </is>
      </c>
      <c r="E5149" s="0" t="inlineStr">
        <is>
          <t>BLANK SILVER CARDINAL:112535B - M</t>
        </is>
      </c>
      <c r="G5149" s="0" t="inlineStr">
        <is>
          <t>WOMENS</t>
        </is>
      </c>
      <c r="H5149" s="0" t="inlineStr">
        <is>
          <t>M</t>
        </is>
      </c>
      <c r="I5149" s="0">
        <v>24.99</v>
      </c>
      <c r="J5149" s="0">
        <v>48</v>
      </c>
    </row>
    <row r="5150" spans="1:10" customHeight="0">
      <c r="A5150" s="0">
        <f>HYPERLINK("https://dl.dropboxusercontent.com/scl/fi/4y6z0wd0sjywzhznfn8bv/112535-af.jpg?rlkey=kpq96tcqsifx2ptrmyzfxpbpl&amp;dl=0","Click to download Image")</f>
      </c>
      <c r="B5150" s="0">
        <f>HYPERLINK("https://dl.dropboxusercontent.com/scl/fi/zg93pzdkrf8ew0lqs29o3/womens-t-shirt-size-chartssilver.jpg?rlkey=inifcb88qzc6zbjgivofki12a&amp;dl=0","Click to download SizeChart")</f>
      </c>
      <c r="C5150" s="0" t="inlineStr">
        <is>
          <t>Silver Women's Drop Shoulder Long Sleeve</t>
        </is>
      </c>
      <c r="D5150" s="0" t="inlineStr">
        <is>
          <t>112535</t>
        </is>
      </c>
      <c r="E5150" s="0" t="inlineStr">
        <is>
          <t>BLANK SILVER CARDINAL:112535C - L</t>
        </is>
      </c>
      <c r="G5150" s="0" t="inlineStr">
        <is>
          <t>WOMENS</t>
        </is>
      </c>
      <c r="H5150" s="0" t="inlineStr">
        <is>
          <t>L</t>
        </is>
      </c>
      <c r="I5150" s="0">
        <v>24.99</v>
      </c>
      <c r="J5150" s="0">
        <v>48</v>
      </c>
    </row>
    <row r="5151" spans="1:10" customHeight="0">
      <c r="A5151" s="0">
        <f>HYPERLINK("https://dl.dropboxusercontent.com/scl/fi/4y6z0wd0sjywzhznfn8bv/112535-af.jpg?rlkey=kpq96tcqsifx2ptrmyzfxpbpl&amp;dl=0","Click to download Image")</f>
      </c>
      <c r="B5151" s="0">
        <f>HYPERLINK("https://dl.dropboxusercontent.com/scl/fi/zg93pzdkrf8ew0lqs29o3/womens-t-shirt-size-chartssilver.jpg?rlkey=inifcb88qzc6zbjgivofki12a&amp;dl=0","Click to download SizeChart")</f>
      </c>
      <c r="C5151" s="0" t="inlineStr">
        <is>
          <t>Silver Women's Drop Shoulder Long Sleeve</t>
        </is>
      </c>
      <c r="D5151" s="0" t="inlineStr">
        <is>
          <t>112535</t>
        </is>
      </c>
      <c r="E5151" s="0" t="inlineStr">
        <is>
          <t>BLANK SILVER CARDINAL:112535D - XL</t>
        </is>
      </c>
      <c r="G5151" s="0" t="inlineStr">
        <is>
          <t>WOMENS</t>
        </is>
      </c>
      <c r="H5151" s="0" t="inlineStr">
        <is>
          <t>XL</t>
        </is>
      </c>
      <c r="I5151" s="0">
        <v>24.99</v>
      </c>
      <c r="J5151" s="0">
        <v>24</v>
      </c>
    </row>
    <row r="5152" spans="1:10" customHeight="0">
      <c r="A5152" s="0">
        <f>HYPERLINK("https://dl.dropboxusercontent.com/scl/fi/4y6z0wd0sjywzhznfn8bv/112535-af.jpg?rlkey=kpq96tcqsifx2ptrmyzfxpbpl&amp;dl=0","Click to download Image")</f>
      </c>
      <c r="B5152" s="0">
        <f>HYPERLINK("https://dl.dropboxusercontent.com/scl/fi/zg93pzdkrf8ew0lqs29o3/womens-t-shirt-size-chartssilver.jpg?rlkey=inifcb88qzc6zbjgivofki12a&amp;dl=0","Click to download SizeChart")</f>
      </c>
      <c r="C5152" s="0" t="inlineStr">
        <is>
          <t>Silver Women's Drop Shoulder Long Sleeve</t>
        </is>
      </c>
      <c r="D5152" s="0" t="inlineStr">
        <is>
          <t>112535</t>
        </is>
      </c>
      <c r="E5152" s="0" t="inlineStr">
        <is>
          <t>BLANK SILVER CARDINAL:112535E - 2XL</t>
        </is>
      </c>
      <c r="G5152" s="0" t="inlineStr">
        <is>
          <t>WOMENS</t>
        </is>
      </c>
      <c r="H5152" s="0" t="inlineStr">
        <is>
          <t>2XL</t>
        </is>
      </c>
      <c r="I5152" s="0">
        <v>24.99</v>
      </c>
      <c r="J5152" s="0">
        <v>12</v>
      </c>
    </row>
    <row r="5153" spans="1:10" customHeight="0">
      <c r="A5153" s="0">
        <f>HYPERLINK("https://dl.dropboxusercontent.com/scl/fi/4y6z0wd0sjywzhznfn8bv/112535-af.jpg?rlkey=kpq96tcqsifx2ptrmyzfxpbpl&amp;dl=0","Click to download Image")</f>
      </c>
      <c r="B5153" s="0">
        <f>HYPERLINK("https://dl.dropboxusercontent.com/scl/fi/zg93pzdkrf8ew0lqs29o3/womens-t-shirt-size-chartssilver.jpg?rlkey=inifcb88qzc6zbjgivofki12a&amp;dl=0","Click to download SizeChart")</f>
      </c>
      <c r="C5153" s="0" t="inlineStr">
        <is>
          <t>Silver Women's Drop Shoulder Long Sleeve</t>
        </is>
      </c>
      <c r="D5153" s="0" t="inlineStr">
        <is>
          <t>112535</t>
        </is>
      </c>
      <c r="E5153" s="0" t="inlineStr">
        <is>
          <t>BLANK SILVER CARDINAL:112535F - 3XL</t>
        </is>
      </c>
      <c r="G5153" s="0" t="inlineStr">
        <is>
          <t>WOMENS</t>
        </is>
      </c>
      <c r="H5153" s="0" t="inlineStr">
        <is>
          <t>3XL</t>
        </is>
      </c>
      <c r="I5153" s="0">
        <v>24.99</v>
      </c>
      <c r="J5153" s="0">
        <v>6</v>
      </c>
    </row>
    <row r="5154" spans="1:10" customHeight="0">
      <c r="A5154" s="0">
        <f>HYPERLINK("https://dl.dropboxusercontent.com/scl/fi/s9ujzrld2dyyhnkwals0f/112533-af.jpg?rlkey=5z05vhv0uwam0dw8rkaltvwow&amp;dl=0","Click to download Image")</f>
      </c>
      <c r="B5154" s="0">
        <f>HYPERLINK("https://dl.dropboxusercontent.com/scl/fi/zg93pzdkrf8ew0lqs29o3/womens-t-shirt-size-chartssilver.jpg?rlkey=inifcb88qzc6zbjgivofki12a&amp;dl=0","Click to download SizeChart")</f>
      </c>
      <c r="C5154" s="0" t="inlineStr">
        <is>
          <t>Silver Women's Drop Shoulder Long Sleeve</t>
        </is>
      </c>
      <c r="D5154" s="0" t="inlineStr">
        <is>
          <t>112533</t>
        </is>
      </c>
      <c r="E5154" s="0" t="inlineStr">
        <is>
          <t>BLANK SILVER PURPLE:112533A - S</t>
        </is>
      </c>
      <c r="G5154" s="0" t="inlineStr">
        <is>
          <t>WOMENS</t>
        </is>
      </c>
      <c r="H5154" s="0" t="inlineStr">
        <is>
          <t>S</t>
        </is>
      </c>
      <c r="I5154" s="0">
        <v>24.99</v>
      </c>
      <c r="J5154" s="0">
        <v>22</v>
      </c>
    </row>
    <row r="5155" spans="1:10" customHeight="0">
      <c r="A5155" s="0">
        <f>HYPERLINK("https://dl.dropboxusercontent.com/scl/fi/s9ujzrld2dyyhnkwals0f/112533-af.jpg?rlkey=5z05vhv0uwam0dw8rkaltvwow&amp;dl=0","Click to download Image")</f>
      </c>
      <c r="B5155" s="0">
        <f>HYPERLINK("https://dl.dropboxusercontent.com/scl/fi/zg93pzdkrf8ew0lqs29o3/womens-t-shirt-size-chartssilver.jpg?rlkey=inifcb88qzc6zbjgivofki12a&amp;dl=0","Click to download SizeChart")</f>
      </c>
      <c r="C5155" s="0" t="inlineStr">
        <is>
          <t>Silver Women's Drop Shoulder Long Sleeve</t>
        </is>
      </c>
      <c r="D5155" s="0" t="inlineStr">
        <is>
          <t>112533</t>
        </is>
      </c>
      <c r="E5155" s="0" t="inlineStr">
        <is>
          <t>BLANK SILVER PURPLE:112533B - M</t>
        </is>
      </c>
      <c r="G5155" s="0" t="inlineStr">
        <is>
          <t>WOMENS</t>
        </is>
      </c>
      <c r="H5155" s="0" t="inlineStr">
        <is>
          <t>M</t>
        </is>
      </c>
      <c r="I5155" s="0">
        <v>24.99</v>
      </c>
      <c r="J5155" s="0">
        <v>45</v>
      </c>
    </row>
    <row r="5156" spans="1:10" customHeight="0">
      <c r="A5156" s="0">
        <f>HYPERLINK("https://dl.dropboxusercontent.com/scl/fi/s9ujzrld2dyyhnkwals0f/112533-af.jpg?rlkey=5z05vhv0uwam0dw8rkaltvwow&amp;dl=0","Click to download Image")</f>
      </c>
      <c r="B5156" s="0">
        <f>HYPERLINK("https://dl.dropboxusercontent.com/scl/fi/zg93pzdkrf8ew0lqs29o3/womens-t-shirt-size-chartssilver.jpg?rlkey=inifcb88qzc6zbjgivofki12a&amp;dl=0","Click to download SizeChart")</f>
      </c>
      <c r="C5156" s="0" t="inlineStr">
        <is>
          <t>Silver Women's Drop Shoulder Long Sleeve</t>
        </is>
      </c>
      <c r="D5156" s="0" t="inlineStr">
        <is>
          <t>112533</t>
        </is>
      </c>
      <c r="E5156" s="0" t="inlineStr">
        <is>
          <t>BLANK SILVER PURPLE:112533C - L</t>
        </is>
      </c>
      <c r="G5156" s="0" t="inlineStr">
        <is>
          <t>WOMENS</t>
        </is>
      </c>
      <c r="H5156" s="0" t="inlineStr">
        <is>
          <t>L</t>
        </is>
      </c>
      <c r="I5156" s="0">
        <v>24.99</v>
      </c>
      <c r="J5156" s="0">
        <v>45</v>
      </c>
    </row>
    <row r="5157" spans="1:10" customHeight="0">
      <c r="A5157" s="0">
        <f>HYPERLINK("https://dl.dropboxusercontent.com/scl/fi/s9ujzrld2dyyhnkwals0f/112533-af.jpg?rlkey=5z05vhv0uwam0dw8rkaltvwow&amp;dl=0","Click to download Image")</f>
      </c>
      <c r="B5157" s="0">
        <f>HYPERLINK("https://dl.dropboxusercontent.com/scl/fi/zg93pzdkrf8ew0lqs29o3/womens-t-shirt-size-chartssilver.jpg?rlkey=inifcb88qzc6zbjgivofki12a&amp;dl=0","Click to download SizeChart")</f>
      </c>
      <c r="C5157" s="0" t="inlineStr">
        <is>
          <t>Silver Women's Drop Shoulder Long Sleeve</t>
        </is>
      </c>
      <c r="D5157" s="0" t="inlineStr">
        <is>
          <t>112533</t>
        </is>
      </c>
      <c r="E5157" s="0" t="inlineStr">
        <is>
          <t>BLANK SILVER PURPLE:112533D - XL</t>
        </is>
      </c>
      <c r="G5157" s="0" t="inlineStr">
        <is>
          <t>WOMENS</t>
        </is>
      </c>
      <c r="H5157" s="0" t="inlineStr">
        <is>
          <t>XL</t>
        </is>
      </c>
      <c r="I5157" s="0">
        <v>24.99</v>
      </c>
      <c r="J5157" s="0">
        <v>21</v>
      </c>
    </row>
    <row r="5158" spans="1:10" customHeight="0">
      <c r="A5158" s="0">
        <f>HYPERLINK("https://dl.dropboxusercontent.com/scl/fi/s9ujzrld2dyyhnkwals0f/112533-af.jpg?rlkey=5z05vhv0uwam0dw8rkaltvwow&amp;dl=0","Click to download Image")</f>
      </c>
      <c r="B5158" s="0">
        <f>HYPERLINK("https://dl.dropboxusercontent.com/scl/fi/zg93pzdkrf8ew0lqs29o3/womens-t-shirt-size-chartssilver.jpg?rlkey=inifcb88qzc6zbjgivofki12a&amp;dl=0","Click to download SizeChart")</f>
      </c>
      <c r="C5158" s="0" t="inlineStr">
        <is>
          <t>Silver Women's Drop Shoulder Long Sleeve</t>
        </is>
      </c>
      <c r="D5158" s="0" t="inlineStr">
        <is>
          <t>112533</t>
        </is>
      </c>
      <c r="E5158" s="0" t="inlineStr">
        <is>
          <t>BLANK SILVER PURPLE:112533E - 2XL</t>
        </is>
      </c>
      <c r="G5158" s="0" t="inlineStr">
        <is>
          <t>WOMENS</t>
        </is>
      </c>
      <c r="H5158" s="0" t="inlineStr">
        <is>
          <t>2XL</t>
        </is>
      </c>
      <c r="I5158" s="0">
        <v>24.99</v>
      </c>
      <c r="J5158" s="0">
        <v>11</v>
      </c>
    </row>
    <row r="5159" spans="1:10" customHeight="0">
      <c r="A5159" s="0">
        <f>HYPERLINK("https://dl.dropboxusercontent.com/scl/fi/s9ujzrld2dyyhnkwals0f/112533-af.jpg?rlkey=5z05vhv0uwam0dw8rkaltvwow&amp;dl=0","Click to download Image")</f>
      </c>
      <c r="B5159" s="0">
        <f>HYPERLINK("https://dl.dropboxusercontent.com/scl/fi/zg93pzdkrf8ew0lqs29o3/womens-t-shirt-size-chartssilver.jpg?rlkey=inifcb88qzc6zbjgivofki12a&amp;dl=0","Click to download SizeChart")</f>
      </c>
      <c r="C5159" s="0" t="inlineStr">
        <is>
          <t>Silver Women's Drop Shoulder Long Sleeve</t>
        </is>
      </c>
      <c r="D5159" s="0" t="inlineStr">
        <is>
          <t>112533</t>
        </is>
      </c>
      <c r="E5159" s="0" t="inlineStr">
        <is>
          <t>BLANK SILVER PURPLE:112533F - 3XL</t>
        </is>
      </c>
      <c r="G5159" s="0" t="inlineStr">
        <is>
          <t>WOMENS</t>
        </is>
      </c>
      <c r="H5159" s="0" t="inlineStr">
        <is>
          <t>3XL</t>
        </is>
      </c>
      <c r="I5159" s="0">
        <v>24.99</v>
      </c>
      <c r="J5159" s="0">
        <v>6</v>
      </c>
    </row>
    <row r="5160" spans="1:10" customHeight="0">
      <c r="A5160" s="0">
        <f>HYPERLINK("https://dl.dropboxusercontent.com/scl/fi/2oo8s9vmef2ja0wesnnqz/113607af.jpg?rlkey=sr0ezeh88sd02i1yif78xnsdf&amp;dl=0","Click to download Image")</f>
      </c>
      <c r="B5160" s="0">
        <f>HYPERLINK("https://dl.dropboxusercontent.com/scl/fi/sec16m3xvixrz8oqwb0z1/womens-long-sleeve-size-chartssienna.jpg?rlkey=umay3abwewecn6m55fmqly0k4&amp;dl=0","Click to download SizeChart")</f>
      </c>
      <c r="C5160" s="0" t="inlineStr">
        <is>
          <t>Sienna Women's Open Back Blouse</t>
        </is>
      </c>
      <c r="D5160" s="0" t="inlineStr">
        <is>
          <t>113607</t>
        </is>
      </c>
      <c r="E5160" s="0" t="inlineStr">
        <is>
          <t>BLANK SIENNA WHITE:113607AA - XS</t>
        </is>
      </c>
      <c r="G5160" s="0" t="inlineStr">
        <is>
          <t>WOMENS</t>
        </is>
      </c>
      <c r="H5160" s="0" t="inlineStr">
        <is>
          <t>XS</t>
        </is>
      </c>
      <c r="I5160" s="0">
        <v>36.99</v>
      </c>
      <c r="J5160" s="0">
        <v>24</v>
      </c>
    </row>
    <row r="5161" spans="1:10" customHeight="0">
      <c r="A5161" s="0">
        <f>HYPERLINK("https://dl.dropboxusercontent.com/scl/fi/2oo8s9vmef2ja0wesnnqz/113607af.jpg?rlkey=sr0ezeh88sd02i1yif78xnsdf&amp;dl=0","Click to download Image")</f>
      </c>
      <c r="B5161" s="0">
        <f>HYPERLINK("https://dl.dropboxusercontent.com/scl/fi/sec16m3xvixrz8oqwb0z1/womens-long-sleeve-size-chartssienna.jpg?rlkey=umay3abwewecn6m55fmqly0k4&amp;dl=0","Click to download SizeChart")</f>
      </c>
      <c r="C5161" s="0" t="inlineStr">
        <is>
          <t>Sienna Women's Open Back Blouse</t>
        </is>
      </c>
      <c r="D5161" s="0" t="inlineStr">
        <is>
          <t>113607</t>
        </is>
      </c>
      <c r="E5161" s="0" t="inlineStr">
        <is>
          <t>BLANK SIENNA WHITE:113607A - S</t>
        </is>
      </c>
      <c r="G5161" s="0" t="inlineStr">
        <is>
          <t>WOMENS</t>
        </is>
      </c>
      <c r="H5161" s="0" t="inlineStr">
        <is>
          <t>S</t>
        </is>
      </c>
      <c r="I5161" s="0">
        <v>36.99</v>
      </c>
      <c r="J5161" s="0">
        <v>35</v>
      </c>
    </row>
    <row r="5162" spans="1:10" customHeight="0">
      <c r="A5162" s="0">
        <f>HYPERLINK("https://dl.dropboxusercontent.com/scl/fi/2oo8s9vmef2ja0wesnnqz/113607af.jpg?rlkey=sr0ezeh88sd02i1yif78xnsdf&amp;dl=0","Click to download Image")</f>
      </c>
      <c r="B5162" s="0">
        <f>HYPERLINK("https://dl.dropboxusercontent.com/scl/fi/sec16m3xvixrz8oqwb0z1/womens-long-sleeve-size-chartssienna.jpg?rlkey=umay3abwewecn6m55fmqly0k4&amp;dl=0","Click to download SizeChart")</f>
      </c>
      <c r="C5162" s="0" t="inlineStr">
        <is>
          <t>Sienna Women's Open Back Blouse</t>
        </is>
      </c>
      <c r="D5162" s="0" t="inlineStr">
        <is>
          <t>113607</t>
        </is>
      </c>
      <c r="E5162" s="0" t="inlineStr">
        <is>
          <t>BLANK SIENNA WHITE:113607B - M</t>
        </is>
      </c>
      <c r="G5162" s="0" t="inlineStr">
        <is>
          <t>WOMENS</t>
        </is>
      </c>
      <c r="H5162" s="0" t="inlineStr">
        <is>
          <t>M</t>
        </is>
      </c>
      <c r="I5162" s="0">
        <v>36.99</v>
      </c>
      <c r="J5162" s="0">
        <v>32</v>
      </c>
    </row>
    <row r="5163" spans="1:10" customHeight="0">
      <c r="A5163" s="0">
        <f>HYPERLINK("https://dl.dropboxusercontent.com/scl/fi/2oo8s9vmef2ja0wesnnqz/113607af.jpg?rlkey=sr0ezeh88sd02i1yif78xnsdf&amp;dl=0","Click to download Image")</f>
      </c>
      <c r="B5163" s="0">
        <f>HYPERLINK("https://dl.dropboxusercontent.com/scl/fi/sec16m3xvixrz8oqwb0z1/womens-long-sleeve-size-chartssienna.jpg?rlkey=umay3abwewecn6m55fmqly0k4&amp;dl=0","Click to download SizeChart")</f>
      </c>
      <c r="C5163" s="0" t="inlineStr">
        <is>
          <t>Sienna Women's Open Back Blouse</t>
        </is>
      </c>
      <c r="D5163" s="0" t="inlineStr">
        <is>
          <t>113607</t>
        </is>
      </c>
      <c r="E5163" s="0" t="inlineStr">
        <is>
          <t>BLANK SIENNA WHITE:113607C - L</t>
        </is>
      </c>
      <c r="G5163" s="0" t="inlineStr">
        <is>
          <t>WOMENS</t>
        </is>
      </c>
      <c r="H5163" s="0" t="inlineStr">
        <is>
          <t>L</t>
        </is>
      </c>
      <c r="I5163" s="0">
        <v>36.99</v>
      </c>
      <c r="J5163" s="0">
        <v>23</v>
      </c>
    </row>
    <row r="5164" spans="1:10" customHeight="0">
      <c r="A5164" s="0">
        <f>HYPERLINK("https://dl.dropboxusercontent.com/scl/fi/2oo8s9vmef2ja0wesnnqz/113607af.jpg?rlkey=sr0ezeh88sd02i1yif78xnsdf&amp;dl=0","Click to download Image")</f>
      </c>
      <c r="B5164" s="0">
        <f>HYPERLINK("https://dl.dropboxusercontent.com/scl/fi/sec16m3xvixrz8oqwb0z1/womens-long-sleeve-size-chartssienna.jpg?rlkey=umay3abwewecn6m55fmqly0k4&amp;dl=0","Click to download SizeChart")</f>
      </c>
      <c r="C5164" s="0" t="inlineStr">
        <is>
          <t>Sienna Women's Open Back Blouse</t>
        </is>
      </c>
      <c r="D5164" s="0" t="inlineStr">
        <is>
          <t>113607</t>
        </is>
      </c>
      <c r="E5164" s="0" t="inlineStr">
        <is>
          <t>BLANK SIENNA WHITE:113607D - XL</t>
        </is>
      </c>
      <c r="G5164" s="0" t="inlineStr">
        <is>
          <t>WOMENS</t>
        </is>
      </c>
      <c r="H5164" s="0" t="inlineStr">
        <is>
          <t>XL</t>
        </is>
      </c>
      <c r="I5164" s="0">
        <v>36.99</v>
      </c>
      <c r="J5164" s="0">
        <v>24</v>
      </c>
    </row>
    <row r="5165" spans="1:10" customHeight="0">
      <c r="A5165" s="0">
        <f>HYPERLINK("https://dl.dropboxusercontent.com/scl/fi/2oo8s9vmef2ja0wesnnqz/113607af.jpg?rlkey=sr0ezeh88sd02i1yif78xnsdf&amp;dl=0","Click to download Image")</f>
      </c>
      <c r="B5165" s="0">
        <f>HYPERLINK("https://dl.dropboxusercontent.com/scl/fi/sec16m3xvixrz8oqwb0z1/womens-long-sleeve-size-chartssienna.jpg?rlkey=umay3abwewecn6m55fmqly0k4&amp;dl=0","Click to download SizeChart")</f>
      </c>
      <c r="C5165" s="0" t="inlineStr">
        <is>
          <t>Sienna Women's Open Back Blouse</t>
        </is>
      </c>
      <c r="D5165" s="0" t="inlineStr">
        <is>
          <t>113607</t>
        </is>
      </c>
      <c r="E5165" s="0" t="inlineStr">
        <is>
          <t>BLANK SIENNA WHITE:113607E - 2XL</t>
        </is>
      </c>
      <c r="G5165" s="0" t="inlineStr">
        <is>
          <t>WOMENS</t>
        </is>
      </c>
      <c r="H5165" s="0" t="inlineStr">
        <is>
          <t>2XL</t>
        </is>
      </c>
      <c r="I5165" s="0">
        <v>36.99</v>
      </c>
      <c r="J5165" s="0">
        <v>12</v>
      </c>
    </row>
    <row r="5166" spans="1:10" customHeight="0">
      <c r="A5166" s="0">
        <f>HYPERLINK("https://dl.dropboxusercontent.com/scl/fi/2oo8s9vmef2ja0wesnnqz/113607af.jpg?rlkey=sr0ezeh88sd02i1yif78xnsdf&amp;dl=0","Click to download Image")</f>
      </c>
      <c r="B5166" s="0">
        <f>HYPERLINK("https://dl.dropboxusercontent.com/scl/fi/sec16m3xvixrz8oqwb0z1/womens-long-sleeve-size-chartssienna.jpg?rlkey=umay3abwewecn6m55fmqly0k4&amp;dl=0","Click to download SizeChart")</f>
      </c>
      <c r="C5166" s="0" t="inlineStr">
        <is>
          <t>Sienna Women's Open Back Blouse</t>
        </is>
      </c>
      <c r="D5166" s="0" t="inlineStr">
        <is>
          <t>113607</t>
        </is>
      </c>
      <c r="E5166" s="0" t="inlineStr">
        <is>
          <t>BLANK SIENNA WHITE:113607F - 3XL</t>
        </is>
      </c>
      <c r="G5166" s="0" t="inlineStr">
        <is>
          <t>WOMENS</t>
        </is>
      </c>
      <c r="H5166" s="0" t="inlineStr">
        <is>
          <t>3XL</t>
        </is>
      </c>
      <c r="I5166" s="0">
        <v>36.99</v>
      </c>
      <c r="J5166" s="0">
        <v>12</v>
      </c>
    </row>
    <row r="5167" spans="1:10" customHeight="0">
      <c r="A5167" s="0">
        <f>HYPERLINK("https://dl.dropboxusercontent.com/scl/fi/m3cayo8j1fjeob5pugtws/sparta.jpg?rlkey=2b5gq8928m1pbj0ld981lrdq3&amp;dl=0","Click to download Image")</f>
      </c>
      <c r="B5167" s="0">
        <f>HYPERLINK("https://dl.dropboxusercontent.com/scl/fi/br1h8zegtrh54uotphuxo/womens-size-chartssparta.jpg?rlkey=iosc0g0jkixlee2ehwmz0asux&amp;dl=0","Click to download SizeChart")</f>
      </c>
      <c r="C5167" s="0" t="inlineStr">
        <is>
          <t>Sparta Women's Stretch Woven Shorts</t>
        </is>
      </c>
      <c r="D5167" s="0" t="inlineStr">
        <is>
          <t>139782</t>
        </is>
      </c>
      <c r="E5167" s="0" t="inlineStr">
        <is>
          <t>BLANK SPARTA W BK:139782AA-XS</t>
        </is>
      </c>
      <c r="F5167" s="0" t="inlineStr">
        <is>
          <t>899139782006</t>
        </is>
      </c>
      <c r="G5167" s="0" t="inlineStr">
        <is>
          <t>WOMENS</t>
        </is>
      </c>
      <c r="H5167" s="0" t="inlineStr">
        <is>
          <t>XS</t>
        </is>
      </c>
      <c r="I5167" s="0">
        <v>28.99</v>
      </c>
      <c r="J5167" s="0">
        <v>54</v>
      </c>
    </row>
    <row r="5168" spans="1:10" customHeight="0">
      <c r="A5168" s="0">
        <f>HYPERLINK("https://dl.dropboxusercontent.com/scl/fi/m3cayo8j1fjeob5pugtws/sparta.jpg?rlkey=2b5gq8928m1pbj0ld981lrdq3&amp;dl=0","Click to download Image")</f>
      </c>
      <c r="B5168" s="0">
        <f>HYPERLINK("https://dl.dropboxusercontent.com/scl/fi/br1h8zegtrh54uotphuxo/womens-size-chartssparta.jpg?rlkey=iosc0g0jkixlee2ehwmz0asux&amp;dl=0","Click to download SizeChart")</f>
      </c>
      <c r="C5168" s="0" t="inlineStr">
        <is>
          <t>Sparta Women's Stretch Woven Shorts</t>
        </is>
      </c>
      <c r="D5168" s="0" t="inlineStr">
        <is>
          <t>139782</t>
        </is>
      </c>
      <c r="E5168" s="0" t="inlineStr">
        <is>
          <t>BLANK SPARTA W BK:139782A-S</t>
        </is>
      </c>
      <c r="F5168" s="0" t="inlineStr">
        <is>
          <t>899139782013</t>
        </is>
      </c>
      <c r="G5168" s="0" t="inlineStr">
        <is>
          <t>WOMENS</t>
        </is>
      </c>
      <c r="H5168" s="0" t="inlineStr">
        <is>
          <t>S</t>
        </is>
      </c>
      <c r="I5168" s="0">
        <v>28.99</v>
      </c>
      <c r="J5168" s="0">
        <v>77</v>
      </c>
    </row>
    <row r="5169" spans="1:10" customHeight="0">
      <c r="A5169" s="0">
        <f>HYPERLINK("https://dl.dropboxusercontent.com/scl/fi/m3cayo8j1fjeob5pugtws/sparta.jpg?rlkey=2b5gq8928m1pbj0ld981lrdq3&amp;dl=0","Click to download Image")</f>
      </c>
      <c r="B5169" s="0">
        <f>HYPERLINK("https://dl.dropboxusercontent.com/scl/fi/br1h8zegtrh54uotphuxo/womens-size-chartssparta.jpg?rlkey=iosc0g0jkixlee2ehwmz0asux&amp;dl=0","Click to download SizeChart")</f>
      </c>
      <c r="C5169" s="0" t="inlineStr">
        <is>
          <t>Sparta Women's Stretch Woven Shorts</t>
        </is>
      </c>
      <c r="D5169" s="0" t="inlineStr">
        <is>
          <t>139782</t>
        </is>
      </c>
      <c r="E5169" s="0" t="inlineStr">
        <is>
          <t>BLANK SPARTA W BK:139782B-M</t>
        </is>
      </c>
      <c r="F5169" s="0" t="inlineStr">
        <is>
          <t>899139782020</t>
        </is>
      </c>
      <c r="G5169" s="0" t="inlineStr">
        <is>
          <t>WOMENS</t>
        </is>
      </c>
      <c r="H5169" s="0" t="inlineStr">
        <is>
          <t>M</t>
        </is>
      </c>
      <c r="I5169" s="0">
        <v>28.99</v>
      </c>
      <c r="J5169" s="0">
        <v>154</v>
      </c>
    </row>
    <row r="5170" spans="1:10" customHeight="0">
      <c r="A5170" s="0">
        <f>HYPERLINK("https://dl.dropboxusercontent.com/scl/fi/m3cayo8j1fjeob5pugtws/sparta.jpg?rlkey=2b5gq8928m1pbj0ld981lrdq3&amp;dl=0","Click to download Image")</f>
      </c>
      <c r="B5170" s="0">
        <f>HYPERLINK("https://dl.dropboxusercontent.com/scl/fi/br1h8zegtrh54uotphuxo/womens-size-chartssparta.jpg?rlkey=iosc0g0jkixlee2ehwmz0asux&amp;dl=0","Click to download SizeChart")</f>
      </c>
      <c r="C5170" s="0" t="inlineStr">
        <is>
          <t>Sparta Women's Stretch Woven Shorts</t>
        </is>
      </c>
      <c r="D5170" s="0" t="inlineStr">
        <is>
          <t>139782</t>
        </is>
      </c>
      <c r="E5170" s="0" t="inlineStr">
        <is>
          <t>BLANK SPARTA W BK:139782C-L</t>
        </is>
      </c>
      <c r="F5170" s="0" t="inlineStr">
        <is>
          <t>899139782037</t>
        </is>
      </c>
      <c r="G5170" s="0" t="inlineStr">
        <is>
          <t>WOMENS</t>
        </is>
      </c>
      <c r="H5170" s="0" t="inlineStr">
        <is>
          <t>L</t>
        </is>
      </c>
      <c r="I5170" s="0">
        <v>28.99</v>
      </c>
      <c r="J5170" s="0">
        <v>156</v>
      </c>
    </row>
    <row r="5171" spans="1:10" customHeight="0">
      <c r="A5171" s="0">
        <f>HYPERLINK("https://dl.dropboxusercontent.com/scl/fi/m3cayo8j1fjeob5pugtws/sparta.jpg?rlkey=2b5gq8928m1pbj0ld981lrdq3&amp;dl=0","Click to download Image")</f>
      </c>
      <c r="B5171" s="0">
        <f>HYPERLINK("https://dl.dropboxusercontent.com/scl/fi/br1h8zegtrh54uotphuxo/womens-size-chartssparta.jpg?rlkey=iosc0g0jkixlee2ehwmz0asux&amp;dl=0","Click to download SizeChart")</f>
      </c>
      <c r="C5171" s="0" t="inlineStr">
        <is>
          <t>Sparta Women's Stretch Woven Shorts</t>
        </is>
      </c>
      <c r="D5171" s="0" t="inlineStr">
        <is>
          <t>139782</t>
        </is>
      </c>
      <c r="E5171" s="0" t="inlineStr">
        <is>
          <t>BLANK SPARTA W BK:139782D-XL</t>
        </is>
      </c>
      <c r="F5171" s="0" t="inlineStr">
        <is>
          <t>899139782044</t>
        </is>
      </c>
      <c r="G5171" s="0" t="inlineStr">
        <is>
          <t>WOMENS</t>
        </is>
      </c>
      <c r="H5171" s="0" t="inlineStr">
        <is>
          <t>XL</t>
        </is>
      </c>
      <c r="I5171" s="0">
        <v>28.99</v>
      </c>
      <c r="J5171" s="0">
        <v>70</v>
      </c>
    </row>
    <row r="5172" spans="1:10" customHeight="0">
      <c r="A5172" s="0">
        <f>HYPERLINK("https://dl.dropboxusercontent.com/scl/fi/m3cayo8j1fjeob5pugtws/sparta.jpg?rlkey=2b5gq8928m1pbj0ld981lrdq3&amp;dl=0","Click to download Image")</f>
      </c>
      <c r="B5172" s="0">
        <f>HYPERLINK("https://dl.dropboxusercontent.com/scl/fi/br1h8zegtrh54uotphuxo/womens-size-chartssparta.jpg?rlkey=iosc0g0jkixlee2ehwmz0asux&amp;dl=0","Click to download SizeChart")</f>
      </c>
      <c r="C5172" s="0" t="inlineStr">
        <is>
          <t>Sparta Women's Stretch Woven Shorts</t>
        </is>
      </c>
      <c r="D5172" s="0" t="inlineStr">
        <is>
          <t>139782</t>
        </is>
      </c>
      <c r="E5172" s="0" t="inlineStr">
        <is>
          <t>BLANK SPARTA W BK:139782E-2XL</t>
        </is>
      </c>
      <c r="F5172" s="0" t="inlineStr">
        <is>
          <t>899139782051</t>
        </is>
      </c>
      <c r="G5172" s="0" t="inlineStr">
        <is>
          <t>WOMENS</t>
        </is>
      </c>
      <c r="H5172" s="0" t="inlineStr">
        <is>
          <t>2XL</t>
        </is>
      </c>
      <c r="I5172" s="0">
        <v>28.99</v>
      </c>
      <c r="J5172" s="0">
        <v>38</v>
      </c>
    </row>
    <row r="5173" spans="1:10" customHeight="0">
      <c r="A5173" s="0">
        <f>HYPERLINK("https://dl.dropboxusercontent.com/scl/fi/m3cayo8j1fjeob5pugtws/sparta.jpg?rlkey=2b5gq8928m1pbj0ld981lrdq3&amp;dl=0","Click to download Image")</f>
      </c>
      <c r="B5173" s="0">
        <f>HYPERLINK("https://dl.dropboxusercontent.com/scl/fi/br1h8zegtrh54uotphuxo/womens-size-chartssparta.jpg?rlkey=iosc0g0jkixlee2ehwmz0asux&amp;dl=0","Click to download SizeChart")</f>
      </c>
      <c r="C5173" s="0" t="inlineStr">
        <is>
          <t>Sparta Women's Stretch Woven Shorts</t>
        </is>
      </c>
      <c r="D5173" s="0" t="inlineStr">
        <is>
          <t>139782</t>
        </is>
      </c>
      <c r="E5173" s="0" t="inlineStr">
        <is>
          <t>BLANK SPARTA W BK:139782F-3XL</t>
        </is>
      </c>
      <c r="F5173" s="0" t="inlineStr">
        <is>
          <t>899139782068</t>
        </is>
      </c>
      <c r="G5173" s="0" t="inlineStr">
        <is>
          <t>WOMENS</t>
        </is>
      </c>
      <c r="H5173" s="0" t="inlineStr">
        <is>
          <t>3XL</t>
        </is>
      </c>
      <c r="I5173" s="0">
        <v>28.99</v>
      </c>
      <c r="J5173" s="0">
        <v>19</v>
      </c>
    </row>
    <row r="5174" spans="1:10" customHeight="0">
      <c r="A5174" s="0">
        <f>HYPERLINK("https://dl.dropboxusercontent.com/scl/fi/2f20q1iz07hnnjmz680xz/sierra-133943-f.jpg?rlkey=u60q308ltzlssz5atxmyzxfsp&amp;dl=0","Click to download Image")</f>
      </c>
      <c r="B5174" s="0">
        <f>HYPERLINK("https://dl.dropboxusercontent.com/scl/fi/vbpoetw9le1epj0oi35jz/womens-size-chartssierra.jpg?rlkey=25wlh6p6obs1tjqkuvyw75yzi&amp;dl=0","Click to download SizeChart")</f>
      </c>
      <c r="C5174" s="0" t="inlineStr">
        <is>
          <t>Sierra Women's Washed Cotton Canvas Jacket</t>
        </is>
      </c>
      <c r="D5174" s="0" t="inlineStr">
        <is>
          <t>133943</t>
        </is>
      </c>
      <c r="E5174" s="0" t="inlineStr">
        <is>
          <t>BLANK SIERRA W BK:133943A-S</t>
        </is>
      </c>
      <c r="F5174" s="0" t="inlineStr">
        <is>
          <t>899133943045</t>
        </is>
      </c>
      <c r="G5174" s="0" t="inlineStr">
        <is>
          <t>WOMENS</t>
        </is>
      </c>
      <c r="H5174" s="0" t="inlineStr">
        <is>
          <t>S</t>
        </is>
      </c>
      <c r="I5174" s="0">
        <v>59.99</v>
      </c>
      <c r="J5174" s="0">
        <v>37</v>
      </c>
    </row>
    <row r="5175" spans="1:10" customHeight="0">
      <c r="A5175" s="0">
        <f>HYPERLINK("https://dl.dropboxusercontent.com/scl/fi/2f20q1iz07hnnjmz680xz/sierra-133943-f.jpg?rlkey=u60q308ltzlssz5atxmyzxfsp&amp;dl=0","Click to download Image")</f>
      </c>
      <c r="B5175" s="0">
        <f>HYPERLINK("https://dl.dropboxusercontent.com/scl/fi/vbpoetw9le1epj0oi35jz/womens-size-chartssierra.jpg?rlkey=25wlh6p6obs1tjqkuvyw75yzi&amp;dl=0","Click to download SizeChart")</f>
      </c>
      <c r="C5175" s="0" t="inlineStr">
        <is>
          <t>Sierra Women's Washed Cotton Canvas Jacket</t>
        </is>
      </c>
      <c r="D5175" s="0" t="inlineStr">
        <is>
          <t>133943</t>
        </is>
      </c>
      <c r="E5175" s="0" t="inlineStr">
        <is>
          <t>BLANK SIERRA W BK:133943B-M</t>
        </is>
      </c>
      <c r="F5175" s="0" t="inlineStr">
        <is>
          <t>899133943052</t>
        </is>
      </c>
      <c r="G5175" s="0" t="inlineStr">
        <is>
          <t>WOMENS</t>
        </is>
      </c>
      <c r="H5175" s="0" t="inlineStr">
        <is>
          <t>M</t>
        </is>
      </c>
      <c r="I5175" s="0">
        <v>59.99</v>
      </c>
      <c r="J5175" s="0">
        <v>76</v>
      </c>
    </row>
    <row r="5176" spans="1:10" customHeight="0">
      <c r="A5176" s="0">
        <f>HYPERLINK("https://dl.dropboxusercontent.com/scl/fi/2f20q1iz07hnnjmz680xz/sierra-133943-f.jpg?rlkey=u60q308ltzlssz5atxmyzxfsp&amp;dl=0","Click to download Image")</f>
      </c>
      <c r="B5176" s="0">
        <f>HYPERLINK("https://dl.dropboxusercontent.com/scl/fi/vbpoetw9le1epj0oi35jz/womens-size-chartssierra.jpg?rlkey=25wlh6p6obs1tjqkuvyw75yzi&amp;dl=0","Click to download SizeChart")</f>
      </c>
      <c r="C5176" s="0" t="inlineStr">
        <is>
          <t>Sierra Women's Washed Cotton Canvas Jacket</t>
        </is>
      </c>
      <c r="D5176" s="0" t="inlineStr">
        <is>
          <t>133943</t>
        </is>
      </c>
      <c r="E5176" s="0" t="inlineStr">
        <is>
          <t>BLANK SIERRA W BK:133943C-L</t>
        </is>
      </c>
      <c r="F5176" s="0" t="inlineStr">
        <is>
          <t>899133943069</t>
        </is>
      </c>
      <c r="G5176" s="0" t="inlineStr">
        <is>
          <t>WOMENS</t>
        </is>
      </c>
      <c r="H5176" s="0" t="inlineStr">
        <is>
          <t>L</t>
        </is>
      </c>
      <c r="I5176" s="0">
        <v>59.99</v>
      </c>
      <c r="J5176" s="0">
        <v>76</v>
      </c>
    </row>
    <row r="5177" spans="1:10" customHeight="0">
      <c r="A5177" s="0">
        <f>HYPERLINK("https://dl.dropboxusercontent.com/scl/fi/2f20q1iz07hnnjmz680xz/sierra-133943-f.jpg?rlkey=u60q308ltzlssz5atxmyzxfsp&amp;dl=0","Click to download Image")</f>
      </c>
      <c r="B5177" s="0">
        <f>HYPERLINK("https://dl.dropboxusercontent.com/scl/fi/vbpoetw9le1epj0oi35jz/womens-size-chartssierra.jpg?rlkey=25wlh6p6obs1tjqkuvyw75yzi&amp;dl=0","Click to download SizeChart")</f>
      </c>
      <c r="C5177" s="0" t="inlineStr">
        <is>
          <t>Sierra Women's Washed Cotton Canvas Jacket</t>
        </is>
      </c>
      <c r="D5177" s="0" t="inlineStr">
        <is>
          <t>133943</t>
        </is>
      </c>
      <c r="E5177" s="0" t="inlineStr">
        <is>
          <t>BLANK SIERRA W BK:133943D-XL</t>
        </is>
      </c>
      <c r="F5177" s="0" t="inlineStr">
        <is>
          <t>899133943076</t>
        </is>
      </c>
      <c r="G5177" s="0" t="inlineStr">
        <is>
          <t>WOMENS</t>
        </is>
      </c>
      <c r="H5177" s="0" t="inlineStr">
        <is>
          <t>XL</t>
        </is>
      </c>
      <c r="I5177" s="0">
        <v>59.99</v>
      </c>
      <c r="J5177" s="0">
        <v>38</v>
      </c>
    </row>
    <row r="5178" spans="1:10" customHeight="0">
      <c r="A5178" s="0">
        <f>HYPERLINK("https://dl.dropboxusercontent.com/scl/fi/2f20q1iz07hnnjmz680xz/sierra-133943-f.jpg?rlkey=u60q308ltzlssz5atxmyzxfsp&amp;dl=0","Click to download Image")</f>
      </c>
      <c r="B5178" s="0">
        <f>HYPERLINK("https://dl.dropboxusercontent.com/scl/fi/vbpoetw9le1epj0oi35jz/womens-size-chartssierra.jpg?rlkey=25wlh6p6obs1tjqkuvyw75yzi&amp;dl=0","Click to download SizeChart")</f>
      </c>
      <c r="C5178" s="0" t="inlineStr">
        <is>
          <t>Sierra Women's Washed Cotton Canvas Jacket</t>
        </is>
      </c>
      <c r="D5178" s="0" t="inlineStr">
        <is>
          <t>133943</t>
        </is>
      </c>
      <c r="E5178" s="0" t="inlineStr">
        <is>
          <t>BLANK SIERRA W BK:133943E-2XL</t>
        </is>
      </c>
      <c r="F5178" s="0" t="inlineStr">
        <is>
          <t>899133943083</t>
        </is>
      </c>
      <c r="G5178" s="0" t="inlineStr">
        <is>
          <t>WOMENS</t>
        </is>
      </c>
      <c r="H5178" s="0" t="inlineStr">
        <is>
          <t>2XL</t>
        </is>
      </c>
      <c r="I5178" s="0">
        <v>59.99</v>
      </c>
      <c r="J5178" s="0">
        <v>19</v>
      </c>
    </row>
    <row r="5179" spans="1:10" customHeight="0">
      <c r="A5179" s="0">
        <f>HYPERLINK("https://dl.dropboxusercontent.com/scl/fi/2f20q1iz07hnnjmz680xz/sierra-133943-f.jpg?rlkey=u60q308ltzlssz5atxmyzxfsp&amp;dl=0","Click to download Image")</f>
      </c>
      <c r="B5179" s="0">
        <f>HYPERLINK("https://dl.dropboxusercontent.com/scl/fi/vbpoetw9le1epj0oi35jz/womens-size-chartssierra.jpg?rlkey=25wlh6p6obs1tjqkuvyw75yzi&amp;dl=0","Click to download SizeChart")</f>
      </c>
      <c r="C5179" s="0" t="inlineStr">
        <is>
          <t>Sierra Women's Washed Cotton Canvas Jacket</t>
        </is>
      </c>
      <c r="D5179" s="0" t="inlineStr">
        <is>
          <t>133943</t>
        </is>
      </c>
      <c r="E5179" s="0" t="inlineStr">
        <is>
          <t>BLANK SIERRA W BK:133943F-3XL</t>
        </is>
      </c>
      <c r="F5179" s="0" t="inlineStr">
        <is>
          <t>899133943090</t>
        </is>
      </c>
      <c r="G5179" s="0" t="inlineStr">
        <is>
          <t>WOMENS</t>
        </is>
      </c>
      <c r="H5179" s="0" t="inlineStr">
        <is>
          <t>3XL</t>
        </is>
      </c>
      <c r="I5179" s="0">
        <v>59.99</v>
      </c>
      <c r="J5179" s="0">
        <v>9</v>
      </c>
    </row>
    <row r="5180" spans="1:10" customHeight="0">
      <c r="A5180" s="0">
        <f>HYPERLINK("https://dl.dropboxusercontent.com/scl/fi/6dyaftk22lvfb9qf3nqay/sierra-133131-f.jpg?rlkey=lagejc8q4euhsiz6f2shg3sjf&amp;dl=0","Click to download Image")</f>
      </c>
      <c r="B5180" s="0">
        <f>HYPERLINK("https://dl.dropboxusercontent.com/scl/fi/vbpoetw9le1epj0oi35jz/womens-size-chartssierra.jpg?rlkey=25wlh6p6obs1tjqkuvyw75yzi&amp;dl=0","Click to download SizeChart")</f>
      </c>
      <c r="C5180" s="0" t="inlineStr">
        <is>
          <t>Sierra Women's Washed Cotton Canvas Jacket</t>
        </is>
      </c>
      <c r="D5180" s="0" t="inlineStr">
        <is>
          <t>133131</t>
        </is>
      </c>
      <c r="E5180" s="0" t="inlineStr">
        <is>
          <t>BLANK SIERRA W DG:133131A-S</t>
        </is>
      </c>
      <c r="F5180" s="0" t="inlineStr">
        <is>
          <t>899133131046</t>
        </is>
      </c>
      <c r="G5180" s="0" t="inlineStr">
        <is>
          <t>WOMENS</t>
        </is>
      </c>
      <c r="H5180" s="0" t="inlineStr">
        <is>
          <t>S</t>
        </is>
      </c>
      <c r="I5180" s="0">
        <v>59.99</v>
      </c>
      <c r="J5180" s="0">
        <v>29</v>
      </c>
    </row>
    <row r="5181" spans="1:10" customHeight="0">
      <c r="A5181" s="0">
        <f>HYPERLINK("https://dl.dropboxusercontent.com/scl/fi/6dyaftk22lvfb9qf3nqay/sierra-133131-f.jpg?rlkey=lagejc8q4euhsiz6f2shg3sjf&amp;dl=0","Click to download Image")</f>
      </c>
      <c r="B5181" s="0">
        <f>HYPERLINK("https://dl.dropboxusercontent.com/scl/fi/vbpoetw9le1epj0oi35jz/womens-size-chartssierra.jpg?rlkey=25wlh6p6obs1tjqkuvyw75yzi&amp;dl=0","Click to download SizeChart")</f>
      </c>
      <c r="C5181" s="0" t="inlineStr">
        <is>
          <t>Sierra Women's Washed Cotton Canvas Jacket</t>
        </is>
      </c>
      <c r="D5181" s="0" t="inlineStr">
        <is>
          <t>133131</t>
        </is>
      </c>
      <c r="E5181" s="0" t="inlineStr">
        <is>
          <t>BLANK SIERRA W DG:133131B-M</t>
        </is>
      </c>
      <c r="F5181" s="0" t="inlineStr">
        <is>
          <t>899133131053</t>
        </is>
      </c>
      <c r="G5181" s="0" t="inlineStr">
        <is>
          <t>WOMENS</t>
        </is>
      </c>
      <c r="H5181" s="0" t="inlineStr">
        <is>
          <t>M</t>
        </is>
      </c>
      <c r="I5181" s="0">
        <v>59.99</v>
      </c>
      <c r="J5181" s="0">
        <v>60</v>
      </c>
    </row>
    <row r="5182" spans="1:10" customHeight="0">
      <c r="A5182" s="0">
        <f>HYPERLINK("https://dl.dropboxusercontent.com/scl/fi/6dyaftk22lvfb9qf3nqay/sierra-133131-f.jpg?rlkey=lagejc8q4euhsiz6f2shg3sjf&amp;dl=0","Click to download Image")</f>
      </c>
      <c r="B5182" s="0">
        <f>HYPERLINK("https://dl.dropboxusercontent.com/scl/fi/vbpoetw9le1epj0oi35jz/womens-size-chartssierra.jpg?rlkey=25wlh6p6obs1tjqkuvyw75yzi&amp;dl=0","Click to download SizeChart")</f>
      </c>
      <c r="C5182" s="0" t="inlineStr">
        <is>
          <t>Sierra Women's Washed Cotton Canvas Jacket</t>
        </is>
      </c>
      <c r="D5182" s="0" t="inlineStr">
        <is>
          <t>133131</t>
        </is>
      </c>
      <c r="E5182" s="0" t="inlineStr">
        <is>
          <t>BLANK SIERRA W DG:133131C-L</t>
        </is>
      </c>
      <c r="F5182" s="0" t="inlineStr">
        <is>
          <t>899133131060</t>
        </is>
      </c>
      <c r="G5182" s="0" t="inlineStr">
        <is>
          <t>WOMENS</t>
        </is>
      </c>
      <c r="H5182" s="0" t="inlineStr">
        <is>
          <t>L</t>
        </is>
      </c>
      <c r="I5182" s="0">
        <v>59.99</v>
      </c>
      <c r="J5182" s="0">
        <v>58</v>
      </c>
    </row>
    <row r="5183" spans="1:10" customHeight="0">
      <c r="A5183" s="0">
        <f>HYPERLINK("https://dl.dropboxusercontent.com/scl/fi/6dyaftk22lvfb9qf3nqay/sierra-133131-f.jpg?rlkey=lagejc8q4euhsiz6f2shg3sjf&amp;dl=0","Click to download Image")</f>
      </c>
      <c r="B5183" s="0">
        <f>HYPERLINK("https://dl.dropboxusercontent.com/scl/fi/vbpoetw9le1epj0oi35jz/womens-size-chartssierra.jpg?rlkey=25wlh6p6obs1tjqkuvyw75yzi&amp;dl=0","Click to download SizeChart")</f>
      </c>
      <c r="C5183" s="0" t="inlineStr">
        <is>
          <t>Sierra Women's Washed Cotton Canvas Jacket</t>
        </is>
      </c>
      <c r="D5183" s="0" t="inlineStr">
        <is>
          <t>133131</t>
        </is>
      </c>
      <c r="E5183" s="0" t="inlineStr">
        <is>
          <t>BLANK SIERRA W DG:133131D-XL</t>
        </is>
      </c>
      <c r="F5183" s="0" t="inlineStr">
        <is>
          <t>899133131077</t>
        </is>
      </c>
      <c r="G5183" s="0" t="inlineStr">
        <is>
          <t>WOMENS</t>
        </is>
      </c>
      <c r="H5183" s="0" t="inlineStr">
        <is>
          <t>XL</t>
        </is>
      </c>
      <c r="I5183" s="0">
        <v>59.99</v>
      </c>
      <c r="J5183" s="0">
        <v>30</v>
      </c>
    </row>
    <row r="5184" spans="1:10" customHeight="0">
      <c r="A5184" s="0">
        <f>HYPERLINK("https://dl.dropboxusercontent.com/scl/fi/6dyaftk22lvfb9qf3nqay/sierra-133131-f.jpg?rlkey=lagejc8q4euhsiz6f2shg3sjf&amp;dl=0","Click to download Image")</f>
      </c>
      <c r="B5184" s="0">
        <f>HYPERLINK("https://dl.dropboxusercontent.com/scl/fi/vbpoetw9le1epj0oi35jz/womens-size-chartssierra.jpg?rlkey=25wlh6p6obs1tjqkuvyw75yzi&amp;dl=0","Click to download SizeChart")</f>
      </c>
      <c r="C5184" s="0" t="inlineStr">
        <is>
          <t>Sierra Women's Washed Cotton Canvas Jacket</t>
        </is>
      </c>
      <c r="D5184" s="0" t="inlineStr">
        <is>
          <t>133131</t>
        </is>
      </c>
      <c r="E5184" s="0" t="inlineStr">
        <is>
          <t>BLANK SIERRA W DG:133131E-2XL</t>
        </is>
      </c>
      <c r="F5184" s="0" t="inlineStr">
        <is>
          <t>899133131084</t>
        </is>
      </c>
      <c r="G5184" s="0" t="inlineStr">
        <is>
          <t>WOMENS</t>
        </is>
      </c>
      <c r="H5184" s="0" t="inlineStr">
        <is>
          <t>2XL</t>
        </is>
      </c>
      <c r="I5184" s="0">
        <v>59.99</v>
      </c>
      <c r="J5184" s="0">
        <v>15</v>
      </c>
    </row>
    <row r="5185" spans="1:10" customHeight="0">
      <c r="A5185" s="0">
        <f>HYPERLINK("https://dl.dropboxusercontent.com/scl/fi/6dyaftk22lvfb9qf3nqay/sierra-133131-f.jpg?rlkey=lagejc8q4euhsiz6f2shg3sjf&amp;dl=0","Click to download Image")</f>
      </c>
      <c r="B5185" s="0">
        <f>HYPERLINK("https://dl.dropboxusercontent.com/scl/fi/vbpoetw9le1epj0oi35jz/womens-size-chartssierra.jpg?rlkey=25wlh6p6obs1tjqkuvyw75yzi&amp;dl=0","Click to download SizeChart")</f>
      </c>
      <c r="C5185" s="0" t="inlineStr">
        <is>
          <t>Sierra Women's Washed Cotton Canvas Jacket</t>
        </is>
      </c>
      <c r="D5185" s="0" t="inlineStr">
        <is>
          <t>133131</t>
        </is>
      </c>
      <c r="E5185" s="0" t="inlineStr">
        <is>
          <t>BLANK SIERRA W DG:133131F-3XL</t>
        </is>
      </c>
      <c r="F5185" s="0" t="inlineStr">
        <is>
          <t>899133131091</t>
        </is>
      </c>
      <c r="G5185" s="0" t="inlineStr">
        <is>
          <t>WOMENS</t>
        </is>
      </c>
      <c r="H5185" s="0" t="inlineStr">
        <is>
          <t>3XL</t>
        </is>
      </c>
      <c r="I5185" s="0">
        <v>59.99</v>
      </c>
      <c r="J5185" s="0">
        <v>7</v>
      </c>
    </row>
    <row r="5186" spans="1:10" customHeight="0">
      <c r="A5186" s="0">
        <f>HYPERLINK("https://dl.dropboxusercontent.com/scl/fi/7e77soshuyzh9leivx4co/132889-f.jpg?rlkey=os8n3h8halap6wt9qr4cdtmu1&amp;dl=0","Click to download Image")</f>
      </c>
      <c r="B5186" s="0">
        <f>HYPERLINK("https://dl.dropboxusercontent.com/scl/fi/l0s04hkz4gyhk2crr45ni/womens-size-chartsnicole.jpg?rlkey=gl77axizuf3hy0a79qhxe2lzx&amp;dl=0","Click to download SizeChart")</f>
      </c>
      <c r="C5186" s="0" t="inlineStr">
        <is>
          <t>Nicole Women's Scuba Shorts</t>
        </is>
      </c>
      <c r="D5186" s="0" t="inlineStr">
        <is>
          <t>132889</t>
        </is>
      </c>
      <c r="E5186" s="0" t="inlineStr">
        <is>
          <t>BLANK NICOLE W BK:132889A-S</t>
        </is>
      </c>
      <c r="F5186" s="0" t="inlineStr">
        <is>
          <t>899132889016</t>
        </is>
      </c>
      <c r="G5186" s="0" t="inlineStr">
        <is>
          <t>WOMENS</t>
        </is>
      </c>
      <c r="H5186" s="0" t="inlineStr">
        <is>
          <t>S</t>
        </is>
      </c>
      <c r="I5186" s="0">
        <v>21.99</v>
      </c>
      <c r="J5186" s="0">
        <v>27</v>
      </c>
    </row>
    <row r="5187" spans="1:10" customHeight="0">
      <c r="A5187" s="0">
        <f>HYPERLINK("https://dl.dropboxusercontent.com/scl/fi/7e77soshuyzh9leivx4co/132889-f.jpg?rlkey=os8n3h8halap6wt9qr4cdtmu1&amp;dl=0","Click to download Image")</f>
      </c>
      <c r="B5187" s="0">
        <f>HYPERLINK("https://dl.dropboxusercontent.com/scl/fi/l0s04hkz4gyhk2crr45ni/womens-size-chartsnicole.jpg?rlkey=gl77axizuf3hy0a79qhxe2lzx&amp;dl=0","Click to download SizeChart")</f>
      </c>
      <c r="C5187" s="0" t="inlineStr">
        <is>
          <t>Nicole Women's Scuba Shorts</t>
        </is>
      </c>
      <c r="D5187" s="0" t="inlineStr">
        <is>
          <t>132889</t>
        </is>
      </c>
      <c r="E5187" s="0" t="inlineStr">
        <is>
          <t>BLANK NICOLE W BK:132889B-M</t>
        </is>
      </c>
      <c r="F5187" s="0" t="inlineStr">
        <is>
          <t>899132889023</t>
        </is>
      </c>
      <c r="G5187" s="0" t="inlineStr">
        <is>
          <t>WOMENS</t>
        </is>
      </c>
      <c r="H5187" s="0" t="inlineStr">
        <is>
          <t>M</t>
        </is>
      </c>
      <c r="I5187" s="0">
        <v>21.99</v>
      </c>
      <c r="J5187" s="0">
        <v>70</v>
      </c>
    </row>
    <row r="5188" spans="1:10" customHeight="0">
      <c r="A5188" s="0">
        <f>HYPERLINK("https://dl.dropboxusercontent.com/scl/fi/7e77soshuyzh9leivx4co/132889-f.jpg?rlkey=os8n3h8halap6wt9qr4cdtmu1&amp;dl=0","Click to download Image")</f>
      </c>
      <c r="B5188" s="0">
        <f>HYPERLINK("https://dl.dropboxusercontent.com/scl/fi/l0s04hkz4gyhk2crr45ni/womens-size-chartsnicole.jpg?rlkey=gl77axizuf3hy0a79qhxe2lzx&amp;dl=0","Click to download SizeChart")</f>
      </c>
      <c r="C5188" s="0" t="inlineStr">
        <is>
          <t>Nicole Women's Scuba Shorts</t>
        </is>
      </c>
      <c r="D5188" s="0" t="inlineStr">
        <is>
          <t>132889</t>
        </is>
      </c>
      <c r="E5188" s="0" t="inlineStr">
        <is>
          <t>BLANK NICOLE W BK:132889C-L</t>
        </is>
      </c>
      <c r="F5188" s="0" t="inlineStr">
        <is>
          <t>899132889030</t>
        </is>
      </c>
      <c r="G5188" s="0" t="inlineStr">
        <is>
          <t>WOMENS</t>
        </is>
      </c>
      <c r="H5188" s="0" t="inlineStr">
        <is>
          <t>L</t>
        </is>
      </c>
      <c r="I5188" s="0">
        <v>21.99</v>
      </c>
      <c r="J5188" s="0">
        <v>74</v>
      </c>
    </row>
    <row r="5189" spans="1:10" customHeight="0">
      <c r="A5189" s="0">
        <f>HYPERLINK("https://dl.dropboxusercontent.com/scl/fi/7e77soshuyzh9leivx4co/132889-f.jpg?rlkey=os8n3h8halap6wt9qr4cdtmu1&amp;dl=0","Click to download Image")</f>
      </c>
      <c r="B5189" s="0">
        <f>HYPERLINK("https://dl.dropboxusercontent.com/scl/fi/l0s04hkz4gyhk2crr45ni/womens-size-chartsnicole.jpg?rlkey=gl77axizuf3hy0a79qhxe2lzx&amp;dl=0","Click to download SizeChart")</f>
      </c>
      <c r="C5189" s="0" t="inlineStr">
        <is>
          <t>Nicole Women's Scuba Shorts</t>
        </is>
      </c>
      <c r="D5189" s="0" t="inlineStr">
        <is>
          <t>132889</t>
        </is>
      </c>
      <c r="E5189" s="0" t="inlineStr">
        <is>
          <t>BLANK NICOLE W BK:132889D-XL</t>
        </is>
      </c>
      <c r="F5189" s="0" t="inlineStr">
        <is>
          <t>899132889047</t>
        </is>
      </c>
      <c r="G5189" s="0" t="inlineStr">
        <is>
          <t>WOMENS</t>
        </is>
      </c>
      <c r="H5189" s="0" t="inlineStr">
        <is>
          <t>XL</t>
        </is>
      </c>
      <c r="I5189" s="0">
        <v>21.99</v>
      </c>
      <c r="J5189" s="0">
        <v>36</v>
      </c>
    </row>
    <row r="5190" spans="1:10" customHeight="0">
      <c r="A5190" s="0">
        <f>HYPERLINK("https://dl.dropboxusercontent.com/scl/fi/7e77soshuyzh9leivx4co/132889-f.jpg?rlkey=os8n3h8halap6wt9qr4cdtmu1&amp;dl=0","Click to download Image")</f>
      </c>
      <c r="B5190" s="0">
        <f>HYPERLINK("https://dl.dropboxusercontent.com/scl/fi/l0s04hkz4gyhk2crr45ni/womens-size-chartsnicole.jpg?rlkey=gl77axizuf3hy0a79qhxe2lzx&amp;dl=0","Click to download SizeChart")</f>
      </c>
      <c r="C5190" s="0" t="inlineStr">
        <is>
          <t>Nicole Women's Scuba Shorts</t>
        </is>
      </c>
      <c r="D5190" s="0" t="inlineStr">
        <is>
          <t>132889</t>
        </is>
      </c>
      <c r="E5190" s="0" t="inlineStr">
        <is>
          <t>BLANK NICOLE W BK:132889E-2XL</t>
        </is>
      </c>
      <c r="F5190" s="0" t="inlineStr">
        <is>
          <t>899132889054</t>
        </is>
      </c>
      <c r="G5190" s="0" t="inlineStr">
        <is>
          <t>WOMENS</t>
        </is>
      </c>
      <c r="H5190" s="0" t="inlineStr">
        <is>
          <t>2XL</t>
        </is>
      </c>
      <c r="I5190" s="0">
        <v>21.99</v>
      </c>
      <c r="J5190" s="0">
        <v>16</v>
      </c>
    </row>
    <row r="5191" spans="1:10" customHeight="0">
      <c r="A5191" s="0">
        <f>HYPERLINK("https://dl.dropboxusercontent.com/scl/fi/7e77soshuyzh9leivx4co/132889-f.jpg?rlkey=os8n3h8halap6wt9qr4cdtmu1&amp;dl=0","Click to download Image")</f>
      </c>
      <c r="B5191" s="0">
        <f>HYPERLINK("https://dl.dropboxusercontent.com/scl/fi/l0s04hkz4gyhk2crr45ni/womens-size-chartsnicole.jpg?rlkey=gl77axizuf3hy0a79qhxe2lzx&amp;dl=0","Click to download SizeChart")</f>
      </c>
      <c r="C5191" s="0" t="inlineStr">
        <is>
          <t>Nicole Women's Scuba Shorts</t>
        </is>
      </c>
      <c r="D5191" s="0" t="inlineStr">
        <is>
          <t>132889</t>
        </is>
      </c>
      <c r="E5191" s="0" t="inlineStr">
        <is>
          <t>BLANK NICOLE W BK:132889F-3XL</t>
        </is>
      </c>
      <c r="F5191" s="0" t="inlineStr">
        <is>
          <t>899132889061</t>
        </is>
      </c>
      <c r="G5191" s="0" t="inlineStr">
        <is>
          <t>WOMENS</t>
        </is>
      </c>
      <c r="H5191" s="0" t="inlineStr">
        <is>
          <t>3XL</t>
        </is>
      </c>
      <c r="I5191" s="0">
        <v>21.99</v>
      </c>
      <c r="J5191" s="0">
        <v>9</v>
      </c>
    </row>
    <row r="5192" spans="1:10" customHeight="0">
      <c r="A5192" s="0">
        <f>HYPERLINK("https://dl.dropboxusercontent.com/scl/fi/nfe3k7u9ya9z9e54dqwvq/132890-f.jpg?rlkey=o7ljvptrirgdxgfd0hy4cp18w&amp;dl=0","Click to download Image")</f>
      </c>
      <c r="B5192" s="0">
        <f>HYPERLINK("https://dl.dropboxusercontent.com/scl/fi/l0s04hkz4gyhk2crr45ni/womens-size-chartsnicole.jpg?rlkey=gl77axizuf3hy0a79qhxe2lzx&amp;dl=0","Click to download SizeChart")</f>
      </c>
      <c r="C5192" s="0" t="inlineStr">
        <is>
          <t>Nicole Women's Scuba Shorts</t>
        </is>
      </c>
      <c r="D5192" s="0" t="inlineStr">
        <is>
          <t>132890</t>
        </is>
      </c>
      <c r="E5192" s="0" t="inlineStr">
        <is>
          <t>BLANK NICOLE W DG:132890A-S</t>
        </is>
      </c>
      <c r="F5192" s="0" t="inlineStr">
        <is>
          <t>899132890012</t>
        </is>
      </c>
      <c r="G5192" s="0" t="inlineStr">
        <is>
          <t>WOMENS</t>
        </is>
      </c>
      <c r="H5192" s="0" t="inlineStr">
        <is>
          <t>S</t>
        </is>
      </c>
      <c r="I5192" s="0">
        <v>21.99</v>
      </c>
      <c r="J5192" s="0">
        <v>41</v>
      </c>
    </row>
    <row r="5193" spans="1:10" customHeight="0">
      <c r="A5193" s="0">
        <f>HYPERLINK("https://dl.dropboxusercontent.com/scl/fi/nfe3k7u9ya9z9e54dqwvq/132890-f.jpg?rlkey=o7ljvptrirgdxgfd0hy4cp18w&amp;dl=0","Click to download Image")</f>
      </c>
      <c r="B5193" s="0">
        <f>HYPERLINK("https://dl.dropboxusercontent.com/scl/fi/l0s04hkz4gyhk2crr45ni/womens-size-chartsnicole.jpg?rlkey=gl77axizuf3hy0a79qhxe2lzx&amp;dl=0","Click to download SizeChart")</f>
      </c>
      <c r="C5193" s="0" t="inlineStr">
        <is>
          <t>Nicole Women's Scuba Shorts</t>
        </is>
      </c>
      <c r="D5193" s="0" t="inlineStr">
        <is>
          <t>132890</t>
        </is>
      </c>
      <c r="E5193" s="0" t="inlineStr">
        <is>
          <t>BLANK NICOLE W DG:132890B-M</t>
        </is>
      </c>
      <c r="F5193" s="0" t="inlineStr">
        <is>
          <t>899132890029</t>
        </is>
      </c>
      <c r="G5193" s="0" t="inlineStr">
        <is>
          <t>WOMENS</t>
        </is>
      </c>
      <c r="H5193" s="0" t="inlineStr">
        <is>
          <t>M</t>
        </is>
      </c>
      <c r="I5193" s="0">
        <v>21.99</v>
      </c>
      <c r="J5193" s="0">
        <v>83</v>
      </c>
    </row>
    <row r="5194" spans="1:10" customHeight="0">
      <c r="A5194" s="0">
        <f>HYPERLINK("https://dl.dropboxusercontent.com/scl/fi/nfe3k7u9ya9z9e54dqwvq/132890-f.jpg?rlkey=o7ljvptrirgdxgfd0hy4cp18w&amp;dl=0","Click to download Image")</f>
      </c>
      <c r="B5194" s="0">
        <f>HYPERLINK("https://dl.dropboxusercontent.com/scl/fi/l0s04hkz4gyhk2crr45ni/womens-size-chartsnicole.jpg?rlkey=gl77axizuf3hy0a79qhxe2lzx&amp;dl=0","Click to download SizeChart")</f>
      </c>
      <c r="C5194" s="0" t="inlineStr">
        <is>
          <t>Nicole Women's Scuba Shorts</t>
        </is>
      </c>
      <c r="D5194" s="0" t="inlineStr">
        <is>
          <t>132890</t>
        </is>
      </c>
      <c r="E5194" s="0" t="inlineStr">
        <is>
          <t>BLANK NICOLE W DG:132890C-L</t>
        </is>
      </c>
      <c r="F5194" s="0" t="inlineStr">
        <is>
          <t>899132890036</t>
        </is>
      </c>
      <c r="G5194" s="0" t="inlineStr">
        <is>
          <t>WOMENS</t>
        </is>
      </c>
      <c r="H5194" s="0" t="inlineStr">
        <is>
          <t>L</t>
        </is>
      </c>
      <c r="I5194" s="0">
        <v>21.99</v>
      </c>
      <c r="J5194" s="0">
        <v>84</v>
      </c>
    </row>
    <row r="5195" spans="1:10" customHeight="0">
      <c r="A5195" s="0">
        <f>HYPERLINK("https://dl.dropboxusercontent.com/scl/fi/nfe3k7u9ya9z9e54dqwvq/132890-f.jpg?rlkey=o7ljvptrirgdxgfd0hy4cp18w&amp;dl=0","Click to download Image")</f>
      </c>
      <c r="B5195" s="0">
        <f>HYPERLINK("https://dl.dropboxusercontent.com/scl/fi/l0s04hkz4gyhk2crr45ni/womens-size-chartsnicole.jpg?rlkey=gl77axizuf3hy0a79qhxe2lzx&amp;dl=0","Click to download SizeChart")</f>
      </c>
      <c r="C5195" s="0" t="inlineStr">
        <is>
          <t>Nicole Women's Scuba Shorts</t>
        </is>
      </c>
      <c r="D5195" s="0" t="inlineStr">
        <is>
          <t>132890</t>
        </is>
      </c>
      <c r="E5195" s="0" t="inlineStr">
        <is>
          <t>BLANK NICOLE W DG:132890D-XL</t>
        </is>
      </c>
      <c r="F5195" s="0" t="inlineStr">
        <is>
          <t>899132890043</t>
        </is>
      </c>
      <c r="G5195" s="0" t="inlineStr">
        <is>
          <t>WOMENS</t>
        </is>
      </c>
      <c r="H5195" s="0" t="inlineStr">
        <is>
          <t>XL</t>
        </is>
      </c>
      <c r="I5195" s="0">
        <v>21.99</v>
      </c>
      <c r="J5195" s="0">
        <v>41</v>
      </c>
    </row>
    <row r="5196" spans="1:10" customHeight="0">
      <c r="A5196" s="0">
        <f>HYPERLINK("https://dl.dropboxusercontent.com/scl/fi/nfe3k7u9ya9z9e54dqwvq/132890-f.jpg?rlkey=o7ljvptrirgdxgfd0hy4cp18w&amp;dl=0","Click to download Image")</f>
      </c>
      <c r="B5196" s="0">
        <f>HYPERLINK("https://dl.dropboxusercontent.com/scl/fi/l0s04hkz4gyhk2crr45ni/womens-size-chartsnicole.jpg?rlkey=gl77axizuf3hy0a79qhxe2lzx&amp;dl=0","Click to download SizeChart")</f>
      </c>
      <c r="C5196" s="0" t="inlineStr">
        <is>
          <t>Nicole Women's Scuba Shorts</t>
        </is>
      </c>
      <c r="D5196" s="0" t="inlineStr">
        <is>
          <t>132890</t>
        </is>
      </c>
      <c r="E5196" s="0" t="inlineStr">
        <is>
          <t>BLANK NICOLE W DG:132890E-2XL</t>
        </is>
      </c>
      <c r="F5196" s="0" t="inlineStr">
        <is>
          <t>899132890050</t>
        </is>
      </c>
      <c r="G5196" s="0" t="inlineStr">
        <is>
          <t>WOMENS</t>
        </is>
      </c>
      <c r="H5196" s="0" t="inlineStr">
        <is>
          <t>2XL</t>
        </is>
      </c>
      <c r="I5196" s="0">
        <v>21.99</v>
      </c>
      <c r="J5196" s="0">
        <v>19</v>
      </c>
    </row>
    <row r="5197" spans="1:10" customHeight="0">
      <c r="A5197" s="0">
        <f>HYPERLINK("https://dl.dropboxusercontent.com/scl/fi/nfe3k7u9ya9z9e54dqwvq/132890-f.jpg?rlkey=o7ljvptrirgdxgfd0hy4cp18w&amp;dl=0","Click to download Image")</f>
      </c>
      <c r="B5197" s="0">
        <f>HYPERLINK("https://dl.dropboxusercontent.com/scl/fi/l0s04hkz4gyhk2crr45ni/womens-size-chartsnicole.jpg?rlkey=gl77axizuf3hy0a79qhxe2lzx&amp;dl=0","Click to download SizeChart")</f>
      </c>
      <c r="C5197" s="0" t="inlineStr">
        <is>
          <t>Nicole Women's Scuba Shorts</t>
        </is>
      </c>
      <c r="D5197" s="0" t="inlineStr">
        <is>
          <t>132890</t>
        </is>
      </c>
      <c r="E5197" s="0" t="inlineStr">
        <is>
          <t>BLANK NICOLE W DG:132890F-3XL</t>
        </is>
      </c>
      <c r="F5197" s="0" t="inlineStr">
        <is>
          <t>899132890067</t>
        </is>
      </c>
      <c r="G5197" s="0" t="inlineStr">
        <is>
          <t>WOMENS</t>
        </is>
      </c>
      <c r="H5197" s="0" t="inlineStr">
        <is>
          <t>3XL</t>
        </is>
      </c>
      <c r="I5197" s="0">
        <v>21.99</v>
      </c>
      <c r="J5197" s="0">
        <v>10</v>
      </c>
    </row>
    <row r="5198" spans="1:10" customHeight="0">
      <c r="A5198" s="0">
        <f>HYPERLINK("https://dl.dropboxusercontent.com/scl/fi/udmcn0icoj7ewf1tf2owr/111275-af.jpg?rlkey=g7lv6scrtgy0reh1nt4edo5uv&amp;dl=0","Click to download Image")</f>
      </c>
      <c r="B5198" s="0">
        <f>HYPERLINK("https://dl.dropboxusercontent.com/scl/fi/bn783cuzbn39taawxntvq/womens-size-chartsmisty.jpg?rlkey=f034dmrnf9frg8stm4ud1u9ao&amp;dl=0","Click to download SizeChart")</f>
      </c>
      <c r="C5198" s="0" t="inlineStr">
        <is>
          <t>Misty Women's French Terry Shorts</t>
        </is>
      </c>
      <c r="D5198" s="0" t="inlineStr">
        <is>
          <t>111275</t>
        </is>
      </c>
      <c r="E5198" s="0" t="inlineStr">
        <is>
          <t>BLANK MISTY BLACK:111275A - S</t>
        </is>
      </c>
      <c r="G5198" s="0" t="inlineStr">
        <is>
          <t>WOMENS</t>
        </is>
      </c>
      <c r="H5198" s="0" t="inlineStr">
        <is>
          <t>S</t>
        </is>
      </c>
      <c r="I5198" s="0">
        <v>19.99</v>
      </c>
      <c r="J5198" s="0">
        <v>13</v>
      </c>
    </row>
    <row r="5199" spans="1:10" customHeight="0">
      <c r="A5199" s="0">
        <f>HYPERLINK("https://dl.dropboxusercontent.com/scl/fi/udmcn0icoj7ewf1tf2owr/111275-af.jpg?rlkey=g7lv6scrtgy0reh1nt4edo5uv&amp;dl=0","Click to download Image")</f>
      </c>
      <c r="B5199" s="0">
        <f>HYPERLINK("https://dl.dropboxusercontent.com/scl/fi/bn783cuzbn39taawxntvq/womens-size-chartsmisty.jpg?rlkey=f034dmrnf9frg8stm4ud1u9ao&amp;dl=0","Click to download SizeChart")</f>
      </c>
      <c r="C5199" s="0" t="inlineStr">
        <is>
          <t>Misty Women's French Terry Shorts</t>
        </is>
      </c>
      <c r="D5199" s="0" t="inlineStr">
        <is>
          <t>111275</t>
        </is>
      </c>
      <c r="E5199" s="0" t="inlineStr">
        <is>
          <t>BLANK MISTY BLACK:111275B - M</t>
        </is>
      </c>
      <c r="G5199" s="0" t="inlineStr">
        <is>
          <t>WOMENS</t>
        </is>
      </c>
      <c r="H5199" s="0" t="inlineStr">
        <is>
          <t>M</t>
        </is>
      </c>
      <c r="I5199" s="0">
        <v>19.99</v>
      </c>
      <c r="J5199" s="0">
        <v>41</v>
      </c>
    </row>
    <row r="5200" spans="1:10" customHeight="0">
      <c r="A5200" s="0">
        <f>HYPERLINK("https://dl.dropboxusercontent.com/scl/fi/udmcn0icoj7ewf1tf2owr/111275-af.jpg?rlkey=g7lv6scrtgy0reh1nt4edo5uv&amp;dl=0","Click to download Image")</f>
      </c>
      <c r="B5200" s="0">
        <f>HYPERLINK("https://dl.dropboxusercontent.com/scl/fi/bn783cuzbn39taawxntvq/womens-size-chartsmisty.jpg?rlkey=f034dmrnf9frg8stm4ud1u9ao&amp;dl=0","Click to download SizeChart")</f>
      </c>
      <c r="C5200" s="0" t="inlineStr">
        <is>
          <t>Misty Women's French Terry Shorts</t>
        </is>
      </c>
      <c r="D5200" s="0" t="inlineStr">
        <is>
          <t>111275</t>
        </is>
      </c>
      <c r="E5200" s="0" t="inlineStr">
        <is>
          <t>BLANK MISTY BLACK:111275C - L</t>
        </is>
      </c>
      <c r="G5200" s="0" t="inlineStr">
        <is>
          <t>WOMENS</t>
        </is>
      </c>
      <c r="H5200" s="0" t="inlineStr">
        <is>
          <t>L</t>
        </is>
      </c>
      <c r="I5200" s="0">
        <v>19.99</v>
      </c>
      <c r="J5200" s="0">
        <v>49</v>
      </c>
    </row>
    <row r="5201" spans="1:10" customHeight="0">
      <c r="A5201" s="0">
        <f>HYPERLINK("https://dl.dropboxusercontent.com/scl/fi/udmcn0icoj7ewf1tf2owr/111275-af.jpg?rlkey=g7lv6scrtgy0reh1nt4edo5uv&amp;dl=0","Click to download Image")</f>
      </c>
      <c r="B5201" s="0">
        <f>HYPERLINK("https://dl.dropboxusercontent.com/scl/fi/bn783cuzbn39taawxntvq/womens-size-chartsmisty.jpg?rlkey=f034dmrnf9frg8stm4ud1u9ao&amp;dl=0","Click to download SizeChart")</f>
      </c>
      <c r="C5201" s="0" t="inlineStr">
        <is>
          <t>Misty Women's French Terry Shorts</t>
        </is>
      </c>
      <c r="D5201" s="0" t="inlineStr">
        <is>
          <t>111275</t>
        </is>
      </c>
      <c r="E5201" s="0" t="inlineStr">
        <is>
          <t>BLANK MISTY BLACK:111275D - XL</t>
        </is>
      </c>
      <c r="G5201" s="0" t="inlineStr">
        <is>
          <t>WOMENS</t>
        </is>
      </c>
      <c r="H5201" s="0" t="inlineStr">
        <is>
          <t>XL</t>
        </is>
      </c>
      <c r="I5201" s="0">
        <v>19.99</v>
      </c>
      <c r="J5201" s="0">
        <v>16</v>
      </c>
    </row>
    <row r="5202" spans="1:10" customHeight="0">
      <c r="A5202" s="0">
        <f>HYPERLINK("https://dl.dropboxusercontent.com/scl/fi/udmcn0icoj7ewf1tf2owr/111275-af.jpg?rlkey=g7lv6scrtgy0reh1nt4edo5uv&amp;dl=0","Click to download Image")</f>
      </c>
      <c r="B5202" s="0">
        <f>HYPERLINK("https://dl.dropboxusercontent.com/scl/fi/bn783cuzbn39taawxntvq/womens-size-chartsmisty.jpg?rlkey=f034dmrnf9frg8stm4ud1u9ao&amp;dl=0","Click to download SizeChart")</f>
      </c>
      <c r="C5202" s="0" t="inlineStr">
        <is>
          <t>Misty Women's French Terry Shorts</t>
        </is>
      </c>
      <c r="D5202" s="0" t="inlineStr">
        <is>
          <t>111275</t>
        </is>
      </c>
      <c r="E5202" s="0" t="inlineStr">
        <is>
          <t>BLANK MISTY BLACK:111275E - 2XL</t>
        </is>
      </c>
      <c r="G5202" s="0" t="inlineStr">
        <is>
          <t>WOMENS</t>
        </is>
      </c>
      <c r="H5202" s="0" t="inlineStr">
        <is>
          <t>2XL</t>
        </is>
      </c>
      <c r="I5202" s="0">
        <v>19.99</v>
      </c>
      <c r="J5202" s="0">
        <v>7</v>
      </c>
    </row>
    <row r="5203" spans="1:10" customHeight="0">
      <c r="A5203" s="0">
        <f>HYPERLINK("https://dl.dropboxusercontent.com/scl/fi/udmcn0icoj7ewf1tf2owr/111275-af.jpg?rlkey=g7lv6scrtgy0reh1nt4edo5uv&amp;dl=0","Click to download Image")</f>
      </c>
      <c r="B5203" s="0">
        <f>HYPERLINK("https://dl.dropboxusercontent.com/scl/fi/bn783cuzbn39taawxntvq/womens-size-chartsmisty.jpg?rlkey=f034dmrnf9frg8stm4ud1u9ao&amp;dl=0","Click to download SizeChart")</f>
      </c>
      <c r="C5203" s="0" t="inlineStr">
        <is>
          <t>Misty Women's French Terry Shorts</t>
        </is>
      </c>
      <c r="D5203" s="0" t="inlineStr">
        <is>
          <t>111275</t>
        </is>
      </c>
      <c r="E5203" s="0" t="inlineStr">
        <is>
          <t>BLANK MISTY BLACK:111275F - 3XL</t>
        </is>
      </c>
      <c r="G5203" s="0" t="inlineStr">
        <is>
          <t>WOMENS</t>
        </is>
      </c>
      <c r="H5203" s="0" t="inlineStr">
        <is>
          <t>3XL</t>
        </is>
      </c>
      <c r="I5203" s="0">
        <v>19.99</v>
      </c>
      <c r="J5203" s="0">
        <v>3</v>
      </c>
    </row>
    <row r="5204" spans="1:10" customHeight="0">
      <c r="A5204" s="0">
        <f>HYPERLINK("https://dl.dropboxusercontent.com/scl/fi/ksoq3crag78zkc4kk22dv/111277-af.jpg?rlkey=ztdgzhrife7ce14eaqytuay3s&amp;dl=0","Click to download Image")</f>
      </c>
      <c r="B5204" s="0">
        <f>HYPERLINK("https://dl.dropboxusercontent.com/scl/fi/bn783cuzbn39taawxntvq/womens-size-chartsmisty.jpg?rlkey=f034dmrnf9frg8stm4ud1u9ao&amp;dl=0","Click to download SizeChart")</f>
      </c>
      <c r="C5204" s="0" t="inlineStr">
        <is>
          <t>Misty Women's French Terry Shorts</t>
        </is>
      </c>
      <c r="D5204" s="0" t="inlineStr">
        <is>
          <t>111277</t>
        </is>
      </c>
      <c r="E5204" s="0" t="inlineStr">
        <is>
          <t>BLANK MISTY GREY:111277A - S</t>
        </is>
      </c>
      <c r="G5204" s="0" t="inlineStr">
        <is>
          <t>WOMENS</t>
        </is>
      </c>
      <c r="H5204" s="0" t="inlineStr">
        <is>
          <t>S</t>
        </is>
      </c>
      <c r="I5204" s="0">
        <v>19.99</v>
      </c>
      <c r="J5204" s="0">
        <v>3</v>
      </c>
    </row>
    <row r="5205" spans="1:10" customHeight="0">
      <c r="A5205" s="0">
        <f>HYPERLINK("https://dl.dropboxusercontent.com/scl/fi/ksoq3crag78zkc4kk22dv/111277-af.jpg?rlkey=ztdgzhrife7ce14eaqytuay3s&amp;dl=0","Click to download Image")</f>
      </c>
      <c r="B5205" s="0">
        <f>HYPERLINK("https://dl.dropboxusercontent.com/scl/fi/bn783cuzbn39taawxntvq/womens-size-chartsmisty.jpg?rlkey=f034dmrnf9frg8stm4ud1u9ao&amp;dl=0","Click to download SizeChart")</f>
      </c>
      <c r="C5205" s="0" t="inlineStr">
        <is>
          <t>Misty Women's French Terry Shorts</t>
        </is>
      </c>
      <c r="D5205" s="0" t="inlineStr">
        <is>
          <t>111277</t>
        </is>
      </c>
      <c r="E5205" s="0" t="inlineStr">
        <is>
          <t>BLANK MISTY GREY:111277B - M</t>
        </is>
      </c>
      <c r="G5205" s="0" t="inlineStr">
        <is>
          <t>WOMENS</t>
        </is>
      </c>
      <c r="H5205" s="0" t="inlineStr">
        <is>
          <t>M</t>
        </is>
      </c>
      <c r="I5205" s="0">
        <v>19.99</v>
      </c>
      <c r="J5205" s="0">
        <v>45</v>
      </c>
    </row>
    <row r="5206" spans="1:10" customHeight="0">
      <c r="A5206" s="0">
        <f>HYPERLINK("https://dl.dropboxusercontent.com/scl/fi/ksoq3crag78zkc4kk22dv/111277-af.jpg?rlkey=ztdgzhrife7ce14eaqytuay3s&amp;dl=0","Click to download Image")</f>
      </c>
      <c r="B5206" s="0">
        <f>HYPERLINK("https://dl.dropboxusercontent.com/scl/fi/bn783cuzbn39taawxntvq/womens-size-chartsmisty.jpg?rlkey=f034dmrnf9frg8stm4ud1u9ao&amp;dl=0","Click to download SizeChart")</f>
      </c>
      <c r="C5206" s="0" t="inlineStr">
        <is>
          <t>Misty Women's French Terry Shorts</t>
        </is>
      </c>
      <c r="D5206" s="0" t="inlineStr">
        <is>
          <t>111277</t>
        </is>
      </c>
      <c r="E5206" s="0" t="inlineStr">
        <is>
          <t>BLANK MISTY GREY:111277C - L</t>
        </is>
      </c>
      <c r="G5206" s="0" t="inlineStr">
        <is>
          <t>WOMENS</t>
        </is>
      </c>
      <c r="H5206" s="0" t="inlineStr">
        <is>
          <t>L</t>
        </is>
      </c>
      <c r="I5206" s="0">
        <v>19.99</v>
      </c>
      <c r="J5206" s="0">
        <v>53</v>
      </c>
    </row>
    <row r="5207" spans="1:10" customHeight="0">
      <c r="A5207" s="0">
        <f>HYPERLINK("https://dl.dropboxusercontent.com/scl/fi/ksoq3crag78zkc4kk22dv/111277-af.jpg?rlkey=ztdgzhrife7ce14eaqytuay3s&amp;dl=0","Click to download Image")</f>
      </c>
      <c r="B5207" s="0">
        <f>HYPERLINK("https://dl.dropboxusercontent.com/scl/fi/bn783cuzbn39taawxntvq/womens-size-chartsmisty.jpg?rlkey=f034dmrnf9frg8stm4ud1u9ao&amp;dl=0","Click to download SizeChart")</f>
      </c>
      <c r="C5207" s="0" t="inlineStr">
        <is>
          <t>Misty Women's French Terry Shorts</t>
        </is>
      </c>
      <c r="D5207" s="0" t="inlineStr">
        <is>
          <t>111277</t>
        </is>
      </c>
      <c r="E5207" s="0" t="inlineStr">
        <is>
          <t>BLANK MISTY GREY:111277D - XL</t>
        </is>
      </c>
      <c r="G5207" s="0" t="inlineStr">
        <is>
          <t>WOMENS</t>
        </is>
      </c>
      <c r="H5207" s="0" t="inlineStr">
        <is>
          <t>XL</t>
        </is>
      </c>
      <c r="I5207" s="0">
        <v>19.99</v>
      </c>
      <c r="J5207" s="0">
        <v>21</v>
      </c>
    </row>
    <row r="5208" spans="1:10" customHeight="0">
      <c r="A5208" s="0">
        <f>HYPERLINK("https://dl.dropboxusercontent.com/scl/fi/ksoq3crag78zkc4kk22dv/111277-af.jpg?rlkey=ztdgzhrife7ce14eaqytuay3s&amp;dl=0","Click to download Image")</f>
      </c>
      <c r="B5208" s="0">
        <f>HYPERLINK("https://dl.dropboxusercontent.com/scl/fi/bn783cuzbn39taawxntvq/womens-size-chartsmisty.jpg?rlkey=f034dmrnf9frg8stm4ud1u9ao&amp;dl=0","Click to download SizeChart")</f>
      </c>
      <c r="C5208" s="0" t="inlineStr">
        <is>
          <t>Misty Women's French Terry Shorts</t>
        </is>
      </c>
      <c r="D5208" s="0" t="inlineStr">
        <is>
          <t>111277</t>
        </is>
      </c>
      <c r="E5208" s="0" t="inlineStr">
        <is>
          <t>BLANK MISTY GREY:111277E - 2XL</t>
        </is>
      </c>
      <c r="G5208" s="0" t="inlineStr">
        <is>
          <t>WOMENS</t>
        </is>
      </c>
      <c r="H5208" s="0" t="inlineStr">
        <is>
          <t>2XL</t>
        </is>
      </c>
      <c r="I5208" s="0">
        <v>19.99</v>
      </c>
      <c r="J5208" s="0">
        <v>20</v>
      </c>
    </row>
    <row r="5209" spans="1:10" customHeight="0">
      <c r="A5209" s="0">
        <f>HYPERLINK("https://dl.dropboxusercontent.com/scl/fi/ksoq3crag78zkc4kk22dv/111277-af.jpg?rlkey=ztdgzhrife7ce14eaqytuay3s&amp;dl=0","Click to download Image")</f>
      </c>
      <c r="B5209" s="0">
        <f>HYPERLINK("https://dl.dropboxusercontent.com/scl/fi/bn783cuzbn39taawxntvq/womens-size-chartsmisty.jpg?rlkey=f034dmrnf9frg8stm4ud1u9ao&amp;dl=0","Click to download SizeChart")</f>
      </c>
      <c r="C5209" s="0" t="inlineStr">
        <is>
          <t>Misty Women's French Terry Shorts</t>
        </is>
      </c>
      <c r="D5209" s="0" t="inlineStr">
        <is>
          <t>111277</t>
        </is>
      </c>
      <c r="E5209" s="0" t="inlineStr">
        <is>
          <t>BLANK MISTY GREY:111277F - 3XL</t>
        </is>
      </c>
      <c r="G5209" s="0" t="inlineStr">
        <is>
          <t>WOMENS</t>
        </is>
      </c>
      <c r="H5209" s="0" t="inlineStr">
        <is>
          <t>3XL</t>
        </is>
      </c>
      <c r="I5209" s="0">
        <v>19.99</v>
      </c>
      <c r="J5209" s="0">
        <v>3</v>
      </c>
    </row>
    <row r="5210" spans="1:10" customHeight="0">
      <c r="A5210" s="0">
        <f>HYPERLINK("https://dl.dropboxusercontent.com/scl/fi/6out2ktf649jdjc847w0w/111276-af.jpg?rlkey=dpr7oa5kyrdjr6ypd84m27cgq&amp;dl=0","Click to download Image")</f>
      </c>
      <c r="B5210" s="0">
        <f>HYPERLINK("https://dl.dropboxusercontent.com/scl/fi/bn783cuzbn39taawxntvq/womens-size-chartsmisty.jpg?rlkey=f034dmrnf9frg8stm4ud1u9ao&amp;dl=0","Click to download SizeChart")</f>
      </c>
      <c r="C5210" s="0" t="inlineStr">
        <is>
          <t>Misty Women's French Terry Shorts</t>
        </is>
      </c>
      <c r="D5210" s="0" t="inlineStr">
        <is>
          <t>111276</t>
        </is>
      </c>
      <c r="E5210" s="0" t="inlineStr">
        <is>
          <t>BLANK MISTY CARDINAL:111276A - S</t>
        </is>
      </c>
      <c r="G5210" s="0" t="inlineStr">
        <is>
          <t>WOMENS</t>
        </is>
      </c>
      <c r="H5210" s="0" t="inlineStr">
        <is>
          <t>S</t>
        </is>
      </c>
      <c r="I5210" s="0">
        <v>19.99</v>
      </c>
      <c r="J5210" s="0">
        <v>12</v>
      </c>
    </row>
    <row r="5211" spans="1:10" customHeight="0">
      <c r="A5211" s="0">
        <f>HYPERLINK("https://dl.dropboxusercontent.com/scl/fi/6out2ktf649jdjc847w0w/111276-af.jpg?rlkey=dpr7oa5kyrdjr6ypd84m27cgq&amp;dl=0","Click to download Image")</f>
      </c>
      <c r="B5211" s="0">
        <f>HYPERLINK("https://dl.dropboxusercontent.com/scl/fi/bn783cuzbn39taawxntvq/womens-size-chartsmisty.jpg?rlkey=f034dmrnf9frg8stm4ud1u9ao&amp;dl=0","Click to download SizeChart")</f>
      </c>
      <c r="C5211" s="0" t="inlineStr">
        <is>
          <t>Misty Women's French Terry Shorts</t>
        </is>
      </c>
      <c r="D5211" s="0" t="inlineStr">
        <is>
          <t>111276</t>
        </is>
      </c>
      <c r="E5211" s="0" t="inlineStr">
        <is>
          <t>BLANK MISTY CARDINAL:111276B - M</t>
        </is>
      </c>
      <c r="G5211" s="0" t="inlineStr">
        <is>
          <t>WOMENS</t>
        </is>
      </c>
      <c r="H5211" s="0" t="inlineStr">
        <is>
          <t>M</t>
        </is>
      </c>
      <c r="I5211" s="0">
        <v>19.99</v>
      </c>
      <c r="J5211" s="0">
        <v>23</v>
      </c>
    </row>
    <row r="5212" spans="1:10" customHeight="0">
      <c r="A5212" s="0">
        <f>HYPERLINK("https://dl.dropboxusercontent.com/scl/fi/6out2ktf649jdjc847w0w/111276-af.jpg?rlkey=dpr7oa5kyrdjr6ypd84m27cgq&amp;dl=0","Click to download Image")</f>
      </c>
      <c r="B5212" s="0">
        <f>HYPERLINK("https://dl.dropboxusercontent.com/scl/fi/bn783cuzbn39taawxntvq/womens-size-chartsmisty.jpg?rlkey=f034dmrnf9frg8stm4ud1u9ao&amp;dl=0","Click to download SizeChart")</f>
      </c>
      <c r="C5212" s="0" t="inlineStr">
        <is>
          <t>Misty Women's French Terry Shorts</t>
        </is>
      </c>
      <c r="D5212" s="0" t="inlineStr">
        <is>
          <t>111276</t>
        </is>
      </c>
      <c r="E5212" s="0" t="inlineStr">
        <is>
          <t>BLANK MISTY CARDINAL:111276C - L</t>
        </is>
      </c>
      <c r="G5212" s="0" t="inlineStr">
        <is>
          <t>WOMENS</t>
        </is>
      </c>
      <c r="H5212" s="0" t="inlineStr">
        <is>
          <t>L</t>
        </is>
      </c>
      <c r="I5212" s="0">
        <v>19.99</v>
      </c>
      <c r="J5212" s="0">
        <v>24</v>
      </c>
    </row>
    <row r="5213" spans="1:10" customHeight="0">
      <c r="A5213" s="0">
        <f>HYPERLINK("https://dl.dropboxusercontent.com/scl/fi/6out2ktf649jdjc847w0w/111276-af.jpg?rlkey=dpr7oa5kyrdjr6ypd84m27cgq&amp;dl=0","Click to download Image")</f>
      </c>
      <c r="B5213" s="0">
        <f>HYPERLINK("https://dl.dropboxusercontent.com/scl/fi/bn783cuzbn39taawxntvq/womens-size-chartsmisty.jpg?rlkey=f034dmrnf9frg8stm4ud1u9ao&amp;dl=0","Click to download SizeChart")</f>
      </c>
      <c r="C5213" s="0" t="inlineStr">
        <is>
          <t>Misty Women's French Terry Shorts</t>
        </is>
      </c>
      <c r="D5213" s="0" t="inlineStr">
        <is>
          <t>111276</t>
        </is>
      </c>
      <c r="E5213" s="0" t="inlineStr">
        <is>
          <t>BLANK MISTY CARDINAL:111276D - XL</t>
        </is>
      </c>
      <c r="G5213" s="0" t="inlineStr">
        <is>
          <t>WOMENS</t>
        </is>
      </c>
      <c r="H5213" s="0" t="inlineStr">
        <is>
          <t>XL</t>
        </is>
      </c>
      <c r="I5213" s="0">
        <v>19.99</v>
      </c>
      <c r="J5213" s="0">
        <v>2</v>
      </c>
    </row>
    <row r="5214" spans="1:10" customHeight="0">
      <c r="A5214" s="0">
        <f>HYPERLINK("https://dl.dropboxusercontent.com/scl/fi/6out2ktf649jdjc847w0w/111276-af.jpg?rlkey=dpr7oa5kyrdjr6ypd84m27cgq&amp;dl=0","Click to download Image")</f>
      </c>
      <c r="B5214" s="0">
        <f>HYPERLINK("https://dl.dropboxusercontent.com/scl/fi/bn783cuzbn39taawxntvq/womens-size-chartsmisty.jpg?rlkey=f034dmrnf9frg8stm4ud1u9ao&amp;dl=0","Click to download SizeChart")</f>
      </c>
      <c r="C5214" s="0" t="inlineStr">
        <is>
          <t>Misty Women's French Terry Shorts</t>
        </is>
      </c>
      <c r="D5214" s="0" t="inlineStr">
        <is>
          <t>111276</t>
        </is>
      </c>
      <c r="E5214" s="0" t="inlineStr">
        <is>
          <t>BLANK MISTY CARDINAL:111276E - 2XL</t>
        </is>
      </c>
      <c r="G5214" s="0" t="inlineStr">
        <is>
          <t>WOMENS</t>
        </is>
      </c>
      <c r="H5214" s="0" t="inlineStr">
        <is>
          <t>2XL</t>
        </is>
      </c>
      <c r="I5214" s="0">
        <v>19.99</v>
      </c>
      <c r="J5214" s="0">
        <v>1</v>
      </c>
    </row>
    <row r="5215" spans="1:10" customHeight="0">
      <c r="A5215" s="0">
        <f>HYPERLINK("https://dl.dropboxusercontent.com/scl/fi/6out2ktf649jdjc847w0w/111276-af.jpg?rlkey=dpr7oa5kyrdjr6ypd84m27cgq&amp;dl=0","Click to download Image")</f>
      </c>
      <c r="B5215" s="0">
        <f>HYPERLINK("https://dl.dropboxusercontent.com/scl/fi/bn783cuzbn39taawxntvq/womens-size-chartsmisty.jpg?rlkey=f034dmrnf9frg8stm4ud1u9ao&amp;dl=0","Click to download SizeChart")</f>
      </c>
      <c r="C5215" s="0" t="inlineStr">
        <is>
          <t>Misty Women's French Terry Shorts</t>
        </is>
      </c>
      <c r="D5215" s="0" t="inlineStr">
        <is>
          <t>111276</t>
        </is>
      </c>
      <c r="E5215" s="0" t="inlineStr">
        <is>
          <t>BLANK MISTY CARDINAL:111276F - 3XL</t>
        </is>
      </c>
      <c r="G5215" s="0" t="inlineStr">
        <is>
          <t>WOMENS</t>
        </is>
      </c>
      <c r="H5215" s="0" t="inlineStr">
        <is>
          <t>3XL</t>
        </is>
      </c>
      <c r="I5215" s="0">
        <v>19.99</v>
      </c>
      <c r="J5215" s="0">
        <v>0</v>
      </c>
    </row>
    <row r="5216" spans="1:10" customHeight="0">
      <c r="A5216" s="0">
        <f>HYPERLINK("https://dl.dropboxusercontent.com/scl/fi/913x7lyhutozskrtwztax/108944f.jpg?rlkey=ksh3j74b0vqhr4kaajznub24u&amp;dl=0","Click to download Image")</f>
      </c>
      <c r="B5216" s="0">
        <f>HYPERLINK("https://dl.dropboxusercontent.com/scl/fi/sx5a142kajztgv8uop2j0/womens-t-shirt-size-chartsmarilynn-tri-blend.jpg?rlkey=4ltp4fl6nbh37odh172onmnbl&amp;dl=0","Click to download SizeChart")</f>
      </c>
      <c r="C5216" s="0" t="inlineStr">
        <is>
          <t>Marilynn Women's V-Neck T-Shirt</t>
        </is>
      </c>
      <c r="D5216" s="0" t="inlineStr">
        <is>
          <t>130843</t>
        </is>
      </c>
      <c r="E5216" s="0" t="inlineStr">
        <is>
          <t>BLANK MARIL2 W BK:130843A-S</t>
        </is>
      </c>
      <c r="F5216" s="0" t="inlineStr">
        <is>
          <t>899130843041</t>
        </is>
      </c>
      <c r="G5216" s="0" t="inlineStr">
        <is>
          <t>WOMENS</t>
        </is>
      </c>
      <c r="H5216" s="0" t="inlineStr">
        <is>
          <t>S</t>
        </is>
      </c>
      <c r="I5216" s="0">
        <v>15.99</v>
      </c>
      <c r="J5216" s="0">
        <v>24</v>
      </c>
    </row>
    <row r="5217" spans="1:10" customHeight="0">
      <c r="A5217" s="0">
        <f>HYPERLINK("https://dl.dropboxusercontent.com/scl/fi/913x7lyhutozskrtwztax/108944f.jpg?rlkey=ksh3j74b0vqhr4kaajznub24u&amp;dl=0","Click to download Image")</f>
      </c>
      <c r="B5217" s="0">
        <f>HYPERLINK("https://dl.dropboxusercontent.com/scl/fi/sx5a142kajztgv8uop2j0/womens-t-shirt-size-chartsmarilynn-tri-blend.jpg?rlkey=4ltp4fl6nbh37odh172onmnbl&amp;dl=0","Click to download SizeChart")</f>
      </c>
      <c r="C5217" s="0" t="inlineStr">
        <is>
          <t>Marilynn Women's V-Neck T-Shirt</t>
        </is>
      </c>
      <c r="D5217" s="0" t="inlineStr">
        <is>
          <t>130843</t>
        </is>
      </c>
      <c r="E5217" s="0" t="inlineStr">
        <is>
          <t>BLANK MARIL2 W BK:130843B-M</t>
        </is>
      </c>
      <c r="F5217" s="0" t="inlineStr">
        <is>
          <t>899130843058</t>
        </is>
      </c>
      <c r="G5217" s="0" t="inlineStr">
        <is>
          <t>WOMENS</t>
        </is>
      </c>
      <c r="H5217" s="0" t="inlineStr">
        <is>
          <t>M</t>
        </is>
      </c>
      <c r="I5217" s="0">
        <v>15.99</v>
      </c>
      <c r="J5217" s="0">
        <v>45</v>
      </c>
    </row>
    <row r="5218" spans="1:10" customHeight="0">
      <c r="A5218" s="0">
        <f>HYPERLINK("https://dl.dropboxusercontent.com/scl/fi/913x7lyhutozskrtwztax/108944f.jpg?rlkey=ksh3j74b0vqhr4kaajznub24u&amp;dl=0","Click to download Image")</f>
      </c>
      <c r="B5218" s="0">
        <f>HYPERLINK("https://dl.dropboxusercontent.com/scl/fi/sx5a142kajztgv8uop2j0/womens-t-shirt-size-chartsmarilynn-tri-blend.jpg?rlkey=4ltp4fl6nbh37odh172onmnbl&amp;dl=0","Click to download SizeChart")</f>
      </c>
      <c r="C5218" s="0" t="inlineStr">
        <is>
          <t>Marilynn Women's V-Neck T-Shirt</t>
        </is>
      </c>
      <c r="D5218" s="0" t="inlineStr">
        <is>
          <t>130843</t>
        </is>
      </c>
      <c r="E5218" s="0" t="inlineStr">
        <is>
          <t>BLANK MARIL2 W BK:130843C-L</t>
        </is>
      </c>
      <c r="F5218" s="0" t="inlineStr">
        <is>
          <t>899130843065</t>
        </is>
      </c>
      <c r="G5218" s="0" t="inlineStr">
        <is>
          <t>WOMENS</t>
        </is>
      </c>
      <c r="H5218" s="0" t="inlineStr">
        <is>
          <t>L</t>
        </is>
      </c>
      <c r="I5218" s="0">
        <v>15.99</v>
      </c>
      <c r="J5218" s="0">
        <v>43</v>
      </c>
    </row>
    <row r="5219" spans="1:10" customHeight="0">
      <c r="A5219" s="0">
        <f>HYPERLINK("https://dl.dropboxusercontent.com/scl/fi/913x7lyhutozskrtwztax/108944f.jpg?rlkey=ksh3j74b0vqhr4kaajznub24u&amp;dl=0","Click to download Image")</f>
      </c>
      <c r="B5219" s="0">
        <f>HYPERLINK("https://dl.dropboxusercontent.com/scl/fi/sx5a142kajztgv8uop2j0/womens-t-shirt-size-chartsmarilynn-tri-blend.jpg?rlkey=4ltp4fl6nbh37odh172onmnbl&amp;dl=0","Click to download SizeChart")</f>
      </c>
      <c r="C5219" s="0" t="inlineStr">
        <is>
          <t>Marilynn Women's V-Neck T-Shirt</t>
        </is>
      </c>
      <c r="D5219" s="0" t="inlineStr">
        <is>
          <t>130843</t>
        </is>
      </c>
      <c r="E5219" s="0" t="inlineStr">
        <is>
          <t>BLANK MARIL2 W BK:130843D-XL</t>
        </is>
      </c>
      <c r="F5219" s="0" t="inlineStr">
        <is>
          <t>899130843072</t>
        </is>
      </c>
      <c r="G5219" s="0" t="inlineStr">
        <is>
          <t>WOMENS</t>
        </is>
      </c>
      <c r="H5219" s="0" t="inlineStr">
        <is>
          <t>XL</t>
        </is>
      </c>
      <c r="I5219" s="0">
        <v>15.99</v>
      </c>
      <c r="J5219" s="0">
        <v>21</v>
      </c>
    </row>
    <row r="5220" spans="1:10" customHeight="0">
      <c r="A5220" s="0">
        <f>HYPERLINK("https://dl.dropboxusercontent.com/scl/fi/913x7lyhutozskrtwztax/108944f.jpg?rlkey=ksh3j74b0vqhr4kaajznub24u&amp;dl=0","Click to download Image")</f>
      </c>
      <c r="B5220" s="0">
        <f>HYPERLINK("https://dl.dropboxusercontent.com/scl/fi/sx5a142kajztgv8uop2j0/womens-t-shirt-size-chartsmarilynn-tri-blend.jpg?rlkey=4ltp4fl6nbh37odh172onmnbl&amp;dl=0","Click to download SizeChart")</f>
      </c>
      <c r="C5220" s="0" t="inlineStr">
        <is>
          <t>Marilynn Women's V-Neck T-Shirt</t>
        </is>
      </c>
      <c r="D5220" s="0" t="inlineStr">
        <is>
          <t>130843</t>
        </is>
      </c>
      <c r="E5220" s="0" t="inlineStr">
        <is>
          <t>BLANK MARIL2 W BK:130843E-2XL</t>
        </is>
      </c>
      <c r="F5220" s="0" t="inlineStr">
        <is>
          <t>899130843089</t>
        </is>
      </c>
      <c r="G5220" s="0" t="inlineStr">
        <is>
          <t>WOMENS</t>
        </is>
      </c>
      <c r="H5220" s="0" t="inlineStr">
        <is>
          <t>2XL</t>
        </is>
      </c>
      <c r="I5220" s="0">
        <v>15.99</v>
      </c>
      <c r="J5220" s="0">
        <v>9</v>
      </c>
    </row>
    <row r="5221" spans="1:10" customHeight="0">
      <c r="A5221" s="0">
        <f>HYPERLINK("https://dl.dropboxusercontent.com/scl/fi/913x7lyhutozskrtwztax/108944f.jpg?rlkey=ksh3j74b0vqhr4kaajznub24u&amp;dl=0","Click to download Image")</f>
      </c>
      <c r="B5221" s="0">
        <f>HYPERLINK("https://dl.dropboxusercontent.com/scl/fi/sx5a142kajztgv8uop2j0/womens-t-shirt-size-chartsmarilynn-tri-blend.jpg?rlkey=4ltp4fl6nbh37odh172onmnbl&amp;dl=0","Click to download SizeChart")</f>
      </c>
      <c r="C5221" s="0" t="inlineStr">
        <is>
          <t>Marilynn Women's V-Neck T-Shirt</t>
        </is>
      </c>
      <c r="D5221" s="0" t="inlineStr">
        <is>
          <t>130843</t>
        </is>
      </c>
      <c r="E5221" s="0" t="inlineStr">
        <is>
          <t>BLANK MARIL2 W BK:130843F-3XL</t>
        </is>
      </c>
      <c r="F5221" s="0" t="inlineStr">
        <is>
          <t>899130843096</t>
        </is>
      </c>
      <c r="G5221" s="0" t="inlineStr">
        <is>
          <t>WOMENS</t>
        </is>
      </c>
      <c r="H5221" s="0" t="inlineStr">
        <is>
          <t>3XL</t>
        </is>
      </c>
      <c r="I5221" s="0">
        <v>15.99</v>
      </c>
      <c r="J5221" s="0">
        <v>6</v>
      </c>
    </row>
    <row r="5222" spans="1:10" customHeight="0">
      <c r="A5222" s="0">
        <f>HYPERLINK("https://dl.dropboxusercontent.com/scl/fi/m4oj7s2l7nbofu40tr399/108944-f.jpg?rlkey=2qj15j25h72vbzvxr2tg38nx8&amp;dl=0","Click to download Image")</f>
      </c>
      <c r="B5222" s="0">
        <f>HYPERLINK("https://dl.dropboxusercontent.com/scl/fi/sx5a142kajztgv8uop2j0/womens-t-shirt-size-chartsmarilynn-tri-blend.jpg?rlkey=4ltp4fl6nbh37odh172onmnbl&amp;dl=0","Click to download SizeChart")</f>
      </c>
      <c r="C5222" s="0" t="inlineStr">
        <is>
          <t>Marilynn Women's V-Neck T-Shirt</t>
        </is>
      </c>
      <c r="D5222" s="0" t="inlineStr">
        <is>
          <t>130846</t>
        </is>
      </c>
      <c r="E5222" s="0" t="inlineStr">
        <is>
          <t>BLANK MARIL2 W GY:130846A-S</t>
        </is>
      </c>
      <c r="F5222" s="0" t="inlineStr">
        <is>
          <t>899130846042</t>
        </is>
      </c>
      <c r="G5222" s="0" t="inlineStr">
        <is>
          <t>WOMENS</t>
        </is>
      </c>
      <c r="H5222" s="0" t="inlineStr">
        <is>
          <t>S</t>
        </is>
      </c>
      <c r="I5222" s="0">
        <v>15.99</v>
      </c>
      <c r="J5222" s="0">
        <v>23</v>
      </c>
    </row>
    <row r="5223" spans="1:10" customHeight="0">
      <c r="A5223" s="0">
        <f>HYPERLINK("https://dl.dropboxusercontent.com/scl/fi/m4oj7s2l7nbofu40tr399/108944-f.jpg?rlkey=2qj15j25h72vbzvxr2tg38nx8&amp;dl=0","Click to download Image")</f>
      </c>
      <c r="B5223" s="0">
        <f>HYPERLINK("https://dl.dropboxusercontent.com/scl/fi/sx5a142kajztgv8uop2j0/womens-t-shirt-size-chartsmarilynn-tri-blend.jpg?rlkey=4ltp4fl6nbh37odh172onmnbl&amp;dl=0","Click to download SizeChart")</f>
      </c>
      <c r="C5223" s="0" t="inlineStr">
        <is>
          <t>Marilynn Women's V-Neck T-Shirt</t>
        </is>
      </c>
      <c r="D5223" s="0" t="inlineStr">
        <is>
          <t>130846</t>
        </is>
      </c>
      <c r="E5223" s="0" t="inlineStr">
        <is>
          <t>BLANK MARIL2 W GY:130846B-M</t>
        </is>
      </c>
      <c r="F5223" s="0" t="inlineStr">
        <is>
          <t>899130846059</t>
        </is>
      </c>
      <c r="G5223" s="0" t="inlineStr">
        <is>
          <t>WOMENS</t>
        </is>
      </c>
      <c r="H5223" s="0" t="inlineStr">
        <is>
          <t>M</t>
        </is>
      </c>
      <c r="I5223" s="0">
        <v>15.99</v>
      </c>
      <c r="J5223" s="0">
        <v>47</v>
      </c>
    </row>
    <row r="5224" spans="1:10" customHeight="0">
      <c r="A5224" s="0">
        <f>HYPERLINK("https://dl.dropboxusercontent.com/scl/fi/m4oj7s2l7nbofu40tr399/108944-f.jpg?rlkey=2qj15j25h72vbzvxr2tg38nx8&amp;dl=0","Click to download Image")</f>
      </c>
      <c r="B5224" s="0">
        <f>HYPERLINK("https://dl.dropboxusercontent.com/scl/fi/sx5a142kajztgv8uop2j0/womens-t-shirt-size-chartsmarilynn-tri-blend.jpg?rlkey=4ltp4fl6nbh37odh172onmnbl&amp;dl=0","Click to download SizeChart")</f>
      </c>
      <c r="C5224" s="0" t="inlineStr">
        <is>
          <t>Marilynn Women's V-Neck T-Shirt</t>
        </is>
      </c>
      <c r="D5224" s="0" t="inlineStr">
        <is>
          <t>130846</t>
        </is>
      </c>
      <c r="E5224" s="0" t="inlineStr">
        <is>
          <t>BLANK MARIL2 W GY:130846C-L</t>
        </is>
      </c>
      <c r="F5224" s="0" t="inlineStr">
        <is>
          <t>899130846066</t>
        </is>
      </c>
      <c r="G5224" s="0" t="inlineStr">
        <is>
          <t>WOMENS</t>
        </is>
      </c>
      <c r="H5224" s="0" t="inlineStr">
        <is>
          <t>L</t>
        </is>
      </c>
      <c r="I5224" s="0">
        <v>15.99</v>
      </c>
      <c r="J5224" s="0">
        <v>46</v>
      </c>
    </row>
    <row r="5225" spans="1:10" customHeight="0">
      <c r="A5225" s="0">
        <f>HYPERLINK("https://dl.dropboxusercontent.com/scl/fi/m4oj7s2l7nbofu40tr399/108944-f.jpg?rlkey=2qj15j25h72vbzvxr2tg38nx8&amp;dl=0","Click to download Image")</f>
      </c>
      <c r="B5225" s="0">
        <f>HYPERLINK("https://dl.dropboxusercontent.com/scl/fi/sx5a142kajztgv8uop2j0/womens-t-shirt-size-chartsmarilynn-tri-blend.jpg?rlkey=4ltp4fl6nbh37odh172onmnbl&amp;dl=0","Click to download SizeChart")</f>
      </c>
      <c r="C5225" s="0" t="inlineStr">
        <is>
          <t>Marilynn Women's V-Neck T-Shirt</t>
        </is>
      </c>
      <c r="D5225" s="0" t="inlineStr">
        <is>
          <t>130846</t>
        </is>
      </c>
      <c r="E5225" s="0" t="inlineStr">
        <is>
          <t>BLANK MARIL2 W GY:130846D-XL</t>
        </is>
      </c>
      <c r="F5225" s="0" t="inlineStr">
        <is>
          <t>899130846073</t>
        </is>
      </c>
      <c r="G5225" s="0" t="inlineStr">
        <is>
          <t>WOMENS</t>
        </is>
      </c>
      <c r="H5225" s="0" t="inlineStr">
        <is>
          <t>XL</t>
        </is>
      </c>
      <c r="I5225" s="0">
        <v>15.99</v>
      </c>
      <c r="J5225" s="0">
        <v>21</v>
      </c>
    </row>
    <row r="5226" spans="1:10" customHeight="0">
      <c r="A5226" s="0">
        <f>HYPERLINK("https://dl.dropboxusercontent.com/scl/fi/m4oj7s2l7nbofu40tr399/108944-f.jpg?rlkey=2qj15j25h72vbzvxr2tg38nx8&amp;dl=0","Click to download Image")</f>
      </c>
      <c r="B5226" s="0">
        <f>HYPERLINK("https://dl.dropboxusercontent.com/scl/fi/sx5a142kajztgv8uop2j0/womens-t-shirt-size-chartsmarilynn-tri-blend.jpg?rlkey=4ltp4fl6nbh37odh172onmnbl&amp;dl=0","Click to download SizeChart")</f>
      </c>
      <c r="C5226" s="0" t="inlineStr">
        <is>
          <t>Marilynn Women's V-Neck T-Shirt</t>
        </is>
      </c>
      <c r="D5226" s="0" t="inlineStr">
        <is>
          <t>130846</t>
        </is>
      </c>
      <c r="E5226" s="0" t="inlineStr">
        <is>
          <t>BLANK MARIL2 W GY:130846E-2XL</t>
        </is>
      </c>
      <c r="F5226" s="0" t="inlineStr">
        <is>
          <t>899130846080</t>
        </is>
      </c>
      <c r="G5226" s="0" t="inlineStr">
        <is>
          <t>WOMENS</t>
        </is>
      </c>
      <c r="H5226" s="0" t="inlineStr">
        <is>
          <t>2XL</t>
        </is>
      </c>
      <c r="I5226" s="0">
        <v>15.99</v>
      </c>
      <c r="J5226" s="0">
        <v>7</v>
      </c>
    </row>
    <row r="5227" spans="1:10" customHeight="0">
      <c r="A5227" s="0">
        <f>HYPERLINK("https://dl.dropboxusercontent.com/scl/fi/m4oj7s2l7nbofu40tr399/108944-f.jpg?rlkey=2qj15j25h72vbzvxr2tg38nx8&amp;dl=0","Click to download Image")</f>
      </c>
      <c r="B5227" s="0">
        <f>HYPERLINK("https://dl.dropboxusercontent.com/scl/fi/sx5a142kajztgv8uop2j0/womens-t-shirt-size-chartsmarilynn-tri-blend.jpg?rlkey=4ltp4fl6nbh37odh172onmnbl&amp;dl=0","Click to download SizeChart")</f>
      </c>
      <c r="C5227" s="0" t="inlineStr">
        <is>
          <t>Marilynn Women's V-Neck T-Shirt</t>
        </is>
      </c>
      <c r="D5227" s="0" t="inlineStr">
        <is>
          <t>130846</t>
        </is>
      </c>
      <c r="E5227" s="0" t="inlineStr">
        <is>
          <t>BLANK MARIL2 W GY:130846F-3XL</t>
        </is>
      </c>
      <c r="F5227" s="0" t="inlineStr">
        <is>
          <t>899130846097</t>
        </is>
      </c>
      <c r="G5227" s="0" t="inlineStr">
        <is>
          <t>WOMENS</t>
        </is>
      </c>
      <c r="H5227" s="0" t="inlineStr">
        <is>
          <t>3XL</t>
        </is>
      </c>
      <c r="I5227" s="0">
        <v>15.99</v>
      </c>
      <c r="J5227" s="0">
        <v>4</v>
      </c>
    </row>
    <row r="5228" spans="1:10" customHeight="0">
      <c r="A5228" s="0">
        <f>HYPERLINK("https://dl.dropboxusercontent.com/scl/fi/cr887j7wt7mv8yayyksan/marilynn.jpg?rlkey=i2bssiohr35o162vy4k5kwq5v&amp;dl=0","Click to download Image")</f>
      </c>
      <c r="B5228" s="0">
        <f>HYPERLINK("https://dl.dropboxusercontent.com/scl/fi/sx5a142kajztgv8uop2j0/womens-t-shirt-size-chartsmarilynn-tri-blend.jpg?rlkey=4ltp4fl6nbh37odh172onmnbl&amp;dl=0","Click to download SizeChart")</f>
      </c>
      <c r="C5228" s="0" t="inlineStr">
        <is>
          <t>Marilynn Women's V-Neck T-Shirt</t>
        </is>
      </c>
      <c r="D5228" s="0" t="inlineStr">
        <is>
          <t>130847</t>
        </is>
      </c>
      <c r="E5228" s="0" t="inlineStr">
        <is>
          <t>BLANK MARIL2 W NY:130847A-S</t>
        </is>
      </c>
      <c r="F5228" s="0" t="inlineStr">
        <is>
          <t>899130847049</t>
        </is>
      </c>
      <c r="G5228" s="0" t="inlineStr">
        <is>
          <t>WOMENS</t>
        </is>
      </c>
      <c r="H5228" s="0" t="inlineStr">
        <is>
          <t>S</t>
        </is>
      </c>
      <c r="I5228" s="0">
        <v>15.99</v>
      </c>
      <c r="J5228" s="0">
        <v>23</v>
      </c>
    </row>
    <row r="5229" spans="1:10" customHeight="0">
      <c r="A5229" s="0">
        <f>HYPERLINK("https://dl.dropboxusercontent.com/scl/fi/cr887j7wt7mv8yayyksan/marilynn.jpg?rlkey=i2bssiohr35o162vy4k5kwq5v&amp;dl=0","Click to download Image")</f>
      </c>
      <c r="B5229" s="0">
        <f>HYPERLINK("https://dl.dropboxusercontent.com/scl/fi/sx5a142kajztgv8uop2j0/womens-t-shirt-size-chartsmarilynn-tri-blend.jpg?rlkey=4ltp4fl6nbh37odh172onmnbl&amp;dl=0","Click to download SizeChart")</f>
      </c>
      <c r="C5229" s="0" t="inlineStr">
        <is>
          <t>Marilynn Women's V-Neck T-Shirt</t>
        </is>
      </c>
      <c r="D5229" s="0" t="inlineStr">
        <is>
          <t>130847</t>
        </is>
      </c>
      <c r="E5229" s="0" t="inlineStr">
        <is>
          <t>BLANK MARIL2 W NY:130847B-M</t>
        </is>
      </c>
      <c r="F5229" s="0" t="inlineStr">
        <is>
          <t>899130847056</t>
        </is>
      </c>
      <c r="G5229" s="0" t="inlineStr">
        <is>
          <t>WOMENS</t>
        </is>
      </c>
      <c r="H5229" s="0" t="inlineStr">
        <is>
          <t>M</t>
        </is>
      </c>
      <c r="I5229" s="0">
        <v>15.99</v>
      </c>
      <c r="J5229" s="0">
        <v>47</v>
      </c>
    </row>
    <row r="5230" spans="1:10" customHeight="0">
      <c r="A5230" s="0">
        <f>HYPERLINK("https://dl.dropboxusercontent.com/scl/fi/cr887j7wt7mv8yayyksan/marilynn.jpg?rlkey=i2bssiohr35o162vy4k5kwq5v&amp;dl=0","Click to download Image")</f>
      </c>
      <c r="B5230" s="0">
        <f>HYPERLINK("https://dl.dropboxusercontent.com/scl/fi/sx5a142kajztgv8uop2j0/womens-t-shirt-size-chartsmarilynn-tri-blend.jpg?rlkey=4ltp4fl6nbh37odh172onmnbl&amp;dl=0","Click to download SizeChart")</f>
      </c>
      <c r="C5230" s="0" t="inlineStr">
        <is>
          <t>Marilynn Women's V-Neck T-Shirt</t>
        </is>
      </c>
      <c r="D5230" s="0" t="inlineStr">
        <is>
          <t>130847</t>
        </is>
      </c>
      <c r="E5230" s="0" t="inlineStr">
        <is>
          <t>BLANK MARIL2 W NY:130847C-L</t>
        </is>
      </c>
      <c r="F5230" s="0" t="inlineStr">
        <is>
          <t>899130847063</t>
        </is>
      </c>
      <c r="G5230" s="0" t="inlineStr">
        <is>
          <t>WOMENS</t>
        </is>
      </c>
      <c r="H5230" s="0" t="inlineStr">
        <is>
          <t>L</t>
        </is>
      </c>
      <c r="I5230" s="0">
        <v>15.99</v>
      </c>
      <c r="J5230" s="0">
        <v>47</v>
      </c>
    </row>
    <row r="5231" spans="1:10" customHeight="0">
      <c r="A5231" s="0">
        <f>HYPERLINK("https://dl.dropboxusercontent.com/scl/fi/cr887j7wt7mv8yayyksan/marilynn.jpg?rlkey=i2bssiohr35o162vy4k5kwq5v&amp;dl=0","Click to download Image")</f>
      </c>
      <c r="B5231" s="0">
        <f>HYPERLINK("https://dl.dropboxusercontent.com/scl/fi/sx5a142kajztgv8uop2j0/womens-t-shirt-size-chartsmarilynn-tri-blend.jpg?rlkey=4ltp4fl6nbh37odh172onmnbl&amp;dl=0","Click to download SizeChart")</f>
      </c>
      <c r="C5231" s="0" t="inlineStr">
        <is>
          <t>Marilynn Women's V-Neck T-Shirt</t>
        </is>
      </c>
      <c r="D5231" s="0" t="inlineStr">
        <is>
          <t>130847</t>
        </is>
      </c>
      <c r="E5231" s="0" t="inlineStr">
        <is>
          <t>BLANK MARIL2 W NY:130847D-XL</t>
        </is>
      </c>
      <c r="F5231" s="0" t="inlineStr">
        <is>
          <t>899130847070</t>
        </is>
      </c>
      <c r="G5231" s="0" t="inlineStr">
        <is>
          <t>WOMENS</t>
        </is>
      </c>
      <c r="H5231" s="0" t="inlineStr">
        <is>
          <t>XL</t>
        </is>
      </c>
      <c r="I5231" s="0">
        <v>15.99</v>
      </c>
      <c r="J5231" s="0">
        <v>19</v>
      </c>
    </row>
    <row r="5232" spans="1:10" customHeight="0">
      <c r="A5232" s="0">
        <f>HYPERLINK("https://dl.dropboxusercontent.com/scl/fi/cr887j7wt7mv8yayyksan/marilynn.jpg?rlkey=i2bssiohr35o162vy4k5kwq5v&amp;dl=0","Click to download Image")</f>
      </c>
      <c r="B5232" s="0">
        <f>HYPERLINK("https://dl.dropboxusercontent.com/scl/fi/sx5a142kajztgv8uop2j0/womens-t-shirt-size-chartsmarilynn-tri-blend.jpg?rlkey=4ltp4fl6nbh37odh172onmnbl&amp;dl=0","Click to download SizeChart")</f>
      </c>
      <c r="C5232" s="0" t="inlineStr">
        <is>
          <t>Marilynn Women's V-Neck T-Shirt</t>
        </is>
      </c>
      <c r="D5232" s="0" t="inlineStr">
        <is>
          <t>130847</t>
        </is>
      </c>
      <c r="E5232" s="0" t="inlineStr">
        <is>
          <t>BLANK MARIL2 W NY:130847E-2XL</t>
        </is>
      </c>
      <c r="F5232" s="0" t="inlineStr">
        <is>
          <t>899130847087</t>
        </is>
      </c>
      <c r="G5232" s="0" t="inlineStr">
        <is>
          <t>WOMENS</t>
        </is>
      </c>
      <c r="H5232" s="0" t="inlineStr">
        <is>
          <t>2XL</t>
        </is>
      </c>
      <c r="I5232" s="0">
        <v>15.99</v>
      </c>
      <c r="J5232" s="0">
        <v>11</v>
      </c>
    </row>
    <row r="5233" spans="1:10" customHeight="0">
      <c r="A5233" s="0">
        <f>HYPERLINK("https://dl.dropboxusercontent.com/scl/fi/cr887j7wt7mv8yayyksan/marilynn.jpg?rlkey=i2bssiohr35o162vy4k5kwq5v&amp;dl=0","Click to download Image")</f>
      </c>
      <c r="B5233" s="0">
        <f>HYPERLINK("https://dl.dropboxusercontent.com/scl/fi/sx5a142kajztgv8uop2j0/womens-t-shirt-size-chartsmarilynn-tri-blend.jpg?rlkey=4ltp4fl6nbh37odh172onmnbl&amp;dl=0","Click to download SizeChart")</f>
      </c>
      <c r="C5233" s="0" t="inlineStr">
        <is>
          <t>Marilynn Women's V-Neck T-Shirt</t>
        </is>
      </c>
      <c r="D5233" s="0" t="inlineStr">
        <is>
          <t>130847</t>
        </is>
      </c>
      <c r="E5233" s="0" t="inlineStr">
        <is>
          <t>BLANK MARIL2 W NY:130847F-3XL</t>
        </is>
      </c>
      <c r="F5233" s="0" t="inlineStr">
        <is>
          <t>899130847094</t>
        </is>
      </c>
      <c r="G5233" s="0" t="inlineStr">
        <is>
          <t>WOMENS</t>
        </is>
      </c>
      <c r="H5233" s="0" t="inlineStr">
        <is>
          <t>3XL</t>
        </is>
      </c>
      <c r="I5233" s="0">
        <v>15.99</v>
      </c>
      <c r="J5233" s="0">
        <v>4</v>
      </c>
    </row>
    <row r="5234" spans="1:10" customHeight="0">
      <c r="A5234" s="0">
        <f>HYPERLINK("https://dl.dropboxusercontent.com/scl/fi/3858z0zsm6r37u5wdee3z/130848af.jpg?rlkey=06r3xrr5dmw0ive33jbd4vvhm&amp;dl=0","Click to download Image")</f>
      </c>
      <c r="B5234" s="0">
        <f>HYPERLINK("https://dl.dropboxusercontent.com/scl/fi/sx5a142kajztgv8uop2j0/womens-t-shirt-size-chartsmarilynn-tri-blend.jpg?rlkey=4ltp4fl6nbh37odh172onmnbl&amp;dl=0","Click to download SizeChart")</f>
      </c>
      <c r="C5234" s="0" t="inlineStr">
        <is>
          <t>Marilynn Women's V-Neck T-Shirt</t>
        </is>
      </c>
      <c r="D5234" s="0" t="inlineStr">
        <is>
          <t>130848</t>
        </is>
      </c>
      <c r="E5234" s="0" t="inlineStr">
        <is>
          <t>BLANK MARIL2 W WE:130848A-S</t>
        </is>
      </c>
      <c r="F5234" s="0" t="inlineStr">
        <is>
          <t>899130848046</t>
        </is>
      </c>
      <c r="G5234" s="0" t="inlineStr">
        <is>
          <t>WOMENS</t>
        </is>
      </c>
      <c r="H5234" s="0" t="inlineStr">
        <is>
          <t>S</t>
        </is>
      </c>
      <c r="I5234" s="0">
        <v>15.99</v>
      </c>
      <c r="J5234" s="0">
        <v>23</v>
      </c>
    </row>
    <row r="5235" spans="1:10" customHeight="0">
      <c r="A5235" s="0">
        <f>HYPERLINK("https://dl.dropboxusercontent.com/scl/fi/3858z0zsm6r37u5wdee3z/130848af.jpg?rlkey=06r3xrr5dmw0ive33jbd4vvhm&amp;dl=0","Click to download Image")</f>
      </c>
      <c r="B5235" s="0">
        <f>HYPERLINK("https://dl.dropboxusercontent.com/scl/fi/sx5a142kajztgv8uop2j0/womens-t-shirt-size-chartsmarilynn-tri-blend.jpg?rlkey=4ltp4fl6nbh37odh172onmnbl&amp;dl=0","Click to download SizeChart")</f>
      </c>
      <c r="C5235" s="0" t="inlineStr">
        <is>
          <t>Marilynn Women's V-Neck T-Shirt</t>
        </is>
      </c>
      <c r="D5235" s="0" t="inlineStr">
        <is>
          <t>130848</t>
        </is>
      </c>
      <c r="E5235" s="0" t="inlineStr">
        <is>
          <t>BLANK MARIL2 W WE:130848B-M</t>
        </is>
      </c>
      <c r="F5235" s="0" t="inlineStr">
        <is>
          <t>899130848053</t>
        </is>
      </c>
      <c r="G5235" s="0" t="inlineStr">
        <is>
          <t>WOMENS</t>
        </is>
      </c>
      <c r="H5235" s="0" t="inlineStr">
        <is>
          <t>M</t>
        </is>
      </c>
      <c r="I5235" s="0">
        <v>15.99</v>
      </c>
      <c r="J5235" s="0">
        <v>46</v>
      </c>
    </row>
    <row r="5236" spans="1:10" customHeight="0">
      <c r="A5236" s="0">
        <f>HYPERLINK("https://dl.dropboxusercontent.com/scl/fi/3858z0zsm6r37u5wdee3z/130848af.jpg?rlkey=06r3xrr5dmw0ive33jbd4vvhm&amp;dl=0","Click to download Image")</f>
      </c>
      <c r="B5236" s="0">
        <f>HYPERLINK("https://dl.dropboxusercontent.com/scl/fi/sx5a142kajztgv8uop2j0/womens-t-shirt-size-chartsmarilynn-tri-blend.jpg?rlkey=4ltp4fl6nbh37odh172onmnbl&amp;dl=0","Click to download SizeChart")</f>
      </c>
      <c r="C5236" s="0" t="inlineStr">
        <is>
          <t>Marilynn Women's V-Neck T-Shirt</t>
        </is>
      </c>
      <c r="D5236" s="0" t="inlineStr">
        <is>
          <t>130848</t>
        </is>
      </c>
      <c r="E5236" s="0" t="inlineStr">
        <is>
          <t>BLANK MARIL2 W WE:130848C-L</t>
        </is>
      </c>
      <c r="F5236" s="0" t="inlineStr">
        <is>
          <t>899130848060</t>
        </is>
      </c>
      <c r="G5236" s="0" t="inlineStr">
        <is>
          <t>WOMENS</t>
        </is>
      </c>
      <c r="H5236" s="0" t="inlineStr">
        <is>
          <t>L</t>
        </is>
      </c>
      <c r="I5236" s="0">
        <v>15.99</v>
      </c>
      <c r="J5236" s="0">
        <v>47</v>
      </c>
    </row>
    <row r="5237" spans="1:10" customHeight="0">
      <c r="A5237" s="0">
        <f>HYPERLINK("https://dl.dropboxusercontent.com/scl/fi/3858z0zsm6r37u5wdee3z/130848af.jpg?rlkey=06r3xrr5dmw0ive33jbd4vvhm&amp;dl=0","Click to download Image")</f>
      </c>
      <c r="B5237" s="0">
        <f>HYPERLINK("https://dl.dropboxusercontent.com/scl/fi/sx5a142kajztgv8uop2j0/womens-t-shirt-size-chartsmarilynn-tri-blend.jpg?rlkey=4ltp4fl6nbh37odh172onmnbl&amp;dl=0","Click to download SizeChart")</f>
      </c>
      <c r="C5237" s="0" t="inlineStr">
        <is>
          <t>Marilynn Women's V-Neck T-Shirt</t>
        </is>
      </c>
      <c r="D5237" s="0" t="inlineStr">
        <is>
          <t>130848</t>
        </is>
      </c>
      <c r="E5237" s="0" t="inlineStr">
        <is>
          <t>BLANK MARIL2 W WE:130848D-XL</t>
        </is>
      </c>
      <c r="F5237" s="0" t="inlineStr">
        <is>
          <t>899130848077</t>
        </is>
      </c>
      <c r="G5237" s="0" t="inlineStr">
        <is>
          <t>WOMENS</t>
        </is>
      </c>
      <c r="H5237" s="0" t="inlineStr">
        <is>
          <t>XL</t>
        </is>
      </c>
      <c r="I5237" s="0">
        <v>15.99</v>
      </c>
      <c r="J5237" s="0">
        <v>23</v>
      </c>
    </row>
    <row r="5238" spans="1:10" customHeight="0">
      <c r="A5238" s="0">
        <f>HYPERLINK("https://dl.dropboxusercontent.com/scl/fi/3858z0zsm6r37u5wdee3z/130848af.jpg?rlkey=06r3xrr5dmw0ive33jbd4vvhm&amp;dl=0","Click to download Image")</f>
      </c>
      <c r="B5238" s="0">
        <f>HYPERLINK("https://dl.dropboxusercontent.com/scl/fi/sx5a142kajztgv8uop2j0/womens-t-shirt-size-chartsmarilynn-tri-blend.jpg?rlkey=4ltp4fl6nbh37odh172onmnbl&amp;dl=0","Click to download SizeChart")</f>
      </c>
      <c r="C5238" s="0" t="inlineStr">
        <is>
          <t>Marilynn Women's V-Neck T-Shirt</t>
        </is>
      </c>
      <c r="D5238" s="0" t="inlineStr">
        <is>
          <t>130848</t>
        </is>
      </c>
      <c r="E5238" s="0" t="inlineStr">
        <is>
          <t>BLANK MARIL2 W WE:130848E-2XL</t>
        </is>
      </c>
      <c r="F5238" s="0" t="inlineStr">
        <is>
          <t>899130848084</t>
        </is>
      </c>
      <c r="G5238" s="0" t="inlineStr">
        <is>
          <t>WOMENS</t>
        </is>
      </c>
      <c r="H5238" s="0" t="inlineStr">
        <is>
          <t>2XL</t>
        </is>
      </c>
      <c r="I5238" s="0">
        <v>15.99</v>
      </c>
      <c r="J5238" s="0">
        <v>10</v>
      </c>
    </row>
    <row r="5239" spans="1:10" customHeight="0">
      <c r="A5239" s="0">
        <f>HYPERLINK("https://dl.dropboxusercontent.com/scl/fi/3858z0zsm6r37u5wdee3z/130848af.jpg?rlkey=06r3xrr5dmw0ive33jbd4vvhm&amp;dl=0","Click to download Image")</f>
      </c>
      <c r="B5239" s="0">
        <f>HYPERLINK("https://dl.dropboxusercontent.com/scl/fi/sx5a142kajztgv8uop2j0/womens-t-shirt-size-chartsmarilynn-tri-blend.jpg?rlkey=4ltp4fl6nbh37odh172onmnbl&amp;dl=0","Click to download SizeChart")</f>
      </c>
      <c r="C5239" s="0" t="inlineStr">
        <is>
          <t>Marilynn Women's V-Neck T-Shirt</t>
        </is>
      </c>
      <c r="D5239" s="0" t="inlineStr">
        <is>
          <t>130848</t>
        </is>
      </c>
      <c r="E5239" s="0" t="inlineStr">
        <is>
          <t>BLANK MARIL2 W WE:130848F-3XL</t>
        </is>
      </c>
      <c r="F5239" s="0" t="inlineStr">
        <is>
          <t>899130848091</t>
        </is>
      </c>
      <c r="G5239" s="0" t="inlineStr">
        <is>
          <t>WOMENS</t>
        </is>
      </c>
      <c r="H5239" s="0" t="inlineStr">
        <is>
          <t>3XL</t>
        </is>
      </c>
      <c r="I5239" s="0">
        <v>15.99</v>
      </c>
      <c r="J5239" s="0">
        <v>4</v>
      </c>
    </row>
    <row r="5240" spans="1:10" customHeight="0">
      <c r="A5240" s="0">
        <f>HYPERLINK("https://dl.dropboxusercontent.com/scl/fi/rdiivczwxnosmeakcdlim/133169-f.jpg?rlkey=i1vnpyn2dofrrrlr6mtwjjb8d&amp;dl=0","Click to download Image")</f>
      </c>
      <c r="B5240" s="0">
        <f>HYPERLINK("https://dl.dropboxusercontent.com/scl/fi/nj86y1yyrk7gz72parmxg/womens-hoodie-and-sweatshirt-size-chartsliv-zip.jpg?rlkey=mfimhy0slilou7u0h1zvedqqb&amp;dl=0","Click to download SizeChart")</f>
      </c>
      <c r="C5240" s="0" t="inlineStr">
        <is>
          <t>Liv Women's Scuba Full Zip Hoodie</t>
        </is>
      </c>
      <c r="D5240" s="0" t="inlineStr">
        <is>
          <t>133169</t>
        </is>
      </c>
      <c r="E5240" s="0" t="inlineStr">
        <is>
          <t>BLANK LIV W CO:133169A-S</t>
        </is>
      </c>
      <c r="F5240" s="0" t="inlineStr">
        <is>
          <t>899133169049</t>
        </is>
      </c>
      <c r="G5240" s="0" t="inlineStr">
        <is>
          <t>WOMENS</t>
        </is>
      </c>
      <c r="H5240" s="0" t="inlineStr">
        <is>
          <t>S</t>
        </is>
      </c>
      <c r="I5240" s="0">
        <v>42.99</v>
      </c>
      <c r="J5240" s="0">
        <v>33</v>
      </c>
    </row>
    <row r="5241" spans="1:10" customHeight="0">
      <c r="A5241" s="0">
        <f>HYPERLINK("https://dl.dropboxusercontent.com/scl/fi/rdiivczwxnosmeakcdlim/133169-f.jpg?rlkey=i1vnpyn2dofrrrlr6mtwjjb8d&amp;dl=0","Click to download Image")</f>
      </c>
      <c r="B5241" s="0">
        <f>HYPERLINK("https://dl.dropboxusercontent.com/scl/fi/nj86y1yyrk7gz72parmxg/womens-hoodie-and-sweatshirt-size-chartsliv-zip.jpg?rlkey=mfimhy0slilou7u0h1zvedqqb&amp;dl=0","Click to download SizeChart")</f>
      </c>
      <c r="C5241" s="0" t="inlineStr">
        <is>
          <t>Liv Women's Scuba Full Zip Hoodie</t>
        </is>
      </c>
      <c r="D5241" s="0" t="inlineStr">
        <is>
          <t>133169</t>
        </is>
      </c>
      <c r="E5241" s="0" t="inlineStr">
        <is>
          <t>BLANK LIV W CO:133169B-M</t>
        </is>
      </c>
      <c r="F5241" s="0" t="inlineStr">
        <is>
          <t>899133169056</t>
        </is>
      </c>
      <c r="G5241" s="0" t="inlineStr">
        <is>
          <t>WOMENS</t>
        </is>
      </c>
      <c r="H5241" s="0" t="inlineStr">
        <is>
          <t>M</t>
        </is>
      </c>
      <c r="I5241" s="0">
        <v>42.99</v>
      </c>
      <c r="J5241" s="0">
        <v>51</v>
      </c>
    </row>
    <row r="5242" spans="1:10" customHeight="0">
      <c r="A5242" s="0">
        <f>HYPERLINK("https://dl.dropboxusercontent.com/scl/fi/rdiivczwxnosmeakcdlim/133169-f.jpg?rlkey=i1vnpyn2dofrrrlr6mtwjjb8d&amp;dl=0","Click to download Image")</f>
      </c>
      <c r="B5242" s="0">
        <f>HYPERLINK("https://dl.dropboxusercontent.com/scl/fi/nj86y1yyrk7gz72parmxg/womens-hoodie-and-sweatshirt-size-chartsliv-zip.jpg?rlkey=mfimhy0slilou7u0h1zvedqqb&amp;dl=0","Click to download SizeChart")</f>
      </c>
      <c r="C5242" s="0" t="inlineStr">
        <is>
          <t>Liv Women's Scuba Full Zip Hoodie</t>
        </is>
      </c>
      <c r="D5242" s="0" t="inlineStr">
        <is>
          <t>133169</t>
        </is>
      </c>
      <c r="E5242" s="0" t="inlineStr">
        <is>
          <t>BLANK LIV W CO:133169C-L</t>
        </is>
      </c>
      <c r="F5242" s="0" t="inlineStr">
        <is>
          <t>899133169063</t>
        </is>
      </c>
      <c r="G5242" s="0" t="inlineStr">
        <is>
          <t>WOMENS</t>
        </is>
      </c>
      <c r="H5242" s="0" t="inlineStr">
        <is>
          <t>L</t>
        </is>
      </c>
      <c r="I5242" s="0">
        <v>42.99</v>
      </c>
      <c r="J5242" s="0">
        <v>58</v>
      </c>
    </row>
    <row r="5243" spans="1:10" customHeight="0">
      <c r="A5243" s="0">
        <f>HYPERLINK("https://dl.dropboxusercontent.com/scl/fi/rdiivczwxnosmeakcdlim/133169-f.jpg?rlkey=i1vnpyn2dofrrrlr6mtwjjb8d&amp;dl=0","Click to download Image")</f>
      </c>
      <c r="B5243" s="0">
        <f>HYPERLINK("https://dl.dropboxusercontent.com/scl/fi/nj86y1yyrk7gz72parmxg/womens-hoodie-and-sweatshirt-size-chartsliv-zip.jpg?rlkey=mfimhy0slilou7u0h1zvedqqb&amp;dl=0","Click to download SizeChart")</f>
      </c>
      <c r="C5243" s="0" t="inlineStr">
        <is>
          <t>Liv Women's Scuba Full Zip Hoodie</t>
        </is>
      </c>
      <c r="D5243" s="0" t="inlineStr">
        <is>
          <t>133169</t>
        </is>
      </c>
      <c r="E5243" s="0" t="inlineStr">
        <is>
          <t>BLANK LIV W CO:133169D-XL</t>
        </is>
      </c>
      <c r="F5243" s="0" t="inlineStr">
        <is>
          <t>899133169070</t>
        </is>
      </c>
      <c r="G5243" s="0" t="inlineStr">
        <is>
          <t>WOMENS</t>
        </is>
      </c>
      <c r="H5243" s="0" t="inlineStr">
        <is>
          <t>XL</t>
        </is>
      </c>
      <c r="I5243" s="0">
        <v>42.99</v>
      </c>
      <c r="J5243" s="0">
        <v>19</v>
      </c>
    </row>
    <row r="5244" spans="1:10" customHeight="0">
      <c r="A5244" s="0">
        <f>HYPERLINK("https://dl.dropboxusercontent.com/scl/fi/rdiivczwxnosmeakcdlim/133169-f.jpg?rlkey=i1vnpyn2dofrrrlr6mtwjjb8d&amp;dl=0","Click to download Image")</f>
      </c>
      <c r="B5244" s="0">
        <f>HYPERLINK("https://dl.dropboxusercontent.com/scl/fi/nj86y1yyrk7gz72parmxg/womens-hoodie-and-sweatshirt-size-chartsliv-zip.jpg?rlkey=mfimhy0slilou7u0h1zvedqqb&amp;dl=0","Click to download SizeChart")</f>
      </c>
      <c r="C5244" s="0" t="inlineStr">
        <is>
          <t>Liv Women's Scuba Full Zip Hoodie</t>
        </is>
      </c>
      <c r="D5244" s="0" t="inlineStr">
        <is>
          <t>133169</t>
        </is>
      </c>
      <c r="E5244" s="0" t="inlineStr">
        <is>
          <t>BLANK LIV W CO:133169E-2XL</t>
        </is>
      </c>
      <c r="F5244" s="0" t="inlineStr">
        <is>
          <t>899133169087</t>
        </is>
      </c>
      <c r="G5244" s="0" t="inlineStr">
        <is>
          <t>WOMENS</t>
        </is>
      </c>
      <c r="H5244" s="0" t="inlineStr">
        <is>
          <t>2XL</t>
        </is>
      </c>
      <c r="I5244" s="0">
        <v>42.99</v>
      </c>
      <c r="J5244" s="0">
        <v>9</v>
      </c>
    </row>
    <row r="5245" spans="1:10" customHeight="0">
      <c r="A5245" s="0">
        <f>HYPERLINK("https://dl.dropboxusercontent.com/scl/fi/rdiivczwxnosmeakcdlim/133169-f.jpg?rlkey=i1vnpyn2dofrrrlr6mtwjjb8d&amp;dl=0","Click to download Image")</f>
      </c>
      <c r="B5245" s="0">
        <f>HYPERLINK("https://dl.dropboxusercontent.com/scl/fi/nj86y1yyrk7gz72parmxg/womens-hoodie-and-sweatshirt-size-chartsliv-zip.jpg?rlkey=mfimhy0slilou7u0h1zvedqqb&amp;dl=0","Click to download SizeChart")</f>
      </c>
      <c r="C5245" s="0" t="inlineStr">
        <is>
          <t>Liv Women's Scuba Full Zip Hoodie</t>
        </is>
      </c>
      <c r="D5245" s="0" t="inlineStr">
        <is>
          <t>133169</t>
        </is>
      </c>
      <c r="E5245" s="0" t="inlineStr">
        <is>
          <t>BLANK LIV W CO:133169F-3XL</t>
        </is>
      </c>
      <c r="F5245" s="0" t="inlineStr">
        <is>
          <t>899133169094</t>
        </is>
      </c>
      <c r="G5245" s="0" t="inlineStr">
        <is>
          <t>WOMENS</t>
        </is>
      </c>
      <c r="H5245" s="0" t="inlineStr">
        <is>
          <t>3XL</t>
        </is>
      </c>
      <c r="I5245" s="0">
        <v>42.99</v>
      </c>
      <c r="J5245" s="0">
        <v>0</v>
      </c>
    </row>
    <row r="5246" spans="1:10" customHeight="0">
      <c r="A5246" s="0">
        <f>HYPERLINK("https://dl.dropboxusercontent.com/scl/fi/fiaxgo7cv50hf2qffxrtc/114523-f.jpg?rlkey=64zfl6rvv8ydgvmz57cflovvb&amp;dl=0","Click to download Image")</f>
      </c>
      <c r="B5246" s="0">
        <f>HYPERLINK("https://dl.dropboxusercontent.com/scl/fi/6ucbr0d8f8xu4hf5xiwam/womens-long-sleeve-size-chartscarmen.jpg?rlkey=p7x0da6zdb0nijw76ssf15f8p&amp;dl=0","Click to download SizeChart")</f>
      </c>
      <c r="C5246" s="0" t="inlineStr">
        <is>
          <t>Carmen Women's Tri-Blend Button Up</t>
        </is>
      </c>
      <c r="D5246" s="0" t="inlineStr">
        <is>
          <t>114523</t>
        </is>
      </c>
      <c r="E5246" s="0" t="inlineStr">
        <is>
          <t>BLANK CARMEN W BLACK:114523A - S</t>
        </is>
      </c>
      <c r="G5246" s="0" t="inlineStr">
        <is>
          <t>WOMENS</t>
        </is>
      </c>
      <c r="H5246" s="0" t="inlineStr">
        <is>
          <t>S</t>
        </is>
      </c>
      <c r="I5246" s="0">
        <v>29.99</v>
      </c>
      <c r="J5246" s="0">
        <v>36</v>
      </c>
    </row>
    <row r="5247" spans="1:10" customHeight="0">
      <c r="A5247" s="0">
        <f>HYPERLINK("https://dl.dropboxusercontent.com/scl/fi/fiaxgo7cv50hf2qffxrtc/114523-f.jpg?rlkey=64zfl6rvv8ydgvmz57cflovvb&amp;dl=0","Click to download Image")</f>
      </c>
      <c r="B5247" s="0">
        <f>HYPERLINK("https://dl.dropboxusercontent.com/scl/fi/6ucbr0d8f8xu4hf5xiwam/womens-long-sleeve-size-chartscarmen.jpg?rlkey=p7x0da6zdb0nijw76ssf15f8p&amp;dl=0","Click to download SizeChart")</f>
      </c>
      <c r="C5247" s="0" t="inlineStr">
        <is>
          <t>Carmen Women's Tri-Blend Button Up</t>
        </is>
      </c>
      <c r="D5247" s="0" t="inlineStr">
        <is>
          <t>114523</t>
        </is>
      </c>
      <c r="E5247" s="0" t="inlineStr">
        <is>
          <t>BLANK CARMEN W BLACK:114523B - M</t>
        </is>
      </c>
      <c r="G5247" s="0" t="inlineStr">
        <is>
          <t>WOMENS</t>
        </is>
      </c>
      <c r="H5247" s="0" t="inlineStr">
        <is>
          <t>M</t>
        </is>
      </c>
      <c r="I5247" s="0">
        <v>29.99</v>
      </c>
      <c r="J5247" s="0">
        <v>72</v>
      </c>
    </row>
    <row r="5248" spans="1:10" customHeight="0">
      <c r="A5248" s="0">
        <f>HYPERLINK("https://dl.dropboxusercontent.com/scl/fi/fiaxgo7cv50hf2qffxrtc/114523-f.jpg?rlkey=64zfl6rvv8ydgvmz57cflovvb&amp;dl=0","Click to download Image")</f>
      </c>
      <c r="B5248" s="0">
        <f>HYPERLINK("https://dl.dropboxusercontent.com/scl/fi/6ucbr0d8f8xu4hf5xiwam/womens-long-sleeve-size-chartscarmen.jpg?rlkey=p7x0da6zdb0nijw76ssf15f8p&amp;dl=0","Click to download SizeChart")</f>
      </c>
      <c r="C5248" s="0" t="inlineStr">
        <is>
          <t>Carmen Women's Tri-Blend Button Up</t>
        </is>
      </c>
      <c r="D5248" s="0" t="inlineStr">
        <is>
          <t>114523</t>
        </is>
      </c>
      <c r="E5248" s="0" t="inlineStr">
        <is>
          <t>BLANK CARMEN W BLACK:114523C - L</t>
        </is>
      </c>
      <c r="G5248" s="0" t="inlineStr">
        <is>
          <t>WOMENS</t>
        </is>
      </c>
      <c r="H5248" s="0" t="inlineStr">
        <is>
          <t>L</t>
        </is>
      </c>
      <c r="I5248" s="0">
        <v>29.99</v>
      </c>
      <c r="J5248" s="0">
        <v>72</v>
      </c>
    </row>
    <row r="5249" spans="1:10" customHeight="0">
      <c r="A5249" s="0">
        <f>HYPERLINK("https://dl.dropboxusercontent.com/scl/fi/fiaxgo7cv50hf2qffxrtc/114523-f.jpg?rlkey=64zfl6rvv8ydgvmz57cflovvb&amp;dl=0","Click to download Image")</f>
      </c>
      <c r="B5249" s="0">
        <f>HYPERLINK("https://dl.dropboxusercontent.com/scl/fi/6ucbr0d8f8xu4hf5xiwam/womens-long-sleeve-size-chartscarmen.jpg?rlkey=p7x0da6zdb0nijw76ssf15f8p&amp;dl=0","Click to download SizeChart")</f>
      </c>
      <c r="C5249" s="0" t="inlineStr">
        <is>
          <t>Carmen Women's Tri-Blend Button Up</t>
        </is>
      </c>
      <c r="D5249" s="0" t="inlineStr">
        <is>
          <t>114523</t>
        </is>
      </c>
      <c r="E5249" s="0" t="inlineStr">
        <is>
          <t>BLANK CARMEN W BLACK:114523D - XL</t>
        </is>
      </c>
      <c r="G5249" s="0" t="inlineStr">
        <is>
          <t>WOMENS</t>
        </is>
      </c>
      <c r="H5249" s="0" t="inlineStr">
        <is>
          <t>XL</t>
        </is>
      </c>
      <c r="I5249" s="0">
        <v>29.99</v>
      </c>
      <c r="J5249" s="0">
        <v>36</v>
      </c>
    </row>
    <row r="5250" spans="1:10" customHeight="0">
      <c r="A5250" s="0">
        <f>HYPERLINK("https://dl.dropboxusercontent.com/scl/fi/fiaxgo7cv50hf2qffxrtc/114523-f.jpg?rlkey=64zfl6rvv8ydgvmz57cflovvb&amp;dl=0","Click to download Image")</f>
      </c>
      <c r="B5250" s="0">
        <f>HYPERLINK("https://dl.dropboxusercontent.com/scl/fi/6ucbr0d8f8xu4hf5xiwam/womens-long-sleeve-size-chartscarmen.jpg?rlkey=p7x0da6zdb0nijw76ssf15f8p&amp;dl=0","Click to download SizeChart")</f>
      </c>
      <c r="C5250" s="0" t="inlineStr">
        <is>
          <t>Carmen Women's Tri-Blend Button Up</t>
        </is>
      </c>
      <c r="D5250" s="0" t="inlineStr">
        <is>
          <t>114523</t>
        </is>
      </c>
      <c r="E5250" s="0" t="inlineStr">
        <is>
          <t>BLANK CARMEN W BLACK:114523E - 2XL</t>
        </is>
      </c>
      <c r="G5250" s="0" t="inlineStr">
        <is>
          <t>WOMENS</t>
        </is>
      </c>
      <c r="H5250" s="0" t="inlineStr">
        <is>
          <t>2XL</t>
        </is>
      </c>
      <c r="I5250" s="0">
        <v>29.99</v>
      </c>
      <c r="J5250" s="0">
        <v>18</v>
      </c>
    </row>
    <row r="5251" spans="1:10" customHeight="0">
      <c r="A5251" s="0">
        <f>HYPERLINK("https://dl.dropboxusercontent.com/scl/fi/fiaxgo7cv50hf2qffxrtc/114523-f.jpg?rlkey=64zfl6rvv8ydgvmz57cflovvb&amp;dl=0","Click to download Image")</f>
      </c>
      <c r="B5251" s="0">
        <f>HYPERLINK("https://dl.dropboxusercontent.com/scl/fi/6ucbr0d8f8xu4hf5xiwam/womens-long-sleeve-size-chartscarmen.jpg?rlkey=p7x0da6zdb0nijw76ssf15f8p&amp;dl=0","Click to download SizeChart")</f>
      </c>
      <c r="C5251" s="0" t="inlineStr">
        <is>
          <t>Carmen Women's Tri-Blend Button Up</t>
        </is>
      </c>
      <c r="D5251" s="0" t="inlineStr">
        <is>
          <t>114523</t>
        </is>
      </c>
      <c r="E5251" s="0" t="inlineStr">
        <is>
          <t>BLANK CARMEN W BLACK:114523F - 3XL</t>
        </is>
      </c>
      <c r="G5251" s="0" t="inlineStr">
        <is>
          <t>WOMENS</t>
        </is>
      </c>
      <c r="H5251" s="0" t="inlineStr">
        <is>
          <t>3XL</t>
        </is>
      </c>
      <c r="I5251" s="0">
        <v>29.99</v>
      </c>
      <c r="J5251" s="0">
        <v>9</v>
      </c>
    </row>
    <row r="5252" spans="1:10" customHeight="0">
      <c r="A5252" s="0">
        <f>HYPERLINK("https://dl.dropboxusercontent.com/scl/fi/f1tli8ynl419i3y28jqj5/114524-f.jpg?rlkey=ah9agdbttc4zyrxoa51bq3ec6&amp;dl=0","Click to download Image")</f>
      </c>
      <c r="B5252" s="0">
        <f>HYPERLINK("https://dl.dropboxusercontent.com/scl/fi/6ucbr0d8f8xu4hf5xiwam/womens-long-sleeve-size-chartscarmen.jpg?rlkey=p7x0da6zdb0nijw76ssf15f8p&amp;dl=0","Click to download SizeChart")</f>
      </c>
      <c r="C5252" s="0" t="inlineStr">
        <is>
          <t>Carmen Women's Tri-Blend Button Up</t>
        </is>
      </c>
      <c r="D5252" s="0" t="inlineStr">
        <is>
          <t>114524</t>
        </is>
      </c>
      <c r="E5252" s="0" t="inlineStr">
        <is>
          <t>BLANK CARMEN W CARDINAL:114524A - S</t>
        </is>
      </c>
      <c r="G5252" s="0" t="inlineStr">
        <is>
          <t>WOMENS</t>
        </is>
      </c>
      <c r="H5252" s="0" t="inlineStr">
        <is>
          <t>S</t>
        </is>
      </c>
      <c r="I5252" s="0">
        <v>29.99</v>
      </c>
      <c r="J5252" s="0">
        <v>24</v>
      </c>
    </row>
    <row r="5253" spans="1:10" customHeight="0">
      <c r="A5253" s="0">
        <f>HYPERLINK("https://dl.dropboxusercontent.com/scl/fi/f1tli8ynl419i3y28jqj5/114524-f.jpg?rlkey=ah9agdbttc4zyrxoa51bq3ec6&amp;dl=0","Click to download Image")</f>
      </c>
      <c r="B5253" s="0">
        <f>HYPERLINK("https://dl.dropboxusercontent.com/scl/fi/6ucbr0d8f8xu4hf5xiwam/womens-long-sleeve-size-chartscarmen.jpg?rlkey=p7x0da6zdb0nijw76ssf15f8p&amp;dl=0","Click to download SizeChart")</f>
      </c>
      <c r="C5253" s="0" t="inlineStr">
        <is>
          <t>Carmen Women's Tri-Blend Button Up</t>
        </is>
      </c>
      <c r="D5253" s="0" t="inlineStr">
        <is>
          <t>114524</t>
        </is>
      </c>
      <c r="E5253" s="0" t="inlineStr">
        <is>
          <t>BLANK CARMEN W CARDINAL:114524B - M</t>
        </is>
      </c>
      <c r="G5253" s="0" t="inlineStr">
        <is>
          <t>WOMENS</t>
        </is>
      </c>
      <c r="H5253" s="0" t="inlineStr">
        <is>
          <t>M</t>
        </is>
      </c>
      <c r="I5253" s="0">
        <v>29.99</v>
      </c>
      <c r="J5253" s="0">
        <v>48</v>
      </c>
    </row>
    <row r="5254" spans="1:10" customHeight="0">
      <c r="A5254" s="0">
        <f>HYPERLINK("https://dl.dropboxusercontent.com/scl/fi/f1tli8ynl419i3y28jqj5/114524-f.jpg?rlkey=ah9agdbttc4zyrxoa51bq3ec6&amp;dl=0","Click to download Image")</f>
      </c>
      <c r="B5254" s="0">
        <f>HYPERLINK("https://dl.dropboxusercontent.com/scl/fi/6ucbr0d8f8xu4hf5xiwam/womens-long-sleeve-size-chartscarmen.jpg?rlkey=p7x0da6zdb0nijw76ssf15f8p&amp;dl=0","Click to download SizeChart")</f>
      </c>
      <c r="C5254" s="0" t="inlineStr">
        <is>
          <t>Carmen Women's Tri-Blend Button Up</t>
        </is>
      </c>
      <c r="D5254" s="0" t="inlineStr">
        <is>
          <t>114524</t>
        </is>
      </c>
      <c r="E5254" s="0" t="inlineStr">
        <is>
          <t>BLANK CARMEN W CARDINAL:114524C - L</t>
        </is>
      </c>
      <c r="G5254" s="0" t="inlineStr">
        <is>
          <t>WOMENS</t>
        </is>
      </c>
      <c r="H5254" s="0" t="inlineStr">
        <is>
          <t>L</t>
        </is>
      </c>
      <c r="I5254" s="0">
        <v>29.99</v>
      </c>
      <c r="J5254" s="0">
        <v>48</v>
      </c>
    </row>
    <row r="5255" spans="1:10" customHeight="0">
      <c r="A5255" s="0">
        <f>HYPERLINK("https://dl.dropboxusercontent.com/scl/fi/f1tli8ynl419i3y28jqj5/114524-f.jpg?rlkey=ah9agdbttc4zyrxoa51bq3ec6&amp;dl=0","Click to download Image")</f>
      </c>
      <c r="B5255" s="0">
        <f>HYPERLINK("https://dl.dropboxusercontent.com/scl/fi/6ucbr0d8f8xu4hf5xiwam/womens-long-sleeve-size-chartscarmen.jpg?rlkey=p7x0da6zdb0nijw76ssf15f8p&amp;dl=0","Click to download SizeChart")</f>
      </c>
      <c r="C5255" s="0" t="inlineStr">
        <is>
          <t>Carmen Women's Tri-Blend Button Up</t>
        </is>
      </c>
      <c r="D5255" s="0" t="inlineStr">
        <is>
          <t>114524</t>
        </is>
      </c>
      <c r="E5255" s="0" t="inlineStr">
        <is>
          <t>BLANK CARMEN W CARDINAL:114524D - XL</t>
        </is>
      </c>
      <c r="G5255" s="0" t="inlineStr">
        <is>
          <t>WOMENS</t>
        </is>
      </c>
      <c r="H5255" s="0" t="inlineStr">
        <is>
          <t>XL</t>
        </is>
      </c>
      <c r="I5255" s="0">
        <v>29.99</v>
      </c>
      <c r="J5255" s="0">
        <v>23</v>
      </c>
    </row>
    <row r="5256" spans="1:10" customHeight="0">
      <c r="A5256" s="0">
        <f>HYPERLINK("https://dl.dropboxusercontent.com/scl/fi/f1tli8ynl419i3y28jqj5/114524-f.jpg?rlkey=ah9agdbttc4zyrxoa51bq3ec6&amp;dl=0","Click to download Image")</f>
      </c>
      <c r="B5256" s="0">
        <f>HYPERLINK("https://dl.dropboxusercontent.com/scl/fi/6ucbr0d8f8xu4hf5xiwam/womens-long-sleeve-size-chartscarmen.jpg?rlkey=p7x0da6zdb0nijw76ssf15f8p&amp;dl=0","Click to download SizeChart")</f>
      </c>
      <c r="C5256" s="0" t="inlineStr">
        <is>
          <t>Carmen Women's Tri-Blend Button Up</t>
        </is>
      </c>
      <c r="D5256" s="0" t="inlineStr">
        <is>
          <t>114524</t>
        </is>
      </c>
      <c r="E5256" s="0" t="inlineStr">
        <is>
          <t>BLANK CARMEN W CARDINAL:114524E - 2XL</t>
        </is>
      </c>
      <c r="G5256" s="0" t="inlineStr">
        <is>
          <t>WOMENS</t>
        </is>
      </c>
      <c r="H5256" s="0" t="inlineStr">
        <is>
          <t>2XL</t>
        </is>
      </c>
      <c r="I5256" s="0">
        <v>29.99</v>
      </c>
      <c r="J5256" s="0">
        <v>12</v>
      </c>
    </row>
    <row r="5257" spans="1:10" customHeight="0">
      <c r="A5257" s="0">
        <f>HYPERLINK("https://dl.dropboxusercontent.com/scl/fi/f1tli8ynl419i3y28jqj5/114524-f.jpg?rlkey=ah9agdbttc4zyrxoa51bq3ec6&amp;dl=0","Click to download Image")</f>
      </c>
      <c r="B5257" s="0">
        <f>HYPERLINK("https://dl.dropboxusercontent.com/scl/fi/6ucbr0d8f8xu4hf5xiwam/womens-long-sleeve-size-chartscarmen.jpg?rlkey=p7x0da6zdb0nijw76ssf15f8p&amp;dl=0","Click to download SizeChart")</f>
      </c>
      <c r="C5257" s="0" t="inlineStr">
        <is>
          <t>Carmen Women's Tri-Blend Button Up</t>
        </is>
      </c>
      <c r="D5257" s="0" t="inlineStr">
        <is>
          <t>114524</t>
        </is>
      </c>
      <c r="E5257" s="0" t="inlineStr">
        <is>
          <t>BLANK CARMEN W CARDINAL:114524F - 3XL</t>
        </is>
      </c>
      <c r="G5257" s="0" t="inlineStr">
        <is>
          <t>WOMENS</t>
        </is>
      </c>
      <c r="H5257" s="0" t="inlineStr">
        <is>
          <t>3XL</t>
        </is>
      </c>
      <c r="I5257" s="0">
        <v>29.99</v>
      </c>
      <c r="J5257" s="0">
        <v>6</v>
      </c>
    </row>
    <row r="5258" spans="1:10" customHeight="0">
      <c r="A5258" s="0">
        <f>HYPERLINK("https://dl.dropboxusercontent.com/scl/fi/se7fdn9xh1dg9f834vn06/coco.jpg?rlkey=dodly6a7kjx1b6zms2plvzjkf&amp;dl=0","Click to download Image")</f>
      </c>
      <c r="B5258" s="0">
        <f>HYPERLINK("https://dl.dropboxusercontent.com/scl/fi/l8cox381s9nfhtgoauh7y/womens-long-sleeve-size-chartscoco.jpg?rlkey=dzn20h2l6zgxhme3pujblkwus&amp;dl=0","Click to download SizeChart")</f>
      </c>
      <c r="C5258" s="0" t="inlineStr">
        <is>
          <t>Coco Women's Cut Out Long Sleeve</t>
        </is>
      </c>
      <c r="D5258" s="0" t="inlineStr">
        <is>
          <t>111635</t>
        </is>
      </c>
      <c r="E5258" s="0" t="inlineStr">
        <is>
          <t>BLANK COCO BLACK:111635AA - XS</t>
        </is>
      </c>
      <c r="G5258" s="0" t="inlineStr">
        <is>
          <t>WOMENS</t>
        </is>
      </c>
      <c r="H5258" s="0" t="inlineStr">
        <is>
          <t>XS</t>
        </is>
      </c>
      <c r="I5258" s="0">
        <v>29.99</v>
      </c>
      <c r="J5258" s="0">
        <v>42</v>
      </c>
    </row>
    <row r="5259" spans="1:10" customHeight="0">
      <c r="A5259" s="0">
        <f>HYPERLINK("https://dl.dropboxusercontent.com/scl/fi/se7fdn9xh1dg9f834vn06/coco.jpg?rlkey=dodly6a7kjx1b6zms2plvzjkf&amp;dl=0","Click to download Image")</f>
      </c>
      <c r="B5259" s="0">
        <f>HYPERLINK("https://dl.dropboxusercontent.com/scl/fi/l8cox381s9nfhtgoauh7y/womens-long-sleeve-size-chartscoco.jpg?rlkey=dzn20h2l6zgxhme3pujblkwus&amp;dl=0","Click to download SizeChart")</f>
      </c>
      <c r="C5259" s="0" t="inlineStr">
        <is>
          <t>Coco Women's Cut Out Long Sleeve</t>
        </is>
      </c>
      <c r="D5259" s="0" t="inlineStr">
        <is>
          <t>111635</t>
        </is>
      </c>
      <c r="E5259" s="0" t="inlineStr">
        <is>
          <t>BLANK COCO BLACK:111635A - S</t>
        </is>
      </c>
      <c r="G5259" s="0" t="inlineStr">
        <is>
          <t>WOMENS</t>
        </is>
      </c>
      <c r="H5259" s="0" t="inlineStr">
        <is>
          <t>S</t>
        </is>
      </c>
      <c r="I5259" s="0">
        <v>29.99</v>
      </c>
      <c r="J5259" s="0">
        <v>62</v>
      </c>
    </row>
    <row r="5260" spans="1:10" customHeight="0">
      <c r="A5260" s="0">
        <f>HYPERLINK("https://dl.dropboxusercontent.com/scl/fi/se7fdn9xh1dg9f834vn06/coco.jpg?rlkey=dodly6a7kjx1b6zms2plvzjkf&amp;dl=0","Click to download Image")</f>
      </c>
      <c r="B5260" s="0">
        <f>HYPERLINK("https://dl.dropboxusercontent.com/scl/fi/l8cox381s9nfhtgoauh7y/womens-long-sleeve-size-chartscoco.jpg?rlkey=dzn20h2l6zgxhme3pujblkwus&amp;dl=0","Click to download SizeChart")</f>
      </c>
      <c r="C5260" s="0" t="inlineStr">
        <is>
          <t>Coco Women's Cut Out Long Sleeve</t>
        </is>
      </c>
      <c r="D5260" s="0" t="inlineStr">
        <is>
          <t>111635</t>
        </is>
      </c>
      <c r="E5260" s="0" t="inlineStr">
        <is>
          <t>BLANK COCO BLACK:111635B - M</t>
        </is>
      </c>
      <c r="G5260" s="0" t="inlineStr">
        <is>
          <t>WOMENS</t>
        </is>
      </c>
      <c r="H5260" s="0" t="inlineStr">
        <is>
          <t>M</t>
        </is>
      </c>
      <c r="I5260" s="0">
        <v>29.99</v>
      </c>
      <c r="J5260" s="0">
        <v>62</v>
      </c>
    </row>
    <row r="5261" spans="1:10" customHeight="0">
      <c r="A5261" s="0">
        <f>HYPERLINK("https://dl.dropboxusercontent.com/scl/fi/se7fdn9xh1dg9f834vn06/coco.jpg?rlkey=dodly6a7kjx1b6zms2plvzjkf&amp;dl=0","Click to download Image")</f>
      </c>
      <c r="B5261" s="0">
        <f>HYPERLINK("https://dl.dropboxusercontent.com/scl/fi/l8cox381s9nfhtgoauh7y/womens-long-sleeve-size-chartscoco.jpg?rlkey=dzn20h2l6zgxhme3pujblkwus&amp;dl=0","Click to download SizeChart")</f>
      </c>
      <c r="C5261" s="0" t="inlineStr">
        <is>
          <t>Coco Women's Cut Out Long Sleeve</t>
        </is>
      </c>
      <c r="D5261" s="0" t="inlineStr">
        <is>
          <t>111635</t>
        </is>
      </c>
      <c r="E5261" s="0" t="inlineStr">
        <is>
          <t>BLANK COCO BLACK:111635C - L</t>
        </is>
      </c>
      <c r="G5261" s="0" t="inlineStr">
        <is>
          <t>WOMENS</t>
        </is>
      </c>
      <c r="H5261" s="0" t="inlineStr">
        <is>
          <t>L</t>
        </is>
      </c>
      <c r="I5261" s="0">
        <v>29.99</v>
      </c>
      <c r="J5261" s="0">
        <v>42</v>
      </c>
    </row>
    <row r="5262" spans="1:10" customHeight="0">
      <c r="A5262" s="0">
        <f>HYPERLINK("https://dl.dropboxusercontent.com/scl/fi/se7fdn9xh1dg9f834vn06/coco.jpg?rlkey=dodly6a7kjx1b6zms2plvzjkf&amp;dl=0","Click to download Image")</f>
      </c>
      <c r="B5262" s="0">
        <f>HYPERLINK("https://dl.dropboxusercontent.com/scl/fi/l8cox381s9nfhtgoauh7y/womens-long-sleeve-size-chartscoco.jpg?rlkey=dzn20h2l6zgxhme3pujblkwus&amp;dl=0","Click to download SizeChart")</f>
      </c>
      <c r="C5262" s="0" t="inlineStr">
        <is>
          <t>Coco Women's Cut Out Long Sleeve</t>
        </is>
      </c>
      <c r="D5262" s="0" t="inlineStr">
        <is>
          <t>111635</t>
        </is>
      </c>
      <c r="E5262" s="0" t="inlineStr">
        <is>
          <t>BLANK COCO BLACK:111635D - XL</t>
        </is>
      </c>
      <c r="G5262" s="0" t="inlineStr">
        <is>
          <t>WOMENS</t>
        </is>
      </c>
      <c r="H5262" s="0" t="inlineStr">
        <is>
          <t>XL</t>
        </is>
      </c>
      <c r="I5262" s="0">
        <v>29.99</v>
      </c>
      <c r="J5262" s="0">
        <v>42</v>
      </c>
    </row>
    <row r="5263" spans="1:10" customHeight="0">
      <c r="A5263" s="0">
        <f>HYPERLINK("https://dl.dropboxusercontent.com/scl/fi/se7fdn9xh1dg9f834vn06/coco.jpg?rlkey=dodly6a7kjx1b6zms2plvzjkf&amp;dl=0","Click to download Image")</f>
      </c>
      <c r="B5263" s="0">
        <f>HYPERLINK("https://dl.dropboxusercontent.com/scl/fi/l8cox381s9nfhtgoauh7y/womens-long-sleeve-size-chartscoco.jpg?rlkey=dzn20h2l6zgxhme3pujblkwus&amp;dl=0","Click to download SizeChart")</f>
      </c>
      <c r="C5263" s="0" t="inlineStr">
        <is>
          <t>Coco Women's Cut Out Long Sleeve</t>
        </is>
      </c>
      <c r="D5263" s="0" t="inlineStr">
        <is>
          <t>111635</t>
        </is>
      </c>
      <c r="E5263" s="0" t="inlineStr">
        <is>
          <t>BLANK COCO BLACK:111635E - 2XL</t>
        </is>
      </c>
      <c r="G5263" s="0" t="inlineStr">
        <is>
          <t>WOMENS</t>
        </is>
      </c>
      <c r="H5263" s="0" t="inlineStr">
        <is>
          <t>2XL</t>
        </is>
      </c>
      <c r="I5263" s="0">
        <v>29.99</v>
      </c>
      <c r="J5263" s="0">
        <v>24</v>
      </c>
    </row>
    <row r="5264" spans="1:10" customHeight="0">
      <c r="A5264" s="0">
        <f>HYPERLINK("https://dl.dropboxusercontent.com/scl/fi/se7fdn9xh1dg9f834vn06/coco.jpg?rlkey=dodly6a7kjx1b6zms2plvzjkf&amp;dl=0","Click to download Image")</f>
      </c>
      <c r="B5264" s="0">
        <f>HYPERLINK("https://dl.dropboxusercontent.com/scl/fi/l8cox381s9nfhtgoauh7y/womens-long-sleeve-size-chartscoco.jpg?rlkey=dzn20h2l6zgxhme3pujblkwus&amp;dl=0","Click to download SizeChart")</f>
      </c>
      <c r="C5264" s="0" t="inlineStr">
        <is>
          <t>Coco Women's Cut Out Long Sleeve</t>
        </is>
      </c>
      <c r="D5264" s="0" t="inlineStr">
        <is>
          <t>111635</t>
        </is>
      </c>
      <c r="E5264" s="0" t="inlineStr">
        <is>
          <t>BLANK COCO BLACK:111635F - 3XL</t>
        </is>
      </c>
      <c r="G5264" s="0" t="inlineStr">
        <is>
          <t>WOMENS</t>
        </is>
      </c>
      <c r="H5264" s="0" t="inlineStr">
        <is>
          <t>3XL</t>
        </is>
      </c>
      <c r="I5264" s="0">
        <v>29.99</v>
      </c>
      <c r="J5264" s="0">
        <v>24</v>
      </c>
    </row>
    <row r="5265" spans="1:10" customHeight="0">
      <c r="A5265" s="0">
        <f>HYPERLINK("https://dl.dropboxusercontent.com/scl/fi/e1mxfnzshq0dy4ov4n2pi/112303-af.jpg?rlkey=frp3uob3bwwfsd1bcp5b1i8dw&amp;dl=0","Click to download Image")</f>
      </c>
      <c r="B5265" s="0">
        <f>HYPERLINK("https://dl.dropboxusercontent.com/scl/fi/l8cox381s9nfhtgoauh7y/womens-long-sleeve-size-chartscoco.jpg?rlkey=dzn20h2l6zgxhme3pujblkwus&amp;dl=0","Click to download SizeChart")</f>
      </c>
      <c r="C5265" s="0" t="inlineStr">
        <is>
          <t>Coco Women's Cut Out Long Sleeve</t>
        </is>
      </c>
      <c r="D5265" s="0" t="inlineStr">
        <is>
          <t>112303</t>
        </is>
      </c>
      <c r="E5265" s="0" t="inlineStr">
        <is>
          <t>BLANK COCO CARDINAL:112303AA - XS</t>
        </is>
      </c>
      <c r="G5265" s="0" t="inlineStr">
        <is>
          <t>WOMENS</t>
        </is>
      </c>
      <c r="H5265" s="0" t="inlineStr">
        <is>
          <t>XS</t>
        </is>
      </c>
      <c r="I5265" s="0">
        <v>29.99</v>
      </c>
      <c r="J5265" s="0">
        <v>20</v>
      </c>
    </row>
    <row r="5266" spans="1:10" customHeight="0">
      <c r="A5266" s="0">
        <f>HYPERLINK("https://dl.dropboxusercontent.com/scl/fi/e1mxfnzshq0dy4ov4n2pi/112303-af.jpg?rlkey=frp3uob3bwwfsd1bcp5b1i8dw&amp;dl=0","Click to download Image")</f>
      </c>
      <c r="B5266" s="0">
        <f>HYPERLINK("https://dl.dropboxusercontent.com/scl/fi/l8cox381s9nfhtgoauh7y/womens-long-sleeve-size-chartscoco.jpg?rlkey=dzn20h2l6zgxhme3pujblkwus&amp;dl=0","Click to download SizeChart")</f>
      </c>
      <c r="C5266" s="0" t="inlineStr">
        <is>
          <t>Coco Women's Cut Out Long Sleeve</t>
        </is>
      </c>
      <c r="D5266" s="0" t="inlineStr">
        <is>
          <t>112303</t>
        </is>
      </c>
      <c r="E5266" s="0" t="inlineStr">
        <is>
          <t>BLANK COCO CARDINAL:112303A - S</t>
        </is>
      </c>
      <c r="G5266" s="0" t="inlineStr">
        <is>
          <t>WOMENS</t>
        </is>
      </c>
      <c r="H5266" s="0" t="inlineStr">
        <is>
          <t>S</t>
        </is>
      </c>
      <c r="I5266" s="0">
        <v>29.99</v>
      </c>
      <c r="J5266" s="0">
        <v>30</v>
      </c>
    </row>
    <row r="5267" spans="1:10" customHeight="0">
      <c r="A5267" s="0">
        <f>HYPERLINK("https://dl.dropboxusercontent.com/scl/fi/e1mxfnzshq0dy4ov4n2pi/112303-af.jpg?rlkey=frp3uob3bwwfsd1bcp5b1i8dw&amp;dl=0","Click to download Image")</f>
      </c>
      <c r="B5267" s="0">
        <f>HYPERLINK("https://dl.dropboxusercontent.com/scl/fi/l8cox381s9nfhtgoauh7y/womens-long-sleeve-size-chartscoco.jpg?rlkey=dzn20h2l6zgxhme3pujblkwus&amp;dl=0","Click to download SizeChart")</f>
      </c>
      <c r="C5267" s="0" t="inlineStr">
        <is>
          <t>Coco Women's Cut Out Long Sleeve</t>
        </is>
      </c>
      <c r="D5267" s="0" t="inlineStr">
        <is>
          <t>112303</t>
        </is>
      </c>
      <c r="E5267" s="0" t="inlineStr">
        <is>
          <t>BLANK COCO CARDINAL:112303B - M</t>
        </is>
      </c>
      <c r="G5267" s="0" t="inlineStr">
        <is>
          <t>WOMENS</t>
        </is>
      </c>
      <c r="H5267" s="0" t="inlineStr">
        <is>
          <t>M</t>
        </is>
      </c>
      <c r="I5267" s="0">
        <v>29.99</v>
      </c>
      <c r="J5267" s="0">
        <v>30</v>
      </c>
    </row>
    <row r="5268" spans="1:10" customHeight="0">
      <c r="A5268" s="0">
        <f>HYPERLINK("https://dl.dropboxusercontent.com/scl/fi/e1mxfnzshq0dy4ov4n2pi/112303-af.jpg?rlkey=frp3uob3bwwfsd1bcp5b1i8dw&amp;dl=0","Click to download Image")</f>
      </c>
      <c r="B5268" s="0">
        <f>HYPERLINK("https://dl.dropboxusercontent.com/scl/fi/l8cox381s9nfhtgoauh7y/womens-long-sleeve-size-chartscoco.jpg?rlkey=dzn20h2l6zgxhme3pujblkwus&amp;dl=0","Click to download SizeChart")</f>
      </c>
      <c r="C5268" s="0" t="inlineStr">
        <is>
          <t>Coco Women's Cut Out Long Sleeve</t>
        </is>
      </c>
      <c r="D5268" s="0" t="inlineStr">
        <is>
          <t>112303</t>
        </is>
      </c>
      <c r="E5268" s="0" t="inlineStr">
        <is>
          <t>BLANK COCO CARDINAL:112303C - L</t>
        </is>
      </c>
      <c r="G5268" s="0" t="inlineStr">
        <is>
          <t>WOMENS</t>
        </is>
      </c>
      <c r="H5268" s="0" t="inlineStr">
        <is>
          <t>L</t>
        </is>
      </c>
      <c r="I5268" s="0">
        <v>29.99</v>
      </c>
      <c r="J5268" s="0">
        <v>20</v>
      </c>
    </row>
    <row r="5269" spans="1:10" customHeight="0">
      <c r="A5269" s="0">
        <f>HYPERLINK("https://dl.dropboxusercontent.com/scl/fi/e1mxfnzshq0dy4ov4n2pi/112303-af.jpg?rlkey=frp3uob3bwwfsd1bcp5b1i8dw&amp;dl=0","Click to download Image")</f>
      </c>
      <c r="B5269" s="0">
        <f>HYPERLINK("https://dl.dropboxusercontent.com/scl/fi/l8cox381s9nfhtgoauh7y/womens-long-sleeve-size-chartscoco.jpg?rlkey=dzn20h2l6zgxhme3pujblkwus&amp;dl=0","Click to download SizeChart")</f>
      </c>
      <c r="C5269" s="0" t="inlineStr">
        <is>
          <t>Coco Women's Cut Out Long Sleeve</t>
        </is>
      </c>
      <c r="D5269" s="0" t="inlineStr">
        <is>
          <t>112303</t>
        </is>
      </c>
      <c r="E5269" s="0" t="inlineStr">
        <is>
          <t>BLANK COCO CARDINAL:112303D - XL</t>
        </is>
      </c>
      <c r="G5269" s="0" t="inlineStr">
        <is>
          <t>WOMENS</t>
        </is>
      </c>
      <c r="H5269" s="0" t="inlineStr">
        <is>
          <t>XL</t>
        </is>
      </c>
      <c r="I5269" s="0">
        <v>29.99</v>
      </c>
      <c r="J5269" s="0">
        <v>20</v>
      </c>
    </row>
    <row r="5270" spans="1:10" customHeight="0">
      <c r="A5270" s="0">
        <f>HYPERLINK("https://dl.dropboxusercontent.com/scl/fi/e1mxfnzshq0dy4ov4n2pi/112303-af.jpg?rlkey=frp3uob3bwwfsd1bcp5b1i8dw&amp;dl=0","Click to download Image")</f>
      </c>
      <c r="B5270" s="0">
        <f>HYPERLINK("https://dl.dropboxusercontent.com/scl/fi/l8cox381s9nfhtgoauh7y/womens-long-sleeve-size-chartscoco.jpg?rlkey=dzn20h2l6zgxhme3pujblkwus&amp;dl=0","Click to download SizeChart")</f>
      </c>
      <c r="C5270" s="0" t="inlineStr">
        <is>
          <t>Coco Women's Cut Out Long Sleeve</t>
        </is>
      </c>
      <c r="D5270" s="0" t="inlineStr">
        <is>
          <t>112303</t>
        </is>
      </c>
      <c r="E5270" s="0" t="inlineStr">
        <is>
          <t>BLANK COCO CARDINAL:112303E - 2XL</t>
        </is>
      </c>
      <c r="G5270" s="0" t="inlineStr">
        <is>
          <t>WOMENS</t>
        </is>
      </c>
      <c r="H5270" s="0" t="inlineStr">
        <is>
          <t>2XL</t>
        </is>
      </c>
      <c r="I5270" s="0">
        <v>29.99</v>
      </c>
      <c r="J5270" s="0">
        <v>10</v>
      </c>
    </row>
    <row r="5271" spans="1:10" customHeight="0">
      <c r="A5271" s="0">
        <f>HYPERLINK("https://dl.dropboxusercontent.com/scl/fi/e1mxfnzshq0dy4ov4n2pi/112303-af.jpg?rlkey=frp3uob3bwwfsd1bcp5b1i8dw&amp;dl=0","Click to download Image")</f>
      </c>
      <c r="B5271" s="0">
        <f>HYPERLINK("https://dl.dropboxusercontent.com/scl/fi/l8cox381s9nfhtgoauh7y/womens-long-sleeve-size-chartscoco.jpg?rlkey=dzn20h2l6zgxhme3pujblkwus&amp;dl=0","Click to download SizeChart")</f>
      </c>
      <c r="C5271" s="0" t="inlineStr">
        <is>
          <t>Coco Women's Cut Out Long Sleeve</t>
        </is>
      </c>
      <c r="D5271" s="0" t="inlineStr">
        <is>
          <t>112303</t>
        </is>
      </c>
      <c r="E5271" s="0" t="inlineStr">
        <is>
          <t>BLANK COCO CARDINAL:112303F - 3XL</t>
        </is>
      </c>
      <c r="G5271" s="0" t="inlineStr">
        <is>
          <t>WOMENS</t>
        </is>
      </c>
      <c r="H5271" s="0" t="inlineStr">
        <is>
          <t>3XL</t>
        </is>
      </c>
      <c r="I5271" s="0">
        <v>29.99</v>
      </c>
      <c r="J5271" s="0">
        <v>10</v>
      </c>
    </row>
    <row r="5272" spans="1:10" customHeight="0">
      <c r="A5272" s="0">
        <f>HYPERLINK("https://dl.dropboxusercontent.com/scl/fi/nu9nz8wfa6nlr7zr1okrc/daphne-b.jpg?rlkey=y461ak6z3uuta0vixqns4h0u5&amp;dl=0","Click to download Image")</f>
      </c>
      <c r="B5272" s="0">
        <f>HYPERLINK("https://dl.dropboxusercontent.com/scl/fi/xrm0hro7enfnuip8qxxhv/womens-size-chartsdaphne.jpg?rlkey=k93pbmos0yaq9ozdhxu0dklm3&amp;dl=0","Click to download SizeChart")</f>
      </c>
      <c r="C5272" s="0" t="inlineStr">
        <is>
          <t>Daphne Women's Sateen Bomber Jacket</t>
        </is>
      </c>
      <c r="D5272" s="0" t="inlineStr">
        <is>
          <t>113046</t>
        </is>
      </c>
      <c r="E5272" s="0" t="inlineStr">
        <is>
          <t>BLANK DAPHNE BLACK:113046AA - XS</t>
        </is>
      </c>
      <c r="G5272" s="0" t="inlineStr">
        <is>
          <t>WOMENS</t>
        </is>
      </c>
      <c r="H5272" s="0" t="inlineStr">
        <is>
          <t>XS</t>
        </is>
      </c>
      <c r="I5272" s="0">
        <v>64.99</v>
      </c>
      <c r="J5272" s="0">
        <v>23</v>
      </c>
    </row>
    <row r="5273" spans="1:10" customHeight="0">
      <c r="A5273" s="0">
        <f>HYPERLINK("https://dl.dropboxusercontent.com/scl/fi/nu9nz8wfa6nlr7zr1okrc/daphne-b.jpg?rlkey=y461ak6z3uuta0vixqns4h0u5&amp;dl=0","Click to download Image")</f>
      </c>
      <c r="B5273" s="0">
        <f>HYPERLINK("https://dl.dropboxusercontent.com/scl/fi/xrm0hro7enfnuip8qxxhv/womens-size-chartsdaphne.jpg?rlkey=k93pbmos0yaq9ozdhxu0dklm3&amp;dl=0","Click to download SizeChart")</f>
      </c>
      <c r="C5273" s="0" t="inlineStr">
        <is>
          <t>Daphne Women's Sateen Bomber Jacket</t>
        </is>
      </c>
      <c r="D5273" s="0" t="inlineStr">
        <is>
          <t>113046</t>
        </is>
      </c>
      <c r="E5273" s="0" t="inlineStr">
        <is>
          <t>BLANK DAPHNE BLACK:113046A - S</t>
        </is>
      </c>
      <c r="G5273" s="0" t="inlineStr">
        <is>
          <t>WOMENS</t>
        </is>
      </c>
      <c r="H5273" s="0" t="inlineStr">
        <is>
          <t>S</t>
        </is>
      </c>
      <c r="I5273" s="0">
        <v>64.99</v>
      </c>
      <c r="J5273" s="0">
        <v>34</v>
      </c>
    </row>
    <row r="5274" spans="1:10" customHeight="0">
      <c r="A5274" s="0">
        <f>HYPERLINK("https://dl.dropboxusercontent.com/scl/fi/nu9nz8wfa6nlr7zr1okrc/daphne-b.jpg?rlkey=y461ak6z3uuta0vixqns4h0u5&amp;dl=0","Click to download Image")</f>
      </c>
      <c r="B5274" s="0">
        <f>HYPERLINK("https://dl.dropboxusercontent.com/scl/fi/xrm0hro7enfnuip8qxxhv/womens-size-chartsdaphne.jpg?rlkey=k93pbmos0yaq9ozdhxu0dklm3&amp;dl=0","Click to download SizeChart")</f>
      </c>
      <c r="C5274" s="0" t="inlineStr">
        <is>
          <t>Daphne Women's Sateen Bomber Jacket</t>
        </is>
      </c>
      <c r="D5274" s="0" t="inlineStr">
        <is>
          <t>113046</t>
        </is>
      </c>
      <c r="E5274" s="0" t="inlineStr">
        <is>
          <t>BLANK DAPHNE BLACK:113046B - M</t>
        </is>
      </c>
      <c r="G5274" s="0" t="inlineStr">
        <is>
          <t>WOMENS</t>
        </is>
      </c>
      <c r="H5274" s="0" t="inlineStr">
        <is>
          <t>M</t>
        </is>
      </c>
      <c r="I5274" s="0">
        <v>64.99</v>
      </c>
      <c r="J5274" s="0">
        <v>32</v>
      </c>
    </row>
    <row r="5275" spans="1:10" customHeight="0">
      <c r="A5275" s="0">
        <f>HYPERLINK("https://dl.dropboxusercontent.com/scl/fi/nu9nz8wfa6nlr7zr1okrc/daphne-b.jpg?rlkey=y461ak6z3uuta0vixqns4h0u5&amp;dl=0","Click to download Image")</f>
      </c>
      <c r="B5275" s="0">
        <f>HYPERLINK("https://dl.dropboxusercontent.com/scl/fi/xrm0hro7enfnuip8qxxhv/womens-size-chartsdaphne.jpg?rlkey=k93pbmos0yaq9ozdhxu0dklm3&amp;dl=0","Click to download SizeChart")</f>
      </c>
      <c r="C5275" s="0" t="inlineStr">
        <is>
          <t>Daphne Women's Sateen Bomber Jacket</t>
        </is>
      </c>
      <c r="D5275" s="0" t="inlineStr">
        <is>
          <t>113046</t>
        </is>
      </c>
      <c r="E5275" s="0" t="inlineStr">
        <is>
          <t>BLANK DAPHNE BLACK:113046C - L</t>
        </is>
      </c>
      <c r="G5275" s="0" t="inlineStr">
        <is>
          <t>WOMENS</t>
        </is>
      </c>
      <c r="H5275" s="0" t="inlineStr">
        <is>
          <t>L</t>
        </is>
      </c>
      <c r="I5275" s="0">
        <v>64.99</v>
      </c>
      <c r="J5275" s="0">
        <v>23</v>
      </c>
    </row>
    <row r="5276" spans="1:10" customHeight="0">
      <c r="A5276" s="0">
        <f>HYPERLINK("https://dl.dropboxusercontent.com/scl/fi/nu9nz8wfa6nlr7zr1okrc/daphne-b.jpg?rlkey=y461ak6z3uuta0vixqns4h0u5&amp;dl=0","Click to download Image")</f>
      </c>
      <c r="B5276" s="0">
        <f>HYPERLINK("https://dl.dropboxusercontent.com/scl/fi/xrm0hro7enfnuip8qxxhv/womens-size-chartsdaphne.jpg?rlkey=k93pbmos0yaq9ozdhxu0dklm3&amp;dl=0","Click to download SizeChart")</f>
      </c>
      <c r="C5276" s="0" t="inlineStr">
        <is>
          <t>Daphne Women's Sateen Bomber Jacket</t>
        </is>
      </c>
      <c r="D5276" s="0" t="inlineStr">
        <is>
          <t>113046</t>
        </is>
      </c>
      <c r="E5276" s="0" t="inlineStr">
        <is>
          <t>BLANK DAPHNE BLACK:113046D - XL</t>
        </is>
      </c>
      <c r="G5276" s="0" t="inlineStr">
        <is>
          <t>WOMENS</t>
        </is>
      </c>
      <c r="H5276" s="0" t="inlineStr">
        <is>
          <t>XL</t>
        </is>
      </c>
      <c r="I5276" s="0">
        <v>64.99</v>
      </c>
      <c r="J5276" s="0">
        <v>23</v>
      </c>
    </row>
    <row r="5277" spans="1:10" customHeight="0">
      <c r="A5277" s="0">
        <f>HYPERLINK("https://dl.dropboxusercontent.com/scl/fi/nu9nz8wfa6nlr7zr1okrc/daphne-b.jpg?rlkey=y461ak6z3uuta0vixqns4h0u5&amp;dl=0","Click to download Image")</f>
      </c>
      <c r="B5277" s="0">
        <f>HYPERLINK("https://dl.dropboxusercontent.com/scl/fi/xrm0hro7enfnuip8qxxhv/womens-size-chartsdaphne.jpg?rlkey=k93pbmos0yaq9ozdhxu0dklm3&amp;dl=0","Click to download SizeChart")</f>
      </c>
      <c r="C5277" s="0" t="inlineStr">
        <is>
          <t>Daphne Women's Sateen Bomber Jacket</t>
        </is>
      </c>
      <c r="D5277" s="0" t="inlineStr">
        <is>
          <t>113046</t>
        </is>
      </c>
      <c r="E5277" s="0" t="inlineStr">
        <is>
          <t>BLANK DAPHNE BLACK:113046E - 2XL</t>
        </is>
      </c>
      <c r="G5277" s="0" t="inlineStr">
        <is>
          <t>WOMENS</t>
        </is>
      </c>
      <c r="H5277" s="0" t="inlineStr">
        <is>
          <t>2XL</t>
        </is>
      </c>
      <c r="I5277" s="0">
        <v>64.99</v>
      </c>
      <c r="J5277" s="0">
        <v>12</v>
      </c>
    </row>
    <row r="5278" spans="1:10" customHeight="0">
      <c r="A5278" s="0">
        <f>HYPERLINK("https://dl.dropboxusercontent.com/scl/fi/nu9nz8wfa6nlr7zr1okrc/daphne-b.jpg?rlkey=y461ak6z3uuta0vixqns4h0u5&amp;dl=0","Click to download Image")</f>
      </c>
      <c r="B5278" s="0">
        <f>HYPERLINK("https://dl.dropboxusercontent.com/scl/fi/xrm0hro7enfnuip8qxxhv/womens-size-chartsdaphne.jpg?rlkey=k93pbmos0yaq9ozdhxu0dklm3&amp;dl=0","Click to download SizeChart")</f>
      </c>
      <c r="C5278" s="0" t="inlineStr">
        <is>
          <t>Daphne Women's Sateen Bomber Jacket</t>
        </is>
      </c>
      <c r="D5278" s="0" t="inlineStr">
        <is>
          <t>113046</t>
        </is>
      </c>
      <c r="E5278" s="0" t="inlineStr">
        <is>
          <t>BLANK DAPHNE BLACK:113046F - 3XL</t>
        </is>
      </c>
      <c r="G5278" s="0" t="inlineStr">
        <is>
          <t>WOMENS</t>
        </is>
      </c>
      <c r="H5278" s="0" t="inlineStr">
        <is>
          <t>3XL</t>
        </is>
      </c>
      <c r="I5278" s="0">
        <v>64.99</v>
      </c>
      <c r="J5278" s="0">
        <v>13</v>
      </c>
    </row>
    <row r="5279" spans="1:10" customHeight="0">
      <c r="A5279" s="0">
        <f>HYPERLINK("https://dl.dropboxusercontent.com/scl/fi/0dge3jb96vj2beacj03o3/editdsc3641.jpg?rlkey=ya6f84dpsajhg08af2ttf6ok1&amp;dl=0","Click to download Image")</f>
      </c>
      <c r="B5279" s="0">
        <f>HYPERLINK("https://dl.dropboxusercontent.com/scl/fi/rmenzhppy48k23dsl3r36/womens-size-chartsdixie.jpg?rlkey=73kaymid068c3l5clqcwh4cuz&amp;dl=0","Click to download SizeChart")</f>
      </c>
      <c r="C5279" s="0" t="inlineStr">
        <is>
          <t>Dixie Women's Reversible Vest</t>
        </is>
      </c>
      <c r="D5279" s="0" t="inlineStr">
        <is>
          <t>114574</t>
        </is>
      </c>
      <c r="E5279" s="0" t="inlineStr">
        <is>
          <t>BLANK DIXIE W BLACK:114574A - S</t>
        </is>
      </c>
      <c r="G5279" s="0" t="inlineStr">
        <is>
          <t>WOMENS</t>
        </is>
      </c>
      <c r="H5279" s="0" t="inlineStr">
        <is>
          <t>S</t>
        </is>
      </c>
      <c r="I5279" s="0">
        <v>39.99</v>
      </c>
      <c r="J5279" s="0">
        <v>11</v>
      </c>
    </row>
    <row r="5280" spans="1:10" customHeight="0">
      <c r="A5280" s="0">
        <f>HYPERLINK("https://dl.dropboxusercontent.com/scl/fi/0dge3jb96vj2beacj03o3/editdsc3641.jpg?rlkey=ya6f84dpsajhg08af2ttf6ok1&amp;dl=0","Click to download Image")</f>
      </c>
      <c r="B5280" s="0">
        <f>HYPERLINK("https://dl.dropboxusercontent.com/scl/fi/rmenzhppy48k23dsl3r36/womens-size-chartsdixie.jpg?rlkey=73kaymid068c3l5clqcwh4cuz&amp;dl=0","Click to download SizeChart")</f>
      </c>
      <c r="C5280" s="0" t="inlineStr">
        <is>
          <t>Dixie Women's Reversible Vest</t>
        </is>
      </c>
      <c r="D5280" s="0" t="inlineStr">
        <is>
          <t>114574</t>
        </is>
      </c>
      <c r="E5280" s="0" t="inlineStr">
        <is>
          <t>BLANK DIXIE W BLACK:114574B - M</t>
        </is>
      </c>
      <c r="G5280" s="0" t="inlineStr">
        <is>
          <t>WOMENS</t>
        </is>
      </c>
      <c r="H5280" s="0" t="inlineStr">
        <is>
          <t>M</t>
        </is>
      </c>
      <c r="I5280" s="0">
        <v>39.99</v>
      </c>
      <c r="J5280" s="0">
        <v>30</v>
      </c>
    </row>
    <row r="5281" spans="1:10" customHeight="0">
      <c r="A5281" s="0">
        <f>HYPERLINK("https://dl.dropboxusercontent.com/scl/fi/0dge3jb96vj2beacj03o3/editdsc3641.jpg?rlkey=ya6f84dpsajhg08af2ttf6ok1&amp;dl=0","Click to download Image")</f>
      </c>
      <c r="B5281" s="0">
        <f>HYPERLINK("https://dl.dropboxusercontent.com/scl/fi/rmenzhppy48k23dsl3r36/womens-size-chartsdixie.jpg?rlkey=73kaymid068c3l5clqcwh4cuz&amp;dl=0","Click to download SizeChart")</f>
      </c>
      <c r="C5281" s="0" t="inlineStr">
        <is>
          <t>Dixie Women's Reversible Vest</t>
        </is>
      </c>
      <c r="D5281" s="0" t="inlineStr">
        <is>
          <t>114574</t>
        </is>
      </c>
      <c r="E5281" s="0" t="inlineStr">
        <is>
          <t>BLANK DIXIE W BLACK:114574C - L</t>
        </is>
      </c>
      <c r="G5281" s="0" t="inlineStr">
        <is>
          <t>WOMENS</t>
        </is>
      </c>
      <c r="H5281" s="0" t="inlineStr">
        <is>
          <t>L</t>
        </is>
      </c>
      <c r="I5281" s="0">
        <v>39.99</v>
      </c>
      <c r="J5281" s="0">
        <v>22</v>
      </c>
    </row>
    <row r="5282" spans="1:10" customHeight="0">
      <c r="A5282" s="0">
        <f>HYPERLINK("https://dl.dropboxusercontent.com/scl/fi/0dge3jb96vj2beacj03o3/editdsc3641.jpg?rlkey=ya6f84dpsajhg08af2ttf6ok1&amp;dl=0","Click to download Image")</f>
      </c>
      <c r="B5282" s="0">
        <f>HYPERLINK("https://dl.dropboxusercontent.com/scl/fi/rmenzhppy48k23dsl3r36/womens-size-chartsdixie.jpg?rlkey=73kaymid068c3l5clqcwh4cuz&amp;dl=0","Click to download SizeChart")</f>
      </c>
      <c r="C5282" s="0" t="inlineStr">
        <is>
          <t>Dixie Women's Reversible Vest</t>
        </is>
      </c>
      <c r="D5282" s="0" t="inlineStr">
        <is>
          <t>114574</t>
        </is>
      </c>
      <c r="E5282" s="0" t="inlineStr">
        <is>
          <t>BLANK DIXIE W BLACK:114574D - XL</t>
        </is>
      </c>
      <c r="G5282" s="0" t="inlineStr">
        <is>
          <t>WOMENS</t>
        </is>
      </c>
      <c r="H5282" s="0" t="inlineStr">
        <is>
          <t>XL</t>
        </is>
      </c>
      <c r="I5282" s="0">
        <v>39.99</v>
      </c>
      <c r="J5282" s="0">
        <v>0</v>
      </c>
    </row>
    <row r="5283" spans="1:10" customHeight="0">
      <c r="A5283" s="0">
        <f>HYPERLINK("https://dl.dropboxusercontent.com/scl/fi/0dge3jb96vj2beacj03o3/editdsc3641.jpg?rlkey=ya6f84dpsajhg08af2ttf6ok1&amp;dl=0","Click to download Image")</f>
      </c>
      <c r="B5283" s="0">
        <f>HYPERLINK("https://dl.dropboxusercontent.com/scl/fi/rmenzhppy48k23dsl3r36/womens-size-chartsdixie.jpg?rlkey=73kaymid068c3l5clqcwh4cuz&amp;dl=0","Click to download SizeChart")</f>
      </c>
      <c r="C5283" s="0" t="inlineStr">
        <is>
          <t>Dixie Women's Reversible Vest</t>
        </is>
      </c>
      <c r="D5283" s="0" t="inlineStr">
        <is>
          <t>114574</t>
        </is>
      </c>
      <c r="E5283" s="0" t="inlineStr">
        <is>
          <t>BLANK DIXIE W BLACK:114574E - 2XL</t>
        </is>
      </c>
      <c r="G5283" s="0" t="inlineStr">
        <is>
          <t>WOMENS</t>
        </is>
      </c>
      <c r="H5283" s="0" t="inlineStr">
        <is>
          <t>2XL</t>
        </is>
      </c>
      <c r="I5283" s="0">
        <v>41.99</v>
      </c>
      <c r="J5283" s="0">
        <v>0</v>
      </c>
    </row>
    <row r="5284" spans="1:10" customHeight="0">
      <c r="A5284" s="0">
        <f>HYPERLINK("https://dl.dropboxusercontent.com/scl/fi/0dge3jb96vj2beacj03o3/editdsc3641.jpg?rlkey=ya6f84dpsajhg08af2ttf6ok1&amp;dl=0","Click to download Image")</f>
      </c>
      <c r="B5284" s="0">
        <f>HYPERLINK("https://dl.dropboxusercontent.com/scl/fi/rmenzhppy48k23dsl3r36/womens-size-chartsdixie.jpg?rlkey=73kaymid068c3l5clqcwh4cuz&amp;dl=0","Click to download SizeChart")</f>
      </c>
      <c r="C5284" s="0" t="inlineStr">
        <is>
          <t>Dixie Women's Reversible Vest</t>
        </is>
      </c>
      <c r="D5284" s="0" t="inlineStr">
        <is>
          <t>114574</t>
        </is>
      </c>
      <c r="E5284" s="0" t="inlineStr">
        <is>
          <t>BLANK DIXIE W BLACK:114574F - 3XL</t>
        </is>
      </c>
      <c r="G5284" s="0" t="inlineStr">
        <is>
          <t>WOMENS</t>
        </is>
      </c>
      <c r="H5284" s="0" t="inlineStr">
        <is>
          <t>3XL</t>
        </is>
      </c>
      <c r="I5284" s="0">
        <v>41.99</v>
      </c>
      <c r="J5284" s="0">
        <v>0</v>
      </c>
    </row>
    <row r="5285" spans="1:10" customHeight="0">
      <c r="A5285" s="0">
        <f>HYPERLINK("https://dl.dropboxusercontent.com/scl/fi/kpmiyljzl49gb2n6h6xnn/dixie114570af11104.jpg?rlkey=zxrv89fzxdavxxiur3c1qsjoq&amp;dl=0","Click to download Image")</f>
      </c>
      <c r="B5285" s="0">
        <f>HYPERLINK("https://dl.dropboxusercontent.com/scl/fi/rmenzhppy48k23dsl3r36/womens-size-chartsdixie.jpg?rlkey=73kaymid068c3l5clqcwh4cuz&amp;dl=0","Click to download SizeChart")</f>
      </c>
      <c r="C5285" s="0" t="inlineStr">
        <is>
          <t>Dixie Women's Reversible Vest</t>
        </is>
      </c>
      <c r="D5285" s="0" t="inlineStr">
        <is>
          <t>114573</t>
        </is>
      </c>
      <c r="E5285" s="0" t="inlineStr">
        <is>
          <t>BLANK DIXIE W CARDINAL:114573A - S</t>
        </is>
      </c>
      <c r="G5285" s="0" t="inlineStr">
        <is>
          <t>WOMENS</t>
        </is>
      </c>
      <c r="H5285" s="0" t="inlineStr">
        <is>
          <t>S</t>
        </is>
      </c>
      <c r="I5285" s="0">
        <v>39.99</v>
      </c>
      <c r="J5285" s="0">
        <v>18</v>
      </c>
    </row>
    <row r="5286" spans="1:10" customHeight="0">
      <c r="A5286" s="0">
        <f>HYPERLINK("https://dl.dropboxusercontent.com/scl/fi/kpmiyljzl49gb2n6h6xnn/dixie114570af11104.jpg?rlkey=zxrv89fzxdavxxiur3c1qsjoq&amp;dl=0","Click to download Image")</f>
      </c>
      <c r="B5286" s="0">
        <f>HYPERLINK("https://dl.dropboxusercontent.com/scl/fi/rmenzhppy48k23dsl3r36/womens-size-chartsdixie.jpg?rlkey=73kaymid068c3l5clqcwh4cuz&amp;dl=0","Click to download SizeChart")</f>
      </c>
      <c r="C5286" s="0" t="inlineStr">
        <is>
          <t>Dixie Women's Reversible Vest</t>
        </is>
      </c>
      <c r="D5286" s="0" t="inlineStr">
        <is>
          <t>114573</t>
        </is>
      </c>
      <c r="E5286" s="0" t="inlineStr">
        <is>
          <t>BLANK DIXIE W CARDINAL:114573B - M</t>
        </is>
      </c>
      <c r="G5286" s="0" t="inlineStr">
        <is>
          <t>WOMENS</t>
        </is>
      </c>
      <c r="H5286" s="0" t="inlineStr">
        <is>
          <t>M</t>
        </is>
      </c>
      <c r="I5286" s="0">
        <v>39.99</v>
      </c>
      <c r="J5286" s="0">
        <v>43</v>
      </c>
    </row>
    <row r="5287" spans="1:10" customHeight="0">
      <c r="A5287" s="0">
        <f>HYPERLINK("https://dl.dropboxusercontent.com/scl/fi/kpmiyljzl49gb2n6h6xnn/dixie114570af11104.jpg?rlkey=zxrv89fzxdavxxiur3c1qsjoq&amp;dl=0","Click to download Image")</f>
      </c>
      <c r="B5287" s="0">
        <f>HYPERLINK("https://dl.dropboxusercontent.com/scl/fi/rmenzhppy48k23dsl3r36/womens-size-chartsdixie.jpg?rlkey=73kaymid068c3l5clqcwh4cuz&amp;dl=0","Click to download SizeChart")</f>
      </c>
      <c r="C5287" s="0" t="inlineStr">
        <is>
          <t>Dixie Women's Reversible Vest</t>
        </is>
      </c>
      <c r="D5287" s="0" t="inlineStr">
        <is>
          <t>114573</t>
        </is>
      </c>
      <c r="E5287" s="0" t="inlineStr">
        <is>
          <t>BLANK DIXIE W CARDINAL:114573C - L</t>
        </is>
      </c>
      <c r="G5287" s="0" t="inlineStr">
        <is>
          <t>WOMENS</t>
        </is>
      </c>
      <c r="H5287" s="0" t="inlineStr">
        <is>
          <t>L</t>
        </is>
      </c>
      <c r="I5287" s="0">
        <v>39.99</v>
      </c>
      <c r="J5287" s="0">
        <v>38</v>
      </c>
    </row>
    <row r="5288" spans="1:10" customHeight="0">
      <c r="A5288" s="0">
        <f>HYPERLINK("https://dl.dropboxusercontent.com/scl/fi/kpmiyljzl49gb2n6h6xnn/dixie114570af11104.jpg?rlkey=zxrv89fzxdavxxiur3c1qsjoq&amp;dl=0","Click to download Image")</f>
      </c>
      <c r="B5288" s="0">
        <f>HYPERLINK("https://dl.dropboxusercontent.com/scl/fi/rmenzhppy48k23dsl3r36/womens-size-chartsdixie.jpg?rlkey=73kaymid068c3l5clqcwh4cuz&amp;dl=0","Click to download SizeChart")</f>
      </c>
      <c r="C5288" s="0" t="inlineStr">
        <is>
          <t>Dixie Women's Reversible Vest</t>
        </is>
      </c>
      <c r="D5288" s="0" t="inlineStr">
        <is>
          <t>114573</t>
        </is>
      </c>
      <c r="E5288" s="0" t="inlineStr">
        <is>
          <t>BLANK DIXIE W CARDINAL:114573D - XL</t>
        </is>
      </c>
      <c r="G5288" s="0" t="inlineStr">
        <is>
          <t>WOMENS</t>
        </is>
      </c>
      <c r="H5288" s="0" t="inlineStr">
        <is>
          <t>XL</t>
        </is>
      </c>
      <c r="I5288" s="0">
        <v>39.99</v>
      </c>
      <c r="J5288" s="0">
        <v>15</v>
      </c>
    </row>
    <row r="5289" spans="1:10" customHeight="0">
      <c r="A5289" s="0">
        <f>HYPERLINK("https://dl.dropboxusercontent.com/scl/fi/kpmiyljzl49gb2n6h6xnn/dixie114570af11104.jpg?rlkey=zxrv89fzxdavxxiur3c1qsjoq&amp;dl=0","Click to download Image")</f>
      </c>
      <c r="B5289" s="0">
        <f>HYPERLINK("https://dl.dropboxusercontent.com/scl/fi/rmenzhppy48k23dsl3r36/womens-size-chartsdixie.jpg?rlkey=73kaymid068c3l5clqcwh4cuz&amp;dl=0","Click to download SizeChart")</f>
      </c>
      <c r="C5289" s="0" t="inlineStr">
        <is>
          <t>Dixie Women's Reversible Vest</t>
        </is>
      </c>
      <c r="D5289" s="0" t="inlineStr">
        <is>
          <t>114573</t>
        </is>
      </c>
      <c r="E5289" s="0" t="inlineStr">
        <is>
          <t>BLANK DIXIE W CARDINAL:114573E - 2XL</t>
        </is>
      </c>
      <c r="G5289" s="0" t="inlineStr">
        <is>
          <t>WOMENS</t>
        </is>
      </c>
      <c r="H5289" s="0" t="inlineStr">
        <is>
          <t>2XL</t>
        </is>
      </c>
      <c r="I5289" s="0">
        <v>41.99</v>
      </c>
      <c r="J5289" s="0">
        <v>8</v>
      </c>
    </row>
    <row r="5290" spans="1:10" customHeight="0">
      <c r="A5290" s="0">
        <f>HYPERLINK("https://dl.dropboxusercontent.com/scl/fi/kpmiyljzl49gb2n6h6xnn/dixie114570af11104.jpg?rlkey=zxrv89fzxdavxxiur3c1qsjoq&amp;dl=0","Click to download Image")</f>
      </c>
      <c r="B5290" s="0">
        <f>HYPERLINK("https://dl.dropboxusercontent.com/scl/fi/rmenzhppy48k23dsl3r36/womens-size-chartsdixie.jpg?rlkey=73kaymid068c3l5clqcwh4cuz&amp;dl=0","Click to download SizeChart")</f>
      </c>
      <c r="C5290" s="0" t="inlineStr">
        <is>
          <t>Dixie Women's Reversible Vest</t>
        </is>
      </c>
      <c r="D5290" s="0" t="inlineStr">
        <is>
          <t>114573</t>
        </is>
      </c>
      <c r="E5290" s="0" t="inlineStr">
        <is>
          <t>BLANK DIXIE W CARDINAL:114573F - 3XL</t>
        </is>
      </c>
      <c r="G5290" s="0" t="inlineStr">
        <is>
          <t>WOMENS</t>
        </is>
      </c>
      <c r="H5290" s="0" t="inlineStr">
        <is>
          <t>3XL</t>
        </is>
      </c>
      <c r="I5290" s="0">
        <v>41.99</v>
      </c>
      <c r="J5290" s="0">
        <v>6</v>
      </c>
    </row>
    <row r="5291" spans="1:10" customHeight="0">
      <c r="A5291" s="0">
        <f>HYPERLINK("https://dl.dropboxusercontent.com/scl/fi/quvugbskdv3twxn1qpsz0/114572-af1.jpg?rlkey=2s7lz52uaeobt3m9txmcjvvx4&amp;dl=0","Click to download Image")</f>
      </c>
      <c r="B5291" s="0">
        <f>HYPERLINK("https://dl.dropboxusercontent.com/scl/fi/rmenzhppy48k23dsl3r36/womens-size-chartsdixie.jpg?rlkey=73kaymid068c3l5clqcwh4cuz&amp;dl=0","Click to download SizeChart")</f>
      </c>
      <c r="C5291" s="0" t="inlineStr">
        <is>
          <t>Dixie Women's Reversible Vest</t>
        </is>
      </c>
      <c r="D5291" s="0" t="inlineStr">
        <is>
          <t>114572</t>
        </is>
      </c>
      <c r="E5291" s="0" t="inlineStr">
        <is>
          <t>BLANK DIXIE W GOLD:114572A - S</t>
        </is>
      </c>
      <c r="G5291" s="0" t="inlineStr">
        <is>
          <t>WOMENS</t>
        </is>
      </c>
      <c r="H5291" s="0" t="inlineStr">
        <is>
          <t>S</t>
        </is>
      </c>
      <c r="I5291" s="0">
        <v>39.99</v>
      </c>
      <c r="J5291" s="0">
        <v>30</v>
      </c>
    </row>
    <row r="5292" spans="1:10" customHeight="0">
      <c r="A5292" s="0">
        <f>HYPERLINK("https://dl.dropboxusercontent.com/scl/fi/quvugbskdv3twxn1qpsz0/114572-af1.jpg?rlkey=2s7lz52uaeobt3m9txmcjvvx4&amp;dl=0","Click to download Image")</f>
      </c>
      <c r="B5292" s="0">
        <f>HYPERLINK("https://dl.dropboxusercontent.com/scl/fi/rmenzhppy48k23dsl3r36/womens-size-chartsdixie.jpg?rlkey=73kaymid068c3l5clqcwh4cuz&amp;dl=0","Click to download SizeChart")</f>
      </c>
      <c r="C5292" s="0" t="inlineStr">
        <is>
          <t>Dixie Women's Reversible Vest</t>
        </is>
      </c>
      <c r="D5292" s="0" t="inlineStr">
        <is>
          <t>114572</t>
        </is>
      </c>
      <c r="E5292" s="0" t="inlineStr">
        <is>
          <t>BLANK DIXIE W GOLD:114572B - M</t>
        </is>
      </c>
      <c r="G5292" s="0" t="inlineStr">
        <is>
          <t>WOMENS</t>
        </is>
      </c>
      <c r="H5292" s="0" t="inlineStr">
        <is>
          <t>M</t>
        </is>
      </c>
      <c r="I5292" s="0">
        <v>39.99</v>
      </c>
      <c r="J5292" s="0">
        <v>63</v>
      </c>
    </row>
    <row r="5293" spans="1:10" customHeight="0">
      <c r="A5293" s="0">
        <f>HYPERLINK("https://dl.dropboxusercontent.com/scl/fi/quvugbskdv3twxn1qpsz0/114572-af1.jpg?rlkey=2s7lz52uaeobt3m9txmcjvvx4&amp;dl=0","Click to download Image")</f>
      </c>
      <c r="B5293" s="0">
        <f>HYPERLINK("https://dl.dropboxusercontent.com/scl/fi/rmenzhppy48k23dsl3r36/womens-size-chartsdixie.jpg?rlkey=73kaymid068c3l5clqcwh4cuz&amp;dl=0","Click to download SizeChart")</f>
      </c>
      <c r="C5293" s="0" t="inlineStr">
        <is>
          <t>Dixie Women's Reversible Vest</t>
        </is>
      </c>
      <c r="D5293" s="0" t="inlineStr">
        <is>
          <t>114572</t>
        </is>
      </c>
      <c r="E5293" s="0" t="inlineStr">
        <is>
          <t>BLANK DIXIE W GOLD:114572C - L</t>
        </is>
      </c>
      <c r="G5293" s="0" t="inlineStr">
        <is>
          <t>WOMENS</t>
        </is>
      </c>
      <c r="H5293" s="0" t="inlineStr">
        <is>
          <t>L</t>
        </is>
      </c>
      <c r="I5293" s="0">
        <v>39.99</v>
      </c>
      <c r="J5293" s="0">
        <v>53</v>
      </c>
    </row>
    <row r="5294" spans="1:10" customHeight="0">
      <c r="A5294" s="0">
        <f>HYPERLINK("https://dl.dropboxusercontent.com/scl/fi/quvugbskdv3twxn1qpsz0/114572-af1.jpg?rlkey=2s7lz52uaeobt3m9txmcjvvx4&amp;dl=0","Click to download Image")</f>
      </c>
      <c r="B5294" s="0">
        <f>HYPERLINK("https://dl.dropboxusercontent.com/scl/fi/rmenzhppy48k23dsl3r36/womens-size-chartsdixie.jpg?rlkey=73kaymid068c3l5clqcwh4cuz&amp;dl=0","Click to download SizeChart")</f>
      </c>
      <c r="C5294" s="0" t="inlineStr">
        <is>
          <t>Dixie Women's Reversible Vest</t>
        </is>
      </c>
      <c r="D5294" s="0" t="inlineStr">
        <is>
          <t>114572</t>
        </is>
      </c>
      <c r="E5294" s="0" t="inlineStr">
        <is>
          <t>BLANK DIXIE W GOLD:114572D - XL</t>
        </is>
      </c>
      <c r="G5294" s="0" t="inlineStr">
        <is>
          <t>WOMENS</t>
        </is>
      </c>
      <c r="H5294" s="0" t="inlineStr">
        <is>
          <t>XL</t>
        </is>
      </c>
      <c r="I5294" s="0">
        <v>39.99</v>
      </c>
      <c r="J5294" s="0">
        <v>6</v>
      </c>
    </row>
    <row r="5295" spans="1:10" customHeight="0">
      <c r="A5295" s="0">
        <f>HYPERLINK("https://dl.dropboxusercontent.com/scl/fi/quvugbskdv3twxn1qpsz0/114572-af1.jpg?rlkey=2s7lz52uaeobt3m9txmcjvvx4&amp;dl=0","Click to download Image")</f>
      </c>
      <c r="B5295" s="0">
        <f>HYPERLINK("https://dl.dropboxusercontent.com/scl/fi/rmenzhppy48k23dsl3r36/womens-size-chartsdixie.jpg?rlkey=73kaymid068c3l5clqcwh4cuz&amp;dl=0","Click to download SizeChart")</f>
      </c>
      <c r="C5295" s="0" t="inlineStr">
        <is>
          <t>Dixie Women's Reversible Vest</t>
        </is>
      </c>
      <c r="D5295" s="0" t="inlineStr">
        <is>
          <t>114572</t>
        </is>
      </c>
      <c r="E5295" s="0" t="inlineStr">
        <is>
          <t>BLANK DIXIE W GOLD:114572E - 2XL</t>
        </is>
      </c>
      <c r="G5295" s="0" t="inlineStr">
        <is>
          <t>WOMENS</t>
        </is>
      </c>
      <c r="H5295" s="0" t="inlineStr">
        <is>
          <t>2XL</t>
        </is>
      </c>
      <c r="I5295" s="0">
        <v>41.99</v>
      </c>
      <c r="J5295" s="0">
        <v>0</v>
      </c>
    </row>
    <row r="5296" spans="1:10" customHeight="0">
      <c r="A5296" s="0">
        <f>HYPERLINK("https://dl.dropboxusercontent.com/scl/fi/quvugbskdv3twxn1qpsz0/114572-af1.jpg?rlkey=2s7lz52uaeobt3m9txmcjvvx4&amp;dl=0","Click to download Image")</f>
      </c>
      <c r="B5296" s="0">
        <f>HYPERLINK("https://dl.dropboxusercontent.com/scl/fi/rmenzhppy48k23dsl3r36/womens-size-chartsdixie.jpg?rlkey=73kaymid068c3l5clqcwh4cuz&amp;dl=0","Click to download SizeChart")</f>
      </c>
      <c r="C5296" s="0" t="inlineStr">
        <is>
          <t>Dixie Women's Reversible Vest</t>
        </is>
      </c>
      <c r="D5296" s="0" t="inlineStr">
        <is>
          <t>114572</t>
        </is>
      </c>
      <c r="E5296" s="0" t="inlineStr">
        <is>
          <t>BLANK DIXIE W GOLD:114572F - 3XL</t>
        </is>
      </c>
      <c r="G5296" s="0" t="inlineStr">
        <is>
          <t>WOMENS</t>
        </is>
      </c>
      <c r="H5296" s="0" t="inlineStr">
        <is>
          <t>3XL</t>
        </is>
      </c>
      <c r="I5296" s="0">
        <v>41.99</v>
      </c>
      <c r="J5296" s="0">
        <v>0</v>
      </c>
    </row>
    <row r="5297" spans="1:10" customHeight="0">
      <c r="A5297" s="0">
        <f>HYPERLINK("https://dl.dropboxusercontent.com/scl/fi/h77hkgggyhufydd4zwkfo/lulut.jpg?rlkey=6trdf2gaypsd6owc1127wowiy&amp;dl=0","Click to download Image")</f>
      </c>
      <c r="B5297" s="0">
        <f>HYPERLINK("https://dl.dropboxusercontent.com/scl/fi/tmkovtywxv76tf2a1atae/womens-long-sleeve-size-chartslulu.jpg?rlkey=oe3gmi7hjc1dcqzl5m7b6xaza&amp;dl=0","Click to download SizeChart")</f>
      </c>
      <c r="C5297" s="0" t="inlineStr">
        <is>
          <t>Lulu Women's French Terry Long Sleeve</t>
        </is>
      </c>
      <c r="D5297" s="0" t="inlineStr">
        <is>
          <t>114552</t>
        </is>
      </c>
      <c r="E5297" s="0" t="inlineStr">
        <is>
          <t>BLANK LULU W ALMOND:114552A - S</t>
        </is>
      </c>
      <c r="G5297" s="0" t="inlineStr">
        <is>
          <t>WOMENS</t>
        </is>
      </c>
      <c r="H5297" s="0" t="inlineStr">
        <is>
          <t>S</t>
        </is>
      </c>
      <c r="I5297" s="0">
        <v>29.99</v>
      </c>
      <c r="J5297" s="0">
        <v>47</v>
      </c>
    </row>
    <row r="5298" spans="1:10" customHeight="0">
      <c r="A5298" s="0">
        <f>HYPERLINK("https://dl.dropboxusercontent.com/scl/fi/h77hkgggyhufydd4zwkfo/lulut.jpg?rlkey=6trdf2gaypsd6owc1127wowiy&amp;dl=0","Click to download Image")</f>
      </c>
      <c r="B5298" s="0">
        <f>HYPERLINK("https://dl.dropboxusercontent.com/scl/fi/tmkovtywxv76tf2a1atae/womens-long-sleeve-size-chartslulu.jpg?rlkey=oe3gmi7hjc1dcqzl5m7b6xaza&amp;dl=0","Click to download SizeChart")</f>
      </c>
      <c r="C5298" s="0" t="inlineStr">
        <is>
          <t>Lulu Women's French Terry Long Sleeve</t>
        </is>
      </c>
      <c r="D5298" s="0" t="inlineStr">
        <is>
          <t>114552</t>
        </is>
      </c>
      <c r="E5298" s="0" t="inlineStr">
        <is>
          <t>BLANK LULU W ALMOND:114552B - M</t>
        </is>
      </c>
      <c r="G5298" s="0" t="inlineStr">
        <is>
          <t>WOMENS</t>
        </is>
      </c>
      <c r="H5298" s="0" t="inlineStr">
        <is>
          <t>M</t>
        </is>
      </c>
      <c r="I5298" s="0">
        <v>29.99</v>
      </c>
      <c r="J5298" s="0">
        <v>94</v>
      </c>
    </row>
    <row r="5299" spans="1:10" customHeight="0">
      <c r="A5299" s="0">
        <f>HYPERLINK("https://dl.dropboxusercontent.com/scl/fi/h77hkgggyhufydd4zwkfo/lulut.jpg?rlkey=6trdf2gaypsd6owc1127wowiy&amp;dl=0","Click to download Image")</f>
      </c>
      <c r="B5299" s="0">
        <f>HYPERLINK("https://dl.dropboxusercontent.com/scl/fi/tmkovtywxv76tf2a1atae/womens-long-sleeve-size-chartslulu.jpg?rlkey=oe3gmi7hjc1dcqzl5m7b6xaza&amp;dl=0","Click to download SizeChart")</f>
      </c>
      <c r="C5299" s="0" t="inlineStr">
        <is>
          <t>Lulu Women's French Terry Long Sleeve</t>
        </is>
      </c>
      <c r="D5299" s="0" t="inlineStr">
        <is>
          <t>114552</t>
        </is>
      </c>
      <c r="E5299" s="0" t="inlineStr">
        <is>
          <t>BLANK LULU W ALMOND:114552C - L</t>
        </is>
      </c>
      <c r="G5299" s="0" t="inlineStr">
        <is>
          <t>WOMENS</t>
        </is>
      </c>
      <c r="H5299" s="0" t="inlineStr">
        <is>
          <t>L</t>
        </is>
      </c>
      <c r="I5299" s="0">
        <v>29.99</v>
      </c>
      <c r="J5299" s="0">
        <v>91</v>
      </c>
    </row>
    <row r="5300" spans="1:10" customHeight="0">
      <c r="A5300" s="0">
        <f>HYPERLINK("https://dl.dropboxusercontent.com/scl/fi/h77hkgggyhufydd4zwkfo/lulut.jpg?rlkey=6trdf2gaypsd6owc1127wowiy&amp;dl=0","Click to download Image")</f>
      </c>
      <c r="B5300" s="0">
        <f>HYPERLINK("https://dl.dropboxusercontent.com/scl/fi/tmkovtywxv76tf2a1atae/womens-long-sleeve-size-chartslulu.jpg?rlkey=oe3gmi7hjc1dcqzl5m7b6xaza&amp;dl=0","Click to download SizeChart")</f>
      </c>
      <c r="C5300" s="0" t="inlineStr">
        <is>
          <t>Lulu Women's French Terry Long Sleeve</t>
        </is>
      </c>
      <c r="D5300" s="0" t="inlineStr">
        <is>
          <t>114552</t>
        </is>
      </c>
      <c r="E5300" s="0" t="inlineStr">
        <is>
          <t>BLANK LULU W ALMOND:114552D - XL</t>
        </is>
      </c>
      <c r="G5300" s="0" t="inlineStr">
        <is>
          <t>WOMENS</t>
        </is>
      </c>
      <c r="H5300" s="0" t="inlineStr">
        <is>
          <t>XL</t>
        </is>
      </c>
      <c r="I5300" s="0">
        <v>29.99</v>
      </c>
      <c r="J5300" s="0">
        <v>45</v>
      </c>
    </row>
    <row r="5301" spans="1:10" customHeight="0">
      <c r="A5301" s="0">
        <f>HYPERLINK("https://dl.dropboxusercontent.com/scl/fi/h77hkgggyhufydd4zwkfo/lulut.jpg?rlkey=6trdf2gaypsd6owc1127wowiy&amp;dl=0","Click to download Image")</f>
      </c>
      <c r="B5301" s="0">
        <f>HYPERLINK("https://dl.dropboxusercontent.com/scl/fi/tmkovtywxv76tf2a1atae/womens-long-sleeve-size-chartslulu.jpg?rlkey=oe3gmi7hjc1dcqzl5m7b6xaza&amp;dl=0","Click to download SizeChart")</f>
      </c>
      <c r="C5301" s="0" t="inlineStr">
        <is>
          <t>Lulu Women's French Terry Long Sleeve</t>
        </is>
      </c>
      <c r="D5301" s="0" t="inlineStr">
        <is>
          <t>114552</t>
        </is>
      </c>
      <c r="E5301" s="0" t="inlineStr">
        <is>
          <t>BLANK LULU W ALMOND:114552E - 2XL</t>
        </is>
      </c>
      <c r="G5301" s="0" t="inlineStr">
        <is>
          <t>WOMENS</t>
        </is>
      </c>
      <c r="H5301" s="0" t="inlineStr">
        <is>
          <t>2XL</t>
        </is>
      </c>
      <c r="I5301" s="0">
        <v>29.99</v>
      </c>
      <c r="J5301" s="0">
        <v>20</v>
      </c>
    </row>
    <row r="5302" spans="1:10" customHeight="0">
      <c r="A5302" s="0">
        <f>HYPERLINK("https://dl.dropboxusercontent.com/scl/fi/h77hkgggyhufydd4zwkfo/lulut.jpg?rlkey=6trdf2gaypsd6owc1127wowiy&amp;dl=0","Click to download Image")</f>
      </c>
      <c r="B5302" s="0">
        <f>HYPERLINK("https://dl.dropboxusercontent.com/scl/fi/tmkovtywxv76tf2a1atae/womens-long-sleeve-size-chartslulu.jpg?rlkey=oe3gmi7hjc1dcqzl5m7b6xaza&amp;dl=0","Click to download SizeChart")</f>
      </c>
      <c r="C5302" s="0" t="inlineStr">
        <is>
          <t>Lulu Women's French Terry Long Sleeve</t>
        </is>
      </c>
      <c r="D5302" s="0" t="inlineStr">
        <is>
          <t>114552</t>
        </is>
      </c>
      <c r="E5302" s="0" t="inlineStr">
        <is>
          <t>BLANK LULU W ALMOND:114552F - 3XL</t>
        </is>
      </c>
      <c r="G5302" s="0" t="inlineStr">
        <is>
          <t>WOMENS</t>
        </is>
      </c>
      <c r="H5302" s="0" t="inlineStr">
        <is>
          <t>3XL</t>
        </is>
      </c>
      <c r="I5302" s="0">
        <v>29.99</v>
      </c>
      <c r="J5302" s="0">
        <v>8</v>
      </c>
    </row>
    <row r="5303" spans="1:10" customHeight="0">
      <c r="A5303" s="0">
        <f>HYPERLINK("https://dl.dropboxusercontent.com/scl/fi/mg1tabotzb749ew9tr3hi/114960-af.jpg?rlkey=ugts9bqgyckwnquq98pequs1y&amp;dl=0","Click to download Image")</f>
      </c>
      <c r="B5303" s="0">
        <f>HYPERLINK("https://dl.dropboxusercontent.com/scl/fi/tmkovtywxv76tf2a1atae/womens-long-sleeve-size-chartslulu.jpg?rlkey=oe3gmi7hjc1dcqzl5m7b6xaza&amp;dl=0","Click to download SizeChart")</f>
      </c>
      <c r="C5303" s="0" t="inlineStr">
        <is>
          <t>Lulu Women's French Terry Long Sleeve</t>
        </is>
      </c>
      <c r="D5303" s="0" t="inlineStr">
        <is>
          <t>114960</t>
        </is>
      </c>
      <c r="E5303" s="0" t="inlineStr">
        <is>
          <t>BLANK LULU W CARDINAL:114960A - S</t>
        </is>
      </c>
      <c r="G5303" s="0" t="inlineStr">
        <is>
          <t>WOMENS</t>
        </is>
      </c>
      <c r="H5303" s="0" t="inlineStr">
        <is>
          <t>S</t>
        </is>
      </c>
      <c r="I5303" s="0">
        <v>29.99</v>
      </c>
      <c r="J5303" s="0">
        <v>16</v>
      </c>
    </row>
    <row r="5304" spans="1:10" customHeight="0">
      <c r="A5304" s="0">
        <f>HYPERLINK("https://dl.dropboxusercontent.com/scl/fi/mg1tabotzb749ew9tr3hi/114960-af.jpg?rlkey=ugts9bqgyckwnquq98pequs1y&amp;dl=0","Click to download Image")</f>
      </c>
      <c r="B5304" s="0">
        <f>HYPERLINK("https://dl.dropboxusercontent.com/scl/fi/tmkovtywxv76tf2a1atae/womens-long-sleeve-size-chartslulu.jpg?rlkey=oe3gmi7hjc1dcqzl5m7b6xaza&amp;dl=0","Click to download SizeChart")</f>
      </c>
      <c r="C5304" s="0" t="inlineStr">
        <is>
          <t>Lulu Women's French Terry Long Sleeve</t>
        </is>
      </c>
      <c r="D5304" s="0" t="inlineStr">
        <is>
          <t>114960</t>
        </is>
      </c>
      <c r="E5304" s="0" t="inlineStr">
        <is>
          <t>BLANK LULU W CARDINAL:114960B - M</t>
        </is>
      </c>
      <c r="G5304" s="0" t="inlineStr">
        <is>
          <t>WOMENS</t>
        </is>
      </c>
      <c r="H5304" s="0" t="inlineStr">
        <is>
          <t>M</t>
        </is>
      </c>
      <c r="I5304" s="0">
        <v>29.99</v>
      </c>
      <c r="J5304" s="0">
        <v>32</v>
      </c>
    </row>
    <row r="5305" spans="1:10" customHeight="0">
      <c r="A5305" s="0">
        <f>HYPERLINK("https://dl.dropboxusercontent.com/scl/fi/mg1tabotzb749ew9tr3hi/114960-af.jpg?rlkey=ugts9bqgyckwnquq98pequs1y&amp;dl=0","Click to download Image")</f>
      </c>
      <c r="B5305" s="0">
        <f>HYPERLINK("https://dl.dropboxusercontent.com/scl/fi/tmkovtywxv76tf2a1atae/womens-long-sleeve-size-chartslulu.jpg?rlkey=oe3gmi7hjc1dcqzl5m7b6xaza&amp;dl=0","Click to download SizeChart")</f>
      </c>
      <c r="C5305" s="0" t="inlineStr">
        <is>
          <t>Lulu Women's French Terry Long Sleeve</t>
        </is>
      </c>
      <c r="D5305" s="0" t="inlineStr">
        <is>
          <t>114960</t>
        </is>
      </c>
      <c r="E5305" s="0" t="inlineStr">
        <is>
          <t>BLANK LULU W CARDINAL:114960C - L</t>
        </is>
      </c>
      <c r="G5305" s="0" t="inlineStr">
        <is>
          <t>WOMENS</t>
        </is>
      </c>
      <c r="H5305" s="0" t="inlineStr">
        <is>
          <t>L</t>
        </is>
      </c>
      <c r="I5305" s="0">
        <v>29.99</v>
      </c>
      <c r="J5305" s="0">
        <v>31</v>
      </c>
    </row>
    <row r="5306" spans="1:10" customHeight="0">
      <c r="A5306" s="0">
        <f>HYPERLINK("https://dl.dropboxusercontent.com/scl/fi/mg1tabotzb749ew9tr3hi/114960-af.jpg?rlkey=ugts9bqgyckwnquq98pequs1y&amp;dl=0","Click to download Image")</f>
      </c>
      <c r="B5306" s="0">
        <f>HYPERLINK("https://dl.dropboxusercontent.com/scl/fi/tmkovtywxv76tf2a1atae/womens-long-sleeve-size-chartslulu.jpg?rlkey=oe3gmi7hjc1dcqzl5m7b6xaza&amp;dl=0","Click to download SizeChart")</f>
      </c>
      <c r="C5306" s="0" t="inlineStr">
        <is>
          <t>Lulu Women's French Terry Long Sleeve</t>
        </is>
      </c>
      <c r="D5306" s="0" t="inlineStr">
        <is>
          <t>114960</t>
        </is>
      </c>
      <c r="E5306" s="0" t="inlineStr">
        <is>
          <t>BLANK LULU W CARDINAL:114960D - XL</t>
        </is>
      </c>
      <c r="G5306" s="0" t="inlineStr">
        <is>
          <t>WOMENS</t>
        </is>
      </c>
      <c r="H5306" s="0" t="inlineStr">
        <is>
          <t>XL</t>
        </is>
      </c>
      <c r="I5306" s="0">
        <v>29.99</v>
      </c>
      <c r="J5306" s="0">
        <v>16</v>
      </c>
    </row>
    <row r="5307" spans="1:10" customHeight="0">
      <c r="A5307" s="0">
        <f>HYPERLINK("https://dl.dropboxusercontent.com/scl/fi/mg1tabotzb749ew9tr3hi/114960-af.jpg?rlkey=ugts9bqgyckwnquq98pequs1y&amp;dl=0","Click to download Image")</f>
      </c>
      <c r="B5307" s="0">
        <f>HYPERLINK("https://dl.dropboxusercontent.com/scl/fi/tmkovtywxv76tf2a1atae/womens-long-sleeve-size-chartslulu.jpg?rlkey=oe3gmi7hjc1dcqzl5m7b6xaza&amp;dl=0","Click to download SizeChart")</f>
      </c>
      <c r="C5307" s="0" t="inlineStr">
        <is>
          <t>Lulu Women's French Terry Long Sleeve</t>
        </is>
      </c>
      <c r="D5307" s="0" t="inlineStr">
        <is>
          <t>114960</t>
        </is>
      </c>
      <c r="E5307" s="0" t="inlineStr">
        <is>
          <t>BLANK LULU W CARDINAL:114960E - 2XL</t>
        </is>
      </c>
      <c r="G5307" s="0" t="inlineStr">
        <is>
          <t>WOMENS</t>
        </is>
      </c>
      <c r="H5307" s="0" t="inlineStr">
        <is>
          <t>2XL</t>
        </is>
      </c>
      <c r="I5307" s="0">
        <v>29.99</v>
      </c>
      <c r="J5307" s="0">
        <v>8</v>
      </c>
    </row>
    <row r="5308" spans="1:10" customHeight="0">
      <c r="A5308" s="0">
        <f>HYPERLINK("https://dl.dropboxusercontent.com/scl/fi/mg1tabotzb749ew9tr3hi/114960-af.jpg?rlkey=ugts9bqgyckwnquq98pequs1y&amp;dl=0","Click to download Image")</f>
      </c>
      <c r="B5308" s="0">
        <f>HYPERLINK("https://dl.dropboxusercontent.com/scl/fi/tmkovtywxv76tf2a1atae/womens-long-sleeve-size-chartslulu.jpg?rlkey=oe3gmi7hjc1dcqzl5m7b6xaza&amp;dl=0","Click to download SizeChart")</f>
      </c>
      <c r="C5308" s="0" t="inlineStr">
        <is>
          <t>Lulu Women's French Terry Long Sleeve</t>
        </is>
      </c>
      <c r="D5308" s="0" t="inlineStr">
        <is>
          <t>114960</t>
        </is>
      </c>
      <c r="E5308" s="0" t="inlineStr">
        <is>
          <t>BLANK LULU W CARDINAL:114960F - 3XL</t>
        </is>
      </c>
      <c r="G5308" s="0" t="inlineStr">
        <is>
          <t>WOMENS</t>
        </is>
      </c>
      <c r="H5308" s="0" t="inlineStr">
        <is>
          <t>3XL</t>
        </is>
      </c>
      <c r="I5308" s="0">
        <v>29.99</v>
      </c>
      <c r="J5308" s="0">
        <v>4</v>
      </c>
    </row>
    <row r="5309" spans="1:10" customHeight="0">
      <c r="A5309" s="0">
        <f>HYPERLINK("https://dl.dropboxusercontent.com/scl/fi/p5lgq2tzwvqke5b80rbpd/114961-af.jpg?rlkey=g3lal4vjy60y8uy754hrebw9z&amp;dl=0","Click to download Image")</f>
      </c>
      <c r="B5309" s="0">
        <f>HYPERLINK("https://dl.dropboxusercontent.com/scl/fi/tmkovtywxv76tf2a1atae/womens-long-sleeve-size-chartslulu.jpg?rlkey=oe3gmi7hjc1dcqzl5m7b6xaza&amp;dl=0","Click to download SizeChart")</f>
      </c>
      <c r="C5309" s="0" t="inlineStr">
        <is>
          <t>Lulu Women's French Terry Long Sleeve</t>
        </is>
      </c>
      <c r="D5309" s="0" t="inlineStr">
        <is>
          <t>114961</t>
        </is>
      </c>
      <c r="E5309" s="0" t="inlineStr">
        <is>
          <t>BLANK LULU W PURPLE:114961A - S</t>
        </is>
      </c>
      <c r="G5309" s="0" t="inlineStr">
        <is>
          <t>WOMENS</t>
        </is>
      </c>
      <c r="H5309" s="0" t="inlineStr">
        <is>
          <t>S</t>
        </is>
      </c>
      <c r="I5309" s="0">
        <v>29.99</v>
      </c>
      <c r="J5309" s="0">
        <v>12</v>
      </c>
    </row>
    <row r="5310" spans="1:10" customHeight="0">
      <c r="A5310" s="0">
        <f>HYPERLINK("https://dl.dropboxusercontent.com/scl/fi/p5lgq2tzwvqke5b80rbpd/114961-af.jpg?rlkey=g3lal4vjy60y8uy754hrebw9z&amp;dl=0","Click to download Image")</f>
      </c>
      <c r="B5310" s="0">
        <f>HYPERLINK("https://dl.dropboxusercontent.com/scl/fi/tmkovtywxv76tf2a1atae/womens-long-sleeve-size-chartslulu.jpg?rlkey=oe3gmi7hjc1dcqzl5m7b6xaza&amp;dl=0","Click to download SizeChart")</f>
      </c>
      <c r="C5310" s="0" t="inlineStr">
        <is>
          <t>Lulu Women's French Terry Long Sleeve</t>
        </is>
      </c>
      <c r="D5310" s="0" t="inlineStr">
        <is>
          <t>114961</t>
        </is>
      </c>
      <c r="E5310" s="0" t="inlineStr">
        <is>
          <t>BLANK LULU W PURPLE:114961B - M</t>
        </is>
      </c>
      <c r="G5310" s="0" t="inlineStr">
        <is>
          <t>WOMENS</t>
        </is>
      </c>
      <c r="H5310" s="0" t="inlineStr">
        <is>
          <t>M</t>
        </is>
      </c>
      <c r="I5310" s="0">
        <v>29.99</v>
      </c>
      <c r="J5310" s="0">
        <v>23</v>
      </c>
    </row>
    <row r="5311" spans="1:10" customHeight="0">
      <c r="A5311" s="0">
        <f>HYPERLINK("https://dl.dropboxusercontent.com/scl/fi/p5lgq2tzwvqke5b80rbpd/114961-af.jpg?rlkey=g3lal4vjy60y8uy754hrebw9z&amp;dl=0","Click to download Image")</f>
      </c>
      <c r="B5311" s="0">
        <f>HYPERLINK("https://dl.dropboxusercontent.com/scl/fi/tmkovtywxv76tf2a1atae/womens-long-sleeve-size-chartslulu.jpg?rlkey=oe3gmi7hjc1dcqzl5m7b6xaza&amp;dl=0","Click to download SizeChart")</f>
      </c>
      <c r="C5311" s="0" t="inlineStr">
        <is>
          <t>Lulu Women's French Terry Long Sleeve</t>
        </is>
      </c>
      <c r="D5311" s="0" t="inlineStr">
        <is>
          <t>114961</t>
        </is>
      </c>
      <c r="E5311" s="0" t="inlineStr">
        <is>
          <t>BLANK LULU W PURPLE:114961C - L</t>
        </is>
      </c>
      <c r="G5311" s="0" t="inlineStr">
        <is>
          <t>WOMENS</t>
        </is>
      </c>
      <c r="H5311" s="0" t="inlineStr">
        <is>
          <t>L</t>
        </is>
      </c>
      <c r="I5311" s="0">
        <v>29.99</v>
      </c>
      <c r="J5311" s="0">
        <v>22</v>
      </c>
    </row>
    <row r="5312" spans="1:10" customHeight="0">
      <c r="A5312" s="0">
        <f>HYPERLINK("https://dl.dropboxusercontent.com/scl/fi/p5lgq2tzwvqke5b80rbpd/114961-af.jpg?rlkey=g3lal4vjy60y8uy754hrebw9z&amp;dl=0","Click to download Image")</f>
      </c>
      <c r="B5312" s="0">
        <f>HYPERLINK("https://dl.dropboxusercontent.com/scl/fi/tmkovtywxv76tf2a1atae/womens-long-sleeve-size-chartslulu.jpg?rlkey=oe3gmi7hjc1dcqzl5m7b6xaza&amp;dl=0","Click to download SizeChart")</f>
      </c>
      <c r="C5312" s="0" t="inlineStr">
        <is>
          <t>Lulu Women's French Terry Long Sleeve</t>
        </is>
      </c>
      <c r="D5312" s="0" t="inlineStr">
        <is>
          <t>114961</t>
        </is>
      </c>
      <c r="E5312" s="0" t="inlineStr">
        <is>
          <t>BLANK LULU W PURPLE:114961D - XL</t>
        </is>
      </c>
      <c r="G5312" s="0" t="inlineStr">
        <is>
          <t>WOMENS</t>
        </is>
      </c>
      <c r="H5312" s="0" t="inlineStr">
        <is>
          <t>XL</t>
        </is>
      </c>
      <c r="I5312" s="0">
        <v>29.99</v>
      </c>
      <c r="J5312" s="0">
        <v>8</v>
      </c>
    </row>
    <row r="5313" spans="1:10" customHeight="0">
      <c r="A5313" s="0">
        <f>HYPERLINK("https://dl.dropboxusercontent.com/scl/fi/p5lgq2tzwvqke5b80rbpd/114961-af.jpg?rlkey=g3lal4vjy60y8uy754hrebw9z&amp;dl=0","Click to download Image")</f>
      </c>
      <c r="B5313" s="0">
        <f>HYPERLINK("https://dl.dropboxusercontent.com/scl/fi/tmkovtywxv76tf2a1atae/womens-long-sleeve-size-chartslulu.jpg?rlkey=oe3gmi7hjc1dcqzl5m7b6xaza&amp;dl=0","Click to download SizeChart")</f>
      </c>
      <c r="C5313" s="0" t="inlineStr">
        <is>
          <t>Lulu Women's French Terry Long Sleeve</t>
        </is>
      </c>
      <c r="D5313" s="0" t="inlineStr">
        <is>
          <t>114961</t>
        </is>
      </c>
      <c r="E5313" s="0" t="inlineStr">
        <is>
          <t>BLANK LULU W PURPLE:114961E - 2XL</t>
        </is>
      </c>
      <c r="G5313" s="0" t="inlineStr">
        <is>
          <t>WOMENS</t>
        </is>
      </c>
      <c r="H5313" s="0" t="inlineStr">
        <is>
          <t>2XL</t>
        </is>
      </c>
      <c r="I5313" s="0">
        <v>29.99</v>
      </c>
      <c r="J5313" s="0">
        <v>5</v>
      </c>
    </row>
    <row r="5314" spans="1:10" customHeight="0">
      <c r="A5314" s="0">
        <f>HYPERLINK("https://dl.dropboxusercontent.com/scl/fi/p5lgq2tzwvqke5b80rbpd/114961-af.jpg?rlkey=g3lal4vjy60y8uy754hrebw9z&amp;dl=0","Click to download Image")</f>
      </c>
      <c r="B5314" s="0">
        <f>HYPERLINK("https://dl.dropboxusercontent.com/scl/fi/tmkovtywxv76tf2a1atae/womens-long-sleeve-size-chartslulu.jpg?rlkey=oe3gmi7hjc1dcqzl5m7b6xaza&amp;dl=0","Click to download SizeChart")</f>
      </c>
      <c r="C5314" s="0" t="inlineStr">
        <is>
          <t>Lulu Women's French Terry Long Sleeve</t>
        </is>
      </c>
      <c r="D5314" s="0" t="inlineStr">
        <is>
          <t>114961</t>
        </is>
      </c>
      <c r="E5314" s="0" t="inlineStr">
        <is>
          <t>BLANK LULU W PURPLE:114961F - 3XL</t>
        </is>
      </c>
      <c r="G5314" s="0" t="inlineStr">
        <is>
          <t>WOMENS</t>
        </is>
      </c>
      <c r="H5314" s="0" t="inlineStr">
        <is>
          <t>3XL</t>
        </is>
      </c>
      <c r="I5314" s="0">
        <v>29.99</v>
      </c>
      <c r="J5314" s="0">
        <v>2</v>
      </c>
    </row>
    <row r="5315" spans="1:10" customHeight="0">
      <c r="A5315" s="0">
        <f>HYPERLINK("https://dl.dropboxusercontent.com/scl/fi/bfhvnr99bjjxmtfna8osi/123994-af.jpg?rlkey=j1rk7mx15foe7on426ljq9m73&amp;dl=0","Click to download Image")</f>
      </c>
      <c r="B5315" s="0">
        <f>HYPERLINK("https://dl.dropboxusercontent.com/scl/fi/sp1dgtkcwouq120sibh4w/womens-t-shirt-size-chartsmarielle.jpg?rlkey=gy89iz1m88fyfgwjrtqfl2v12&amp;dl=0","Click to download SizeChart")</f>
      </c>
      <c r="C5315" s="0" t="inlineStr">
        <is>
          <t>Marielle Women's Cotton T-Shirt</t>
        </is>
      </c>
      <c r="D5315" s="0" t="inlineStr">
        <is>
          <t>123994</t>
        </is>
      </c>
      <c r="E5315" s="0" t="inlineStr">
        <is>
          <t>BLANK MARIEL W BK:123994A-S</t>
        </is>
      </c>
      <c r="F5315" s="0" t="inlineStr">
        <is>
          <t>899123994040</t>
        </is>
      </c>
      <c r="G5315" s="0" t="inlineStr">
        <is>
          <t>WOMENS</t>
        </is>
      </c>
      <c r="H5315" s="0" t="inlineStr">
        <is>
          <t>S</t>
        </is>
      </c>
      <c r="I5315" s="0">
        <v>16.99</v>
      </c>
      <c r="J5315" s="0">
        <v>34</v>
      </c>
    </row>
    <row r="5316" spans="1:10" customHeight="0">
      <c r="A5316" s="0">
        <f>HYPERLINK("https://dl.dropboxusercontent.com/scl/fi/bfhvnr99bjjxmtfna8osi/123994-af.jpg?rlkey=j1rk7mx15foe7on426ljq9m73&amp;dl=0","Click to download Image")</f>
      </c>
      <c r="B5316" s="0">
        <f>HYPERLINK("https://dl.dropboxusercontent.com/scl/fi/sp1dgtkcwouq120sibh4w/womens-t-shirt-size-chartsmarielle.jpg?rlkey=gy89iz1m88fyfgwjrtqfl2v12&amp;dl=0","Click to download SizeChart")</f>
      </c>
      <c r="C5316" s="0" t="inlineStr">
        <is>
          <t>Marielle Women's Cotton T-Shirt</t>
        </is>
      </c>
      <c r="D5316" s="0" t="inlineStr">
        <is>
          <t>123994</t>
        </is>
      </c>
      <c r="E5316" s="0" t="inlineStr">
        <is>
          <t>BLANK MARIEL W BK:123994B-M</t>
        </is>
      </c>
      <c r="F5316" s="0" t="inlineStr">
        <is>
          <t>899123994057</t>
        </is>
      </c>
      <c r="G5316" s="0" t="inlineStr">
        <is>
          <t>WOMENS</t>
        </is>
      </c>
      <c r="H5316" s="0" t="inlineStr">
        <is>
          <t>M</t>
        </is>
      </c>
      <c r="I5316" s="0">
        <v>16.99</v>
      </c>
      <c r="J5316" s="0">
        <v>88</v>
      </c>
    </row>
    <row r="5317" spans="1:10" customHeight="0">
      <c r="A5317" s="0">
        <f>HYPERLINK("https://dl.dropboxusercontent.com/scl/fi/bfhvnr99bjjxmtfna8osi/123994-af.jpg?rlkey=j1rk7mx15foe7on426ljq9m73&amp;dl=0","Click to download Image")</f>
      </c>
      <c r="B5317" s="0">
        <f>HYPERLINK("https://dl.dropboxusercontent.com/scl/fi/sp1dgtkcwouq120sibh4w/womens-t-shirt-size-chartsmarielle.jpg?rlkey=gy89iz1m88fyfgwjrtqfl2v12&amp;dl=0","Click to download SizeChart")</f>
      </c>
      <c r="C5317" s="0" t="inlineStr">
        <is>
          <t>Marielle Women's Cotton T-Shirt</t>
        </is>
      </c>
      <c r="D5317" s="0" t="inlineStr">
        <is>
          <t>123994</t>
        </is>
      </c>
      <c r="E5317" s="0" t="inlineStr">
        <is>
          <t>BLANK MARIEL W BK:123994C-L</t>
        </is>
      </c>
      <c r="F5317" s="0" t="inlineStr">
        <is>
          <t>899123994064</t>
        </is>
      </c>
      <c r="G5317" s="0" t="inlineStr">
        <is>
          <t>WOMENS</t>
        </is>
      </c>
      <c r="H5317" s="0" t="inlineStr">
        <is>
          <t>L</t>
        </is>
      </c>
      <c r="I5317" s="0">
        <v>16.99</v>
      </c>
      <c r="J5317" s="0">
        <v>66</v>
      </c>
    </row>
    <row r="5318" spans="1:10" customHeight="0">
      <c r="A5318" s="0">
        <f>HYPERLINK("https://dl.dropboxusercontent.com/scl/fi/bfhvnr99bjjxmtfna8osi/123994-af.jpg?rlkey=j1rk7mx15foe7on426ljq9m73&amp;dl=0","Click to download Image")</f>
      </c>
      <c r="B5318" s="0">
        <f>HYPERLINK("https://dl.dropboxusercontent.com/scl/fi/sp1dgtkcwouq120sibh4w/womens-t-shirt-size-chartsmarielle.jpg?rlkey=gy89iz1m88fyfgwjrtqfl2v12&amp;dl=0","Click to download SizeChart")</f>
      </c>
      <c r="C5318" s="0" t="inlineStr">
        <is>
          <t>Marielle Women's Cotton T-Shirt</t>
        </is>
      </c>
      <c r="D5318" s="0" t="inlineStr">
        <is>
          <t>123994</t>
        </is>
      </c>
      <c r="E5318" s="0" t="inlineStr">
        <is>
          <t>BLANK MARIEL W BK:123994D-XL</t>
        </is>
      </c>
      <c r="F5318" s="0" t="inlineStr">
        <is>
          <t>899123994071</t>
        </is>
      </c>
      <c r="G5318" s="0" t="inlineStr">
        <is>
          <t>WOMENS</t>
        </is>
      </c>
      <c r="H5318" s="0" t="inlineStr">
        <is>
          <t>XL</t>
        </is>
      </c>
      <c r="I5318" s="0">
        <v>16.99</v>
      </c>
      <c r="J5318" s="0">
        <v>39</v>
      </c>
    </row>
    <row r="5319" spans="1:10" customHeight="0">
      <c r="A5319" s="0">
        <f>HYPERLINK("https://dl.dropboxusercontent.com/scl/fi/bfhvnr99bjjxmtfna8osi/123994-af.jpg?rlkey=j1rk7mx15foe7on426ljq9m73&amp;dl=0","Click to download Image")</f>
      </c>
      <c r="B5319" s="0">
        <f>HYPERLINK("https://dl.dropboxusercontent.com/scl/fi/sp1dgtkcwouq120sibh4w/womens-t-shirt-size-chartsmarielle.jpg?rlkey=gy89iz1m88fyfgwjrtqfl2v12&amp;dl=0","Click to download SizeChart")</f>
      </c>
      <c r="C5319" s="0" t="inlineStr">
        <is>
          <t>Marielle Women's Cotton T-Shirt</t>
        </is>
      </c>
      <c r="D5319" s="0" t="inlineStr">
        <is>
          <t>123994</t>
        </is>
      </c>
      <c r="E5319" s="0" t="inlineStr">
        <is>
          <t>BLANK MARIEL W BK:123994E-2XL</t>
        </is>
      </c>
      <c r="F5319" s="0" t="inlineStr">
        <is>
          <t>899123994088</t>
        </is>
      </c>
      <c r="G5319" s="0" t="inlineStr">
        <is>
          <t>WOMENS</t>
        </is>
      </c>
      <c r="H5319" s="0" t="inlineStr">
        <is>
          <t>2XL</t>
        </is>
      </c>
      <c r="I5319" s="0">
        <v>16.99</v>
      </c>
      <c r="J5319" s="0">
        <v>11</v>
      </c>
    </row>
    <row r="5320" spans="1:10" customHeight="0">
      <c r="A5320" s="0">
        <f>HYPERLINK("https://dl.dropboxusercontent.com/scl/fi/bfhvnr99bjjxmtfna8osi/123994-af.jpg?rlkey=j1rk7mx15foe7on426ljq9m73&amp;dl=0","Click to download Image")</f>
      </c>
      <c r="B5320" s="0">
        <f>HYPERLINK("https://dl.dropboxusercontent.com/scl/fi/sp1dgtkcwouq120sibh4w/womens-t-shirt-size-chartsmarielle.jpg?rlkey=gy89iz1m88fyfgwjrtqfl2v12&amp;dl=0","Click to download SizeChart")</f>
      </c>
      <c r="C5320" s="0" t="inlineStr">
        <is>
          <t>Marielle Women's Cotton T-Shirt</t>
        </is>
      </c>
      <c r="D5320" s="0" t="inlineStr">
        <is>
          <t>123994</t>
        </is>
      </c>
      <c r="E5320" s="0" t="inlineStr">
        <is>
          <t>BLANK MARIEL W BK:123994F-3XL</t>
        </is>
      </c>
      <c r="F5320" s="0" t="inlineStr">
        <is>
          <t>899123994095</t>
        </is>
      </c>
      <c r="G5320" s="0" t="inlineStr">
        <is>
          <t>WOMENS</t>
        </is>
      </c>
      <c r="H5320" s="0" t="inlineStr">
        <is>
          <t>3XL</t>
        </is>
      </c>
      <c r="I5320" s="0">
        <v>16.99</v>
      </c>
      <c r="J5320" s="0">
        <v>5</v>
      </c>
    </row>
    <row r="5321" spans="1:10" customHeight="0">
      <c r="A5321" s="0">
        <f>HYPERLINK("https://dl.dropboxusercontent.com/scl/fi/6u2x7tllu2z0dm5yqo1nf/editdsc3683.jpg?rlkey=twrlo4umtldn33iyhckh4tfdx&amp;dl=0","Click to download Image")</f>
      </c>
      <c r="B5321" s="0">
        <f>HYPERLINK("https://dl.dropboxusercontent.com/scl/fi/sp1dgtkcwouq120sibh4w/womens-t-shirt-size-chartsmarielle.jpg?rlkey=gy89iz1m88fyfgwjrtqfl2v12&amp;dl=0","Click to download SizeChart")</f>
      </c>
      <c r="C5321" s="0" t="inlineStr">
        <is>
          <t>Marielle Women's Cotton T-Shirt</t>
        </is>
      </c>
      <c r="D5321" s="0" t="inlineStr">
        <is>
          <t>124350</t>
        </is>
      </c>
      <c r="E5321" s="0" t="inlineStr">
        <is>
          <t>BLANK MARIEL W GY:124350A-S</t>
        </is>
      </c>
      <c r="F5321" s="0" t="inlineStr">
        <is>
          <t>899124350043</t>
        </is>
      </c>
      <c r="G5321" s="0" t="inlineStr">
        <is>
          <t>WOMENS</t>
        </is>
      </c>
      <c r="H5321" s="0" t="inlineStr">
        <is>
          <t>S</t>
        </is>
      </c>
      <c r="I5321" s="0">
        <v>16.99</v>
      </c>
      <c r="J5321" s="0">
        <v>42</v>
      </c>
    </row>
    <row r="5322" spans="1:10" customHeight="0">
      <c r="A5322" s="0">
        <f>HYPERLINK("https://dl.dropboxusercontent.com/scl/fi/6u2x7tllu2z0dm5yqo1nf/editdsc3683.jpg?rlkey=twrlo4umtldn33iyhckh4tfdx&amp;dl=0","Click to download Image")</f>
      </c>
      <c r="B5322" s="0">
        <f>HYPERLINK("https://dl.dropboxusercontent.com/scl/fi/sp1dgtkcwouq120sibh4w/womens-t-shirt-size-chartsmarielle.jpg?rlkey=gy89iz1m88fyfgwjrtqfl2v12&amp;dl=0","Click to download SizeChart")</f>
      </c>
      <c r="C5322" s="0" t="inlineStr">
        <is>
          <t>Marielle Women's Cotton T-Shirt</t>
        </is>
      </c>
      <c r="D5322" s="0" t="inlineStr">
        <is>
          <t>124350</t>
        </is>
      </c>
      <c r="E5322" s="0" t="inlineStr">
        <is>
          <t>BLANK MARIEL W GY:124350B-M</t>
        </is>
      </c>
      <c r="F5322" s="0" t="inlineStr">
        <is>
          <t>899124350050</t>
        </is>
      </c>
      <c r="G5322" s="0" t="inlineStr">
        <is>
          <t>WOMENS</t>
        </is>
      </c>
      <c r="H5322" s="0" t="inlineStr">
        <is>
          <t>M</t>
        </is>
      </c>
      <c r="I5322" s="0">
        <v>16.99</v>
      </c>
      <c r="J5322" s="0">
        <v>84</v>
      </c>
    </row>
    <row r="5323" spans="1:10" customHeight="0">
      <c r="A5323" s="0">
        <f>HYPERLINK("https://dl.dropboxusercontent.com/scl/fi/6u2x7tllu2z0dm5yqo1nf/editdsc3683.jpg?rlkey=twrlo4umtldn33iyhckh4tfdx&amp;dl=0","Click to download Image")</f>
      </c>
      <c r="B5323" s="0">
        <f>HYPERLINK("https://dl.dropboxusercontent.com/scl/fi/sp1dgtkcwouq120sibh4w/womens-t-shirt-size-chartsmarielle.jpg?rlkey=gy89iz1m88fyfgwjrtqfl2v12&amp;dl=0","Click to download SizeChart")</f>
      </c>
      <c r="C5323" s="0" t="inlineStr">
        <is>
          <t>Marielle Women's Cotton T-Shirt</t>
        </is>
      </c>
      <c r="D5323" s="0" t="inlineStr">
        <is>
          <t>124350</t>
        </is>
      </c>
      <c r="E5323" s="0" t="inlineStr">
        <is>
          <t>BLANK MARIEL W GY:124350C-L</t>
        </is>
      </c>
      <c r="F5323" s="0" t="inlineStr">
        <is>
          <t>899124350067</t>
        </is>
      </c>
      <c r="G5323" s="0" t="inlineStr">
        <is>
          <t>WOMENS</t>
        </is>
      </c>
      <c r="H5323" s="0" t="inlineStr">
        <is>
          <t>L</t>
        </is>
      </c>
      <c r="I5323" s="0">
        <v>16.99</v>
      </c>
      <c r="J5323" s="0">
        <v>84</v>
      </c>
    </row>
    <row r="5324" spans="1:10" customHeight="0">
      <c r="A5324" s="0">
        <f>HYPERLINK("https://dl.dropboxusercontent.com/scl/fi/6u2x7tllu2z0dm5yqo1nf/editdsc3683.jpg?rlkey=twrlo4umtldn33iyhckh4tfdx&amp;dl=0","Click to download Image")</f>
      </c>
      <c r="B5324" s="0">
        <f>HYPERLINK("https://dl.dropboxusercontent.com/scl/fi/sp1dgtkcwouq120sibh4w/womens-t-shirt-size-chartsmarielle.jpg?rlkey=gy89iz1m88fyfgwjrtqfl2v12&amp;dl=0","Click to download SizeChart")</f>
      </c>
      <c r="C5324" s="0" t="inlineStr">
        <is>
          <t>Marielle Women's Cotton T-Shirt</t>
        </is>
      </c>
      <c r="D5324" s="0" t="inlineStr">
        <is>
          <t>124350</t>
        </is>
      </c>
      <c r="E5324" s="0" t="inlineStr">
        <is>
          <t>BLANK MARIEL W GY:124350D-XL</t>
        </is>
      </c>
      <c r="F5324" s="0" t="inlineStr">
        <is>
          <t>899124350074</t>
        </is>
      </c>
      <c r="G5324" s="0" t="inlineStr">
        <is>
          <t>WOMENS</t>
        </is>
      </c>
      <c r="H5324" s="0" t="inlineStr">
        <is>
          <t>XL</t>
        </is>
      </c>
      <c r="I5324" s="0">
        <v>16.99</v>
      </c>
      <c r="J5324" s="0">
        <v>42</v>
      </c>
    </row>
    <row r="5325" spans="1:10" customHeight="0">
      <c r="A5325" s="0">
        <f>HYPERLINK("https://dl.dropboxusercontent.com/scl/fi/6u2x7tllu2z0dm5yqo1nf/editdsc3683.jpg?rlkey=twrlo4umtldn33iyhckh4tfdx&amp;dl=0","Click to download Image")</f>
      </c>
      <c r="B5325" s="0">
        <f>HYPERLINK("https://dl.dropboxusercontent.com/scl/fi/sp1dgtkcwouq120sibh4w/womens-t-shirt-size-chartsmarielle.jpg?rlkey=gy89iz1m88fyfgwjrtqfl2v12&amp;dl=0","Click to download SizeChart")</f>
      </c>
      <c r="C5325" s="0" t="inlineStr">
        <is>
          <t>Marielle Women's Cotton T-Shirt</t>
        </is>
      </c>
      <c r="D5325" s="0" t="inlineStr">
        <is>
          <t>124350</t>
        </is>
      </c>
      <c r="E5325" s="0" t="inlineStr">
        <is>
          <t>BLANK MARIEL W GY:124350E-2XL</t>
        </is>
      </c>
      <c r="F5325" s="0" t="inlineStr">
        <is>
          <t>899124350081</t>
        </is>
      </c>
      <c r="G5325" s="0" t="inlineStr">
        <is>
          <t>WOMENS</t>
        </is>
      </c>
      <c r="H5325" s="0" t="inlineStr">
        <is>
          <t>2XL</t>
        </is>
      </c>
      <c r="I5325" s="0">
        <v>16.99</v>
      </c>
      <c r="J5325" s="0">
        <v>21</v>
      </c>
    </row>
    <row r="5326" spans="1:10" customHeight="0">
      <c r="A5326" s="0">
        <f>HYPERLINK("https://dl.dropboxusercontent.com/scl/fi/6u2x7tllu2z0dm5yqo1nf/editdsc3683.jpg?rlkey=twrlo4umtldn33iyhckh4tfdx&amp;dl=0","Click to download Image")</f>
      </c>
      <c r="B5326" s="0">
        <f>HYPERLINK("https://dl.dropboxusercontent.com/scl/fi/sp1dgtkcwouq120sibh4w/womens-t-shirt-size-chartsmarielle.jpg?rlkey=gy89iz1m88fyfgwjrtqfl2v12&amp;dl=0","Click to download SizeChart")</f>
      </c>
      <c r="C5326" s="0" t="inlineStr">
        <is>
          <t>Marielle Women's Cotton T-Shirt</t>
        </is>
      </c>
      <c r="D5326" s="0" t="inlineStr">
        <is>
          <t>124350</t>
        </is>
      </c>
      <c r="E5326" s="0" t="inlineStr">
        <is>
          <t>BLANK MARIEL W GY:124350F-3XL</t>
        </is>
      </c>
      <c r="F5326" s="0" t="inlineStr">
        <is>
          <t>899124350098</t>
        </is>
      </c>
      <c r="G5326" s="0" t="inlineStr">
        <is>
          <t>WOMENS</t>
        </is>
      </c>
      <c r="H5326" s="0" t="inlineStr">
        <is>
          <t>3XL</t>
        </is>
      </c>
      <c r="I5326" s="0">
        <v>16.99</v>
      </c>
      <c r="J5326" s="0">
        <v>10</v>
      </c>
    </row>
    <row r="5327" spans="1:10" customHeight="0">
      <c r="A5327" s="0">
        <f>HYPERLINK("https://dl.dropboxusercontent.com/scl/fi/il8j6ua0l2zwhobzqlx3v/123995-af.jpg?rlkey=bxoqquzl64f9scqjynln8dd43&amp;dl=0","Click to download Image")</f>
      </c>
      <c r="B5327" s="0">
        <f>HYPERLINK("https://dl.dropboxusercontent.com/scl/fi/sp1dgtkcwouq120sibh4w/womens-t-shirt-size-chartsmarielle.jpg?rlkey=gy89iz1m88fyfgwjrtqfl2v12&amp;dl=0","Click to download SizeChart")</f>
      </c>
      <c r="C5327" s="0" t="inlineStr">
        <is>
          <t>Marielle Women's Cotton T-Shirt</t>
        </is>
      </c>
      <c r="D5327" s="0" t="inlineStr">
        <is>
          <t>123995</t>
        </is>
      </c>
      <c r="E5327" s="0" t="inlineStr">
        <is>
          <t>BLANK MARIEL W CL:123995A-S</t>
        </is>
      </c>
      <c r="F5327" s="0" t="inlineStr">
        <is>
          <t>899123995047</t>
        </is>
      </c>
      <c r="G5327" s="0" t="inlineStr">
        <is>
          <t>WOMENS</t>
        </is>
      </c>
      <c r="H5327" s="0" t="inlineStr">
        <is>
          <t>S</t>
        </is>
      </c>
      <c r="I5327" s="0">
        <v>16.99</v>
      </c>
      <c r="J5327" s="0">
        <v>17</v>
      </c>
    </row>
    <row r="5328" spans="1:10" customHeight="0">
      <c r="A5328" s="0">
        <f>HYPERLINK("https://dl.dropboxusercontent.com/scl/fi/il8j6ua0l2zwhobzqlx3v/123995-af.jpg?rlkey=bxoqquzl64f9scqjynln8dd43&amp;dl=0","Click to download Image")</f>
      </c>
      <c r="B5328" s="0">
        <f>HYPERLINK("https://dl.dropboxusercontent.com/scl/fi/sp1dgtkcwouq120sibh4w/womens-t-shirt-size-chartsmarielle.jpg?rlkey=gy89iz1m88fyfgwjrtqfl2v12&amp;dl=0","Click to download SizeChart")</f>
      </c>
      <c r="C5328" s="0" t="inlineStr">
        <is>
          <t>Marielle Women's Cotton T-Shirt</t>
        </is>
      </c>
      <c r="D5328" s="0" t="inlineStr">
        <is>
          <t>123995</t>
        </is>
      </c>
      <c r="E5328" s="0" t="inlineStr">
        <is>
          <t>BLANK MARIEL W CL:123995B-M</t>
        </is>
      </c>
      <c r="F5328" s="0" t="inlineStr">
        <is>
          <t>899123995054</t>
        </is>
      </c>
      <c r="G5328" s="0" t="inlineStr">
        <is>
          <t>WOMENS</t>
        </is>
      </c>
      <c r="H5328" s="0" t="inlineStr">
        <is>
          <t>M</t>
        </is>
      </c>
      <c r="I5328" s="0">
        <v>16.99</v>
      </c>
      <c r="J5328" s="0">
        <v>28</v>
      </c>
    </row>
    <row r="5329" spans="1:10" customHeight="0">
      <c r="A5329" s="0">
        <f>HYPERLINK("https://dl.dropboxusercontent.com/scl/fi/il8j6ua0l2zwhobzqlx3v/123995-af.jpg?rlkey=bxoqquzl64f9scqjynln8dd43&amp;dl=0","Click to download Image")</f>
      </c>
      <c r="B5329" s="0">
        <f>HYPERLINK("https://dl.dropboxusercontent.com/scl/fi/sp1dgtkcwouq120sibh4w/womens-t-shirt-size-chartsmarielle.jpg?rlkey=gy89iz1m88fyfgwjrtqfl2v12&amp;dl=0","Click to download SizeChart")</f>
      </c>
      <c r="C5329" s="0" t="inlineStr">
        <is>
          <t>Marielle Women's Cotton T-Shirt</t>
        </is>
      </c>
      <c r="D5329" s="0" t="inlineStr">
        <is>
          <t>123995</t>
        </is>
      </c>
      <c r="E5329" s="0" t="inlineStr">
        <is>
          <t>BLANK MARIEL W CL:123995C-L</t>
        </is>
      </c>
      <c r="F5329" s="0" t="inlineStr">
        <is>
          <t>899123995061</t>
        </is>
      </c>
      <c r="G5329" s="0" t="inlineStr">
        <is>
          <t>WOMENS</t>
        </is>
      </c>
      <c r="H5329" s="0" t="inlineStr">
        <is>
          <t>L</t>
        </is>
      </c>
      <c r="I5329" s="0">
        <v>16.99</v>
      </c>
      <c r="J5329" s="0">
        <v>18</v>
      </c>
    </row>
    <row r="5330" spans="1:10" customHeight="0">
      <c r="A5330" s="0">
        <f>HYPERLINK("https://dl.dropboxusercontent.com/scl/fi/il8j6ua0l2zwhobzqlx3v/123995-af.jpg?rlkey=bxoqquzl64f9scqjynln8dd43&amp;dl=0","Click to download Image")</f>
      </c>
      <c r="B5330" s="0">
        <f>HYPERLINK("https://dl.dropboxusercontent.com/scl/fi/sp1dgtkcwouq120sibh4w/womens-t-shirt-size-chartsmarielle.jpg?rlkey=gy89iz1m88fyfgwjrtqfl2v12&amp;dl=0","Click to download SizeChart")</f>
      </c>
      <c r="C5330" s="0" t="inlineStr">
        <is>
          <t>Marielle Women's Cotton T-Shirt</t>
        </is>
      </c>
      <c r="D5330" s="0" t="inlineStr">
        <is>
          <t>123995</t>
        </is>
      </c>
      <c r="E5330" s="0" t="inlineStr">
        <is>
          <t>BLANK MARIEL W CL:123995D-XL</t>
        </is>
      </c>
      <c r="F5330" s="0" t="inlineStr">
        <is>
          <t>899123995078</t>
        </is>
      </c>
      <c r="G5330" s="0" t="inlineStr">
        <is>
          <t>WOMENS</t>
        </is>
      </c>
      <c r="H5330" s="0" t="inlineStr">
        <is>
          <t>XL</t>
        </is>
      </c>
      <c r="I5330" s="0">
        <v>16.99</v>
      </c>
      <c r="J5330" s="0">
        <v>0</v>
      </c>
    </row>
    <row r="5331" spans="1:10" customHeight="0">
      <c r="A5331" s="0">
        <f>HYPERLINK("https://dl.dropboxusercontent.com/scl/fi/il8j6ua0l2zwhobzqlx3v/123995-af.jpg?rlkey=bxoqquzl64f9scqjynln8dd43&amp;dl=0","Click to download Image")</f>
      </c>
      <c r="B5331" s="0">
        <f>HYPERLINK("https://dl.dropboxusercontent.com/scl/fi/sp1dgtkcwouq120sibh4w/womens-t-shirt-size-chartsmarielle.jpg?rlkey=gy89iz1m88fyfgwjrtqfl2v12&amp;dl=0","Click to download SizeChart")</f>
      </c>
      <c r="C5331" s="0" t="inlineStr">
        <is>
          <t>Marielle Women's Cotton T-Shirt</t>
        </is>
      </c>
      <c r="D5331" s="0" t="inlineStr">
        <is>
          <t>123995</t>
        </is>
      </c>
      <c r="E5331" s="0" t="inlineStr">
        <is>
          <t>BLANK MARIEL W CL:123995E-2XL</t>
        </is>
      </c>
      <c r="F5331" s="0" t="inlineStr">
        <is>
          <t>899123995085</t>
        </is>
      </c>
      <c r="G5331" s="0" t="inlineStr">
        <is>
          <t>WOMENS</t>
        </is>
      </c>
      <c r="H5331" s="0" t="inlineStr">
        <is>
          <t>2XL</t>
        </is>
      </c>
      <c r="I5331" s="0">
        <v>16.99</v>
      </c>
      <c r="J5331" s="0">
        <v>0</v>
      </c>
    </row>
    <row r="5332" spans="1:10" customHeight="0">
      <c r="A5332" s="0">
        <f>HYPERLINK("https://dl.dropboxusercontent.com/scl/fi/il8j6ua0l2zwhobzqlx3v/123995-af.jpg?rlkey=bxoqquzl64f9scqjynln8dd43&amp;dl=0","Click to download Image")</f>
      </c>
      <c r="B5332" s="0">
        <f>HYPERLINK("https://dl.dropboxusercontent.com/scl/fi/sp1dgtkcwouq120sibh4w/womens-t-shirt-size-chartsmarielle.jpg?rlkey=gy89iz1m88fyfgwjrtqfl2v12&amp;dl=0","Click to download SizeChart")</f>
      </c>
      <c r="C5332" s="0" t="inlineStr">
        <is>
          <t>Marielle Women's Cotton T-Shirt</t>
        </is>
      </c>
      <c r="D5332" s="0" t="inlineStr">
        <is>
          <t>123995</t>
        </is>
      </c>
      <c r="E5332" s="0" t="inlineStr">
        <is>
          <t>BLANK MARIEL W CL:123995F-3XL</t>
        </is>
      </c>
      <c r="F5332" s="0" t="inlineStr">
        <is>
          <t>899123995092</t>
        </is>
      </c>
      <c r="G5332" s="0" t="inlineStr">
        <is>
          <t>WOMENS</t>
        </is>
      </c>
      <c r="H5332" s="0" t="inlineStr">
        <is>
          <t>3XL</t>
        </is>
      </c>
      <c r="I5332" s="0">
        <v>16.99</v>
      </c>
      <c r="J5332" s="0">
        <v>0</v>
      </c>
    </row>
    <row r="5333" spans="1:10" customHeight="0">
      <c r="A5333" s="0">
        <f>HYPERLINK("https://dl.dropboxusercontent.com/scl/fi/0ph6nsh4aa678yzghw62n/123996-af.jpg?rlkey=z4xsyjyfn70npaaukyuswyhae&amp;dl=0","Click to download Image")</f>
      </c>
      <c r="B5333" s="0">
        <f>HYPERLINK("https://dl.dropboxusercontent.com/scl/fi/sp1dgtkcwouq120sibh4w/womens-t-shirt-size-chartsmarielle.jpg?rlkey=gy89iz1m88fyfgwjrtqfl2v12&amp;dl=0","Click to download SizeChart")</f>
      </c>
      <c r="C5333" s="0" t="inlineStr">
        <is>
          <t>Marielle Women's Cotton T-Shirt</t>
        </is>
      </c>
      <c r="D5333" s="0" t="inlineStr">
        <is>
          <t>123996</t>
        </is>
      </c>
      <c r="E5333" s="0" t="inlineStr">
        <is>
          <t>BLANK MARIEL W PE:123996A-S</t>
        </is>
      </c>
      <c r="F5333" s="0" t="inlineStr">
        <is>
          <t>899123996044</t>
        </is>
      </c>
      <c r="G5333" s="0" t="inlineStr">
        <is>
          <t>WOMENS</t>
        </is>
      </c>
      <c r="H5333" s="0" t="inlineStr">
        <is>
          <t>S</t>
        </is>
      </c>
      <c r="I5333" s="0">
        <v>16.99</v>
      </c>
      <c r="J5333" s="0">
        <v>20</v>
      </c>
    </row>
    <row r="5334" spans="1:10" customHeight="0">
      <c r="A5334" s="0">
        <f>HYPERLINK("https://dl.dropboxusercontent.com/scl/fi/0ph6nsh4aa678yzghw62n/123996-af.jpg?rlkey=z4xsyjyfn70npaaukyuswyhae&amp;dl=0","Click to download Image")</f>
      </c>
      <c r="B5334" s="0">
        <f>HYPERLINK("https://dl.dropboxusercontent.com/scl/fi/sp1dgtkcwouq120sibh4w/womens-t-shirt-size-chartsmarielle.jpg?rlkey=gy89iz1m88fyfgwjrtqfl2v12&amp;dl=0","Click to download SizeChart")</f>
      </c>
      <c r="C5334" s="0" t="inlineStr">
        <is>
          <t>Marielle Women's Cotton T-Shirt</t>
        </is>
      </c>
      <c r="D5334" s="0" t="inlineStr">
        <is>
          <t>123996</t>
        </is>
      </c>
      <c r="E5334" s="0" t="inlineStr">
        <is>
          <t>BLANK MARIEL W PE:123996B-M</t>
        </is>
      </c>
      <c r="F5334" s="0" t="inlineStr">
        <is>
          <t>899123996051</t>
        </is>
      </c>
      <c r="G5334" s="0" t="inlineStr">
        <is>
          <t>WOMENS</t>
        </is>
      </c>
      <c r="H5334" s="0" t="inlineStr">
        <is>
          <t>M</t>
        </is>
      </c>
      <c r="I5334" s="0">
        <v>16.99</v>
      </c>
      <c r="J5334" s="0">
        <v>41</v>
      </c>
    </row>
    <row r="5335" spans="1:10" customHeight="0">
      <c r="A5335" s="0">
        <f>HYPERLINK("https://dl.dropboxusercontent.com/scl/fi/0ph6nsh4aa678yzghw62n/123996-af.jpg?rlkey=z4xsyjyfn70npaaukyuswyhae&amp;dl=0","Click to download Image")</f>
      </c>
      <c r="B5335" s="0">
        <f>HYPERLINK("https://dl.dropboxusercontent.com/scl/fi/sp1dgtkcwouq120sibh4w/womens-t-shirt-size-chartsmarielle.jpg?rlkey=gy89iz1m88fyfgwjrtqfl2v12&amp;dl=0","Click to download SizeChart")</f>
      </c>
      <c r="C5335" s="0" t="inlineStr">
        <is>
          <t>Marielle Women's Cotton T-Shirt</t>
        </is>
      </c>
      <c r="D5335" s="0" t="inlineStr">
        <is>
          <t>123996</t>
        </is>
      </c>
      <c r="E5335" s="0" t="inlineStr">
        <is>
          <t>BLANK MARIEL W PE:123996C-L</t>
        </is>
      </c>
      <c r="F5335" s="0" t="inlineStr">
        <is>
          <t>899123996068</t>
        </is>
      </c>
      <c r="G5335" s="0" t="inlineStr">
        <is>
          <t>WOMENS</t>
        </is>
      </c>
      <c r="H5335" s="0" t="inlineStr">
        <is>
          <t>L</t>
        </is>
      </c>
      <c r="I5335" s="0">
        <v>16.99</v>
      </c>
      <c r="J5335" s="0">
        <v>40</v>
      </c>
    </row>
    <row r="5336" spans="1:10" customHeight="0">
      <c r="A5336" s="0">
        <f>HYPERLINK("https://dl.dropboxusercontent.com/scl/fi/0ph6nsh4aa678yzghw62n/123996-af.jpg?rlkey=z4xsyjyfn70npaaukyuswyhae&amp;dl=0","Click to download Image")</f>
      </c>
      <c r="B5336" s="0">
        <f>HYPERLINK("https://dl.dropboxusercontent.com/scl/fi/sp1dgtkcwouq120sibh4w/womens-t-shirt-size-chartsmarielle.jpg?rlkey=gy89iz1m88fyfgwjrtqfl2v12&amp;dl=0","Click to download SizeChart")</f>
      </c>
      <c r="C5336" s="0" t="inlineStr">
        <is>
          <t>Marielle Women's Cotton T-Shirt</t>
        </is>
      </c>
      <c r="D5336" s="0" t="inlineStr">
        <is>
          <t>123996</t>
        </is>
      </c>
      <c r="E5336" s="0" t="inlineStr">
        <is>
          <t>BLANK MARIEL W PE:123996D-XL</t>
        </is>
      </c>
      <c r="F5336" s="0" t="inlineStr">
        <is>
          <t>899123996075</t>
        </is>
      </c>
      <c r="G5336" s="0" t="inlineStr">
        <is>
          <t>WOMENS</t>
        </is>
      </c>
      <c r="H5336" s="0" t="inlineStr">
        <is>
          <t>XL</t>
        </is>
      </c>
      <c r="I5336" s="0">
        <v>16.99</v>
      </c>
      <c r="J5336" s="0">
        <v>18</v>
      </c>
    </row>
    <row r="5337" spans="1:10" customHeight="0">
      <c r="A5337" s="0">
        <f>HYPERLINK("https://dl.dropboxusercontent.com/scl/fi/0ph6nsh4aa678yzghw62n/123996-af.jpg?rlkey=z4xsyjyfn70npaaukyuswyhae&amp;dl=0","Click to download Image")</f>
      </c>
      <c r="B5337" s="0">
        <f>HYPERLINK("https://dl.dropboxusercontent.com/scl/fi/sp1dgtkcwouq120sibh4w/womens-t-shirt-size-chartsmarielle.jpg?rlkey=gy89iz1m88fyfgwjrtqfl2v12&amp;dl=0","Click to download SizeChart")</f>
      </c>
      <c r="C5337" s="0" t="inlineStr">
        <is>
          <t>Marielle Women's Cotton T-Shirt</t>
        </is>
      </c>
      <c r="D5337" s="0" t="inlineStr">
        <is>
          <t>123996</t>
        </is>
      </c>
      <c r="E5337" s="0" t="inlineStr">
        <is>
          <t>BLANK MARIEL W PE:123996E-2XL</t>
        </is>
      </c>
      <c r="F5337" s="0" t="inlineStr">
        <is>
          <t>899123996082</t>
        </is>
      </c>
      <c r="G5337" s="0" t="inlineStr">
        <is>
          <t>WOMENS</t>
        </is>
      </c>
      <c r="H5337" s="0" t="inlineStr">
        <is>
          <t>2XL</t>
        </is>
      </c>
      <c r="I5337" s="0">
        <v>16.99</v>
      </c>
      <c r="J5337" s="0">
        <v>8</v>
      </c>
    </row>
    <row r="5338" spans="1:10" customHeight="0">
      <c r="A5338" s="0">
        <f>HYPERLINK("https://dl.dropboxusercontent.com/scl/fi/0ph6nsh4aa678yzghw62n/123996-af.jpg?rlkey=z4xsyjyfn70npaaukyuswyhae&amp;dl=0","Click to download Image")</f>
      </c>
      <c r="B5338" s="0">
        <f>HYPERLINK("https://dl.dropboxusercontent.com/scl/fi/sp1dgtkcwouq120sibh4w/womens-t-shirt-size-chartsmarielle.jpg?rlkey=gy89iz1m88fyfgwjrtqfl2v12&amp;dl=0","Click to download SizeChart")</f>
      </c>
      <c r="C5338" s="0" t="inlineStr">
        <is>
          <t>Marielle Women's Cotton T-Shirt</t>
        </is>
      </c>
      <c r="D5338" s="0" t="inlineStr">
        <is>
          <t>123996</t>
        </is>
      </c>
      <c r="E5338" s="0" t="inlineStr">
        <is>
          <t>BLANK MARIEL W PE:123996F-3XL</t>
        </is>
      </c>
      <c r="F5338" s="0" t="inlineStr">
        <is>
          <t>899123996099</t>
        </is>
      </c>
      <c r="G5338" s="0" t="inlineStr">
        <is>
          <t>WOMENS</t>
        </is>
      </c>
      <c r="H5338" s="0" t="inlineStr">
        <is>
          <t>3XL</t>
        </is>
      </c>
      <c r="I5338" s="0">
        <v>16.99</v>
      </c>
      <c r="J5338" s="0">
        <v>4</v>
      </c>
    </row>
    <row r="5339" spans="1:10" customHeight="0">
      <c r="A5339" s="0">
        <f>HYPERLINK("https://dl.dropboxusercontent.com/scl/fi/rfvhr2pam62bjbpoc8zs4/111378af.jpg?rlkey=3rwgg23o5ukdha10b9xjd2gt0&amp;dl=0","Click to download Image")</f>
      </c>
      <c r="B5339" s="0">
        <f>HYPERLINK("https://dl.dropboxusercontent.com/scl/fi/3jnbdp5gp9aqe9z9az0o9/womens-bodysuit-size-chartsrosa.jpg?rlkey=la6633wf5ye2zn2gq93omlqr0&amp;dl=0","Click to download SizeChart")</f>
      </c>
      <c r="C5339" s="0" t="inlineStr">
        <is>
          <t>Rosa Women's Cross Body Bodysuit</t>
        </is>
      </c>
      <c r="D5339" s="0" t="inlineStr">
        <is>
          <t>111378</t>
        </is>
      </c>
      <c r="E5339" s="0" t="inlineStr">
        <is>
          <t>BLANK ROSA BLACK:111378AA - XS</t>
        </is>
      </c>
      <c r="G5339" s="0" t="inlineStr">
        <is>
          <t>WOMENS</t>
        </is>
      </c>
      <c r="H5339" s="0" t="inlineStr">
        <is>
          <t>XS</t>
        </is>
      </c>
      <c r="I5339" s="0">
        <v>36.99</v>
      </c>
      <c r="J5339" s="0">
        <v>45</v>
      </c>
    </row>
    <row r="5340" spans="1:10" customHeight="0">
      <c r="A5340" s="0">
        <f>HYPERLINK("https://dl.dropboxusercontent.com/scl/fi/rfvhr2pam62bjbpoc8zs4/111378af.jpg?rlkey=3rwgg23o5ukdha10b9xjd2gt0&amp;dl=0","Click to download Image")</f>
      </c>
      <c r="B5340" s="0">
        <f>HYPERLINK("https://dl.dropboxusercontent.com/scl/fi/3jnbdp5gp9aqe9z9az0o9/womens-bodysuit-size-chartsrosa.jpg?rlkey=la6633wf5ye2zn2gq93omlqr0&amp;dl=0","Click to download SizeChart")</f>
      </c>
      <c r="C5340" s="0" t="inlineStr">
        <is>
          <t>Rosa Women's Cross Body Bodysuit</t>
        </is>
      </c>
      <c r="D5340" s="0" t="inlineStr">
        <is>
          <t>111378</t>
        </is>
      </c>
      <c r="E5340" s="0" t="inlineStr">
        <is>
          <t>BLANK ROSA BLACK:111378A - S</t>
        </is>
      </c>
      <c r="G5340" s="0" t="inlineStr">
        <is>
          <t>WOMENS</t>
        </is>
      </c>
      <c r="H5340" s="0" t="inlineStr">
        <is>
          <t>S</t>
        </is>
      </c>
      <c r="I5340" s="0">
        <v>36.99</v>
      </c>
      <c r="J5340" s="0">
        <v>66</v>
      </c>
    </row>
    <row r="5341" spans="1:10" customHeight="0">
      <c r="A5341" s="0">
        <f>HYPERLINK("https://dl.dropboxusercontent.com/scl/fi/rfvhr2pam62bjbpoc8zs4/111378af.jpg?rlkey=3rwgg23o5ukdha10b9xjd2gt0&amp;dl=0","Click to download Image")</f>
      </c>
      <c r="B5341" s="0">
        <f>HYPERLINK("https://dl.dropboxusercontent.com/scl/fi/3jnbdp5gp9aqe9z9az0o9/womens-bodysuit-size-chartsrosa.jpg?rlkey=la6633wf5ye2zn2gq93omlqr0&amp;dl=0","Click to download SizeChart")</f>
      </c>
      <c r="C5341" s="0" t="inlineStr">
        <is>
          <t>Rosa Women's Cross Body Bodysuit</t>
        </is>
      </c>
      <c r="D5341" s="0" t="inlineStr">
        <is>
          <t>111378</t>
        </is>
      </c>
      <c r="E5341" s="0" t="inlineStr">
        <is>
          <t>BLANK ROSA BLACK:111378B - M</t>
        </is>
      </c>
      <c r="G5341" s="0" t="inlineStr">
        <is>
          <t>WOMENS</t>
        </is>
      </c>
      <c r="H5341" s="0" t="inlineStr">
        <is>
          <t>M</t>
        </is>
      </c>
      <c r="I5341" s="0">
        <v>36.99</v>
      </c>
      <c r="J5341" s="0">
        <v>68</v>
      </c>
    </row>
    <row r="5342" spans="1:10" customHeight="0">
      <c r="A5342" s="0">
        <f>HYPERLINK("https://dl.dropboxusercontent.com/scl/fi/rfvhr2pam62bjbpoc8zs4/111378af.jpg?rlkey=3rwgg23o5ukdha10b9xjd2gt0&amp;dl=0","Click to download Image")</f>
      </c>
      <c r="B5342" s="0">
        <f>HYPERLINK("https://dl.dropboxusercontent.com/scl/fi/3jnbdp5gp9aqe9z9az0o9/womens-bodysuit-size-chartsrosa.jpg?rlkey=la6633wf5ye2zn2gq93omlqr0&amp;dl=0","Click to download SizeChart")</f>
      </c>
      <c r="C5342" s="0" t="inlineStr">
        <is>
          <t>Rosa Women's Cross Body Bodysuit</t>
        </is>
      </c>
      <c r="D5342" s="0" t="inlineStr">
        <is>
          <t>111378</t>
        </is>
      </c>
      <c r="E5342" s="0" t="inlineStr">
        <is>
          <t>BLANK ROSA BLACK:111378C - L</t>
        </is>
      </c>
      <c r="G5342" s="0" t="inlineStr">
        <is>
          <t>WOMENS</t>
        </is>
      </c>
      <c r="H5342" s="0" t="inlineStr">
        <is>
          <t>L</t>
        </is>
      </c>
      <c r="I5342" s="0">
        <v>36.99</v>
      </c>
      <c r="J5342" s="0">
        <v>38</v>
      </c>
    </row>
    <row r="5343" spans="1:10" customHeight="0">
      <c r="A5343" s="0">
        <f>HYPERLINK("https://dl.dropboxusercontent.com/scl/fi/rfvhr2pam62bjbpoc8zs4/111378af.jpg?rlkey=3rwgg23o5ukdha10b9xjd2gt0&amp;dl=0","Click to download Image")</f>
      </c>
      <c r="B5343" s="0">
        <f>HYPERLINK("https://dl.dropboxusercontent.com/scl/fi/3jnbdp5gp9aqe9z9az0o9/womens-bodysuit-size-chartsrosa.jpg?rlkey=la6633wf5ye2zn2gq93omlqr0&amp;dl=0","Click to download SizeChart")</f>
      </c>
      <c r="C5343" s="0" t="inlineStr">
        <is>
          <t>Rosa Women's Cross Body Bodysuit</t>
        </is>
      </c>
      <c r="D5343" s="0" t="inlineStr">
        <is>
          <t>111378</t>
        </is>
      </c>
      <c r="E5343" s="0" t="inlineStr">
        <is>
          <t>BLANK ROSA BLACK:111378D - XL</t>
        </is>
      </c>
      <c r="G5343" s="0" t="inlineStr">
        <is>
          <t>WOMENS</t>
        </is>
      </c>
      <c r="H5343" s="0" t="inlineStr">
        <is>
          <t>XL</t>
        </is>
      </c>
      <c r="I5343" s="0">
        <v>36.99</v>
      </c>
      <c r="J5343" s="0">
        <v>38</v>
      </c>
    </row>
    <row r="5344" spans="1:10" customHeight="0">
      <c r="A5344" s="0">
        <f>HYPERLINK("https://dl.dropboxusercontent.com/scl/fi/rfvhr2pam62bjbpoc8zs4/111378af.jpg?rlkey=3rwgg23o5ukdha10b9xjd2gt0&amp;dl=0","Click to download Image")</f>
      </c>
      <c r="B5344" s="0">
        <f>HYPERLINK("https://dl.dropboxusercontent.com/scl/fi/3jnbdp5gp9aqe9z9az0o9/womens-bodysuit-size-chartsrosa.jpg?rlkey=la6633wf5ye2zn2gq93omlqr0&amp;dl=0","Click to download SizeChart")</f>
      </c>
      <c r="C5344" s="0" t="inlineStr">
        <is>
          <t>Rosa Women's Cross Body Bodysuit</t>
        </is>
      </c>
      <c r="D5344" s="0" t="inlineStr">
        <is>
          <t>111378</t>
        </is>
      </c>
      <c r="E5344" s="0" t="inlineStr">
        <is>
          <t>BLANK ROSA BLACK:111378E - 2XL</t>
        </is>
      </c>
      <c r="G5344" s="0" t="inlineStr">
        <is>
          <t>WOMENS</t>
        </is>
      </c>
      <c r="H5344" s="0" t="inlineStr">
        <is>
          <t>2XL</t>
        </is>
      </c>
      <c r="I5344" s="0">
        <v>36.99</v>
      </c>
      <c r="J5344" s="0">
        <v>12</v>
      </c>
    </row>
    <row r="5345" spans="1:10" customHeight="0">
      <c r="A5345" s="0">
        <f>HYPERLINK("https://dl.dropboxusercontent.com/scl/fi/rfvhr2pam62bjbpoc8zs4/111378af.jpg?rlkey=3rwgg23o5ukdha10b9xjd2gt0&amp;dl=0","Click to download Image")</f>
      </c>
      <c r="B5345" s="0">
        <f>HYPERLINK("https://dl.dropboxusercontent.com/scl/fi/3jnbdp5gp9aqe9z9az0o9/womens-bodysuit-size-chartsrosa.jpg?rlkey=la6633wf5ye2zn2gq93omlqr0&amp;dl=0","Click to download SizeChart")</f>
      </c>
      <c r="C5345" s="0" t="inlineStr">
        <is>
          <t>Rosa Women's Cross Body Bodysuit</t>
        </is>
      </c>
      <c r="D5345" s="0" t="inlineStr">
        <is>
          <t>111378</t>
        </is>
      </c>
      <c r="E5345" s="0" t="inlineStr">
        <is>
          <t>BLANK ROSA BLACK:111378F - 3XL</t>
        </is>
      </c>
      <c r="G5345" s="0" t="inlineStr">
        <is>
          <t>WOMENS</t>
        </is>
      </c>
      <c r="H5345" s="0" t="inlineStr">
        <is>
          <t>3XL</t>
        </is>
      </c>
      <c r="I5345" s="0">
        <v>36.99</v>
      </c>
      <c r="J5345" s="0">
        <v>12</v>
      </c>
    </row>
    <row r="5346" spans="1:10" customHeight="0">
      <c r="A5346" s="0">
        <f>HYPERLINK("https://dl.dropboxusercontent.com/scl/fi/nrfbjyi1i9udgqqs8wg5d/111379-af.jpg?rlkey=jk59nl7fuxky4r10yduzy5cl3&amp;dl=0","Click to download Image")</f>
      </c>
      <c r="B5346" s="0">
        <f>HYPERLINK("https://dl.dropboxusercontent.com/scl/fi/3jnbdp5gp9aqe9z9az0o9/womens-bodysuit-size-chartsrosa.jpg?rlkey=la6633wf5ye2zn2gq93omlqr0&amp;dl=0","Click to download SizeChart")</f>
      </c>
      <c r="C5346" s="0" t="inlineStr">
        <is>
          <t>Rosa Women's Cross Body Bodysuit</t>
        </is>
      </c>
      <c r="D5346" s="0" t="inlineStr">
        <is>
          <t>111379</t>
        </is>
      </c>
      <c r="E5346" s="0" t="inlineStr">
        <is>
          <t>BLANK ROSA WHITE:111379AA - XS</t>
        </is>
      </c>
      <c r="G5346" s="0" t="inlineStr">
        <is>
          <t>WOMENS</t>
        </is>
      </c>
      <c r="H5346" s="0" t="inlineStr">
        <is>
          <t>XS</t>
        </is>
      </c>
      <c r="I5346" s="0">
        <v>36.99</v>
      </c>
      <c r="J5346" s="0">
        <v>24</v>
      </c>
    </row>
    <row r="5347" spans="1:10" customHeight="0">
      <c r="A5347" s="0">
        <f>HYPERLINK("https://dl.dropboxusercontent.com/scl/fi/nrfbjyi1i9udgqqs8wg5d/111379-af.jpg?rlkey=jk59nl7fuxky4r10yduzy5cl3&amp;dl=0","Click to download Image")</f>
      </c>
      <c r="B5347" s="0">
        <f>HYPERLINK("https://dl.dropboxusercontent.com/scl/fi/3jnbdp5gp9aqe9z9az0o9/womens-bodysuit-size-chartsrosa.jpg?rlkey=la6633wf5ye2zn2gq93omlqr0&amp;dl=0","Click to download SizeChart")</f>
      </c>
      <c r="C5347" s="0" t="inlineStr">
        <is>
          <t>Rosa Women's Cross Body Bodysuit</t>
        </is>
      </c>
      <c r="D5347" s="0" t="inlineStr">
        <is>
          <t>111379</t>
        </is>
      </c>
      <c r="E5347" s="0" t="inlineStr">
        <is>
          <t>BLANK ROSA WHITE:111379A - S</t>
        </is>
      </c>
      <c r="G5347" s="0" t="inlineStr">
        <is>
          <t>WOMENS</t>
        </is>
      </c>
      <c r="H5347" s="0" t="inlineStr">
        <is>
          <t>S</t>
        </is>
      </c>
      <c r="I5347" s="0">
        <v>36.99</v>
      </c>
      <c r="J5347" s="0">
        <v>34</v>
      </c>
    </row>
    <row r="5348" spans="1:10" customHeight="0">
      <c r="A5348" s="0">
        <f>HYPERLINK("https://dl.dropboxusercontent.com/scl/fi/nrfbjyi1i9udgqqs8wg5d/111379-af.jpg?rlkey=jk59nl7fuxky4r10yduzy5cl3&amp;dl=0","Click to download Image")</f>
      </c>
      <c r="B5348" s="0">
        <f>HYPERLINK("https://dl.dropboxusercontent.com/scl/fi/3jnbdp5gp9aqe9z9az0o9/womens-bodysuit-size-chartsrosa.jpg?rlkey=la6633wf5ye2zn2gq93omlqr0&amp;dl=0","Click to download SizeChart")</f>
      </c>
      <c r="C5348" s="0" t="inlineStr">
        <is>
          <t>Rosa Women's Cross Body Bodysuit</t>
        </is>
      </c>
      <c r="D5348" s="0" t="inlineStr">
        <is>
          <t>111379</t>
        </is>
      </c>
      <c r="E5348" s="0" t="inlineStr">
        <is>
          <t>BLANK ROSA WHITE:111379B - M</t>
        </is>
      </c>
      <c r="G5348" s="0" t="inlineStr">
        <is>
          <t>WOMENS</t>
        </is>
      </c>
      <c r="H5348" s="0" t="inlineStr">
        <is>
          <t>M</t>
        </is>
      </c>
      <c r="I5348" s="0">
        <v>36.99</v>
      </c>
      <c r="J5348" s="0">
        <v>36</v>
      </c>
    </row>
    <row r="5349" spans="1:10" customHeight="0">
      <c r="A5349" s="0">
        <f>HYPERLINK("https://dl.dropboxusercontent.com/scl/fi/nrfbjyi1i9udgqqs8wg5d/111379-af.jpg?rlkey=jk59nl7fuxky4r10yduzy5cl3&amp;dl=0","Click to download Image")</f>
      </c>
      <c r="B5349" s="0">
        <f>HYPERLINK("https://dl.dropboxusercontent.com/scl/fi/3jnbdp5gp9aqe9z9az0o9/womens-bodysuit-size-chartsrosa.jpg?rlkey=la6633wf5ye2zn2gq93omlqr0&amp;dl=0","Click to download SizeChart")</f>
      </c>
      <c r="C5349" s="0" t="inlineStr">
        <is>
          <t>Rosa Women's Cross Body Bodysuit</t>
        </is>
      </c>
      <c r="D5349" s="0" t="inlineStr">
        <is>
          <t>111379</t>
        </is>
      </c>
      <c r="E5349" s="0" t="inlineStr">
        <is>
          <t>BLANK ROSA WHITE:111379C - L</t>
        </is>
      </c>
      <c r="G5349" s="0" t="inlineStr">
        <is>
          <t>WOMENS</t>
        </is>
      </c>
      <c r="H5349" s="0" t="inlineStr">
        <is>
          <t>L</t>
        </is>
      </c>
      <c r="I5349" s="0">
        <v>36.99</v>
      </c>
      <c r="J5349" s="0">
        <v>24</v>
      </c>
    </row>
    <row r="5350" spans="1:10" customHeight="0">
      <c r="A5350" s="0">
        <f>HYPERLINK("https://dl.dropboxusercontent.com/scl/fi/nrfbjyi1i9udgqqs8wg5d/111379-af.jpg?rlkey=jk59nl7fuxky4r10yduzy5cl3&amp;dl=0","Click to download Image")</f>
      </c>
      <c r="B5350" s="0">
        <f>HYPERLINK("https://dl.dropboxusercontent.com/scl/fi/3jnbdp5gp9aqe9z9az0o9/womens-bodysuit-size-chartsrosa.jpg?rlkey=la6633wf5ye2zn2gq93omlqr0&amp;dl=0","Click to download SizeChart")</f>
      </c>
      <c r="C5350" s="0" t="inlineStr">
        <is>
          <t>Rosa Women's Cross Body Bodysuit</t>
        </is>
      </c>
      <c r="D5350" s="0" t="inlineStr">
        <is>
          <t>111379</t>
        </is>
      </c>
      <c r="E5350" s="0" t="inlineStr">
        <is>
          <t>BLANK ROSA WHITE:111379D - XL</t>
        </is>
      </c>
      <c r="G5350" s="0" t="inlineStr">
        <is>
          <t>WOMENS</t>
        </is>
      </c>
      <c r="H5350" s="0" t="inlineStr">
        <is>
          <t>XL</t>
        </is>
      </c>
      <c r="I5350" s="0">
        <v>36.99</v>
      </c>
      <c r="J5350" s="0">
        <v>24</v>
      </c>
    </row>
    <row r="5351" spans="1:10" customHeight="0">
      <c r="A5351" s="0">
        <f>HYPERLINK("https://dl.dropboxusercontent.com/scl/fi/nrfbjyi1i9udgqqs8wg5d/111379-af.jpg?rlkey=jk59nl7fuxky4r10yduzy5cl3&amp;dl=0","Click to download Image")</f>
      </c>
      <c r="B5351" s="0">
        <f>HYPERLINK("https://dl.dropboxusercontent.com/scl/fi/3jnbdp5gp9aqe9z9az0o9/womens-bodysuit-size-chartsrosa.jpg?rlkey=la6633wf5ye2zn2gq93omlqr0&amp;dl=0","Click to download SizeChart")</f>
      </c>
      <c r="C5351" s="0" t="inlineStr">
        <is>
          <t>Rosa Women's Cross Body Bodysuit</t>
        </is>
      </c>
      <c r="D5351" s="0" t="inlineStr">
        <is>
          <t>111379</t>
        </is>
      </c>
      <c r="E5351" s="0" t="inlineStr">
        <is>
          <t>BLANK ROSA WHITE:111379E - 2XL</t>
        </is>
      </c>
      <c r="G5351" s="0" t="inlineStr">
        <is>
          <t>WOMENS</t>
        </is>
      </c>
      <c r="H5351" s="0" t="inlineStr">
        <is>
          <t>2XL</t>
        </is>
      </c>
      <c r="I5351" s="0">
        <v>36.99</v>
      </c>
      <c r="J5351" s="0">
        <v>12</v>
      </c>
    </row>
    <row r="5352" spans="1:10" customHeight="0">
      <c r="A5352" s="0">
        <f>HYPERLINK("https://dl.dropboxusercontent.com/scl/fi/nrfbjyi1i9udgqqs8wg5d/111379-af.jpg?rlkey=jk59nl7fuxky4r10yduzy5cl3&amp;dl=0","Click to download Image")</f>
      </c>
      <c r="B5352" s="0">
        <f>HYPERLINK("https://dl.dropboxusercontent.com/scl/fi/3jnbdp5gp9aqe9z9az0o9/womens-bodysuit-size-chartsrosa.jpg?rlkey=la6633wf5ye2zn2gq93omlqr0&amp;dl=0","Click to download SizeChart")</f>
      </c>
      <c r="C5352" s="0" t="inlineStr">
        <is>
          <t>Rosa Women's Cross Body Bodysuit</t>
        </is>
      </c>
      <c r="D5352" s="0" t="inlineStr">
        <is>
          <t>111379</t>
        </is>
      </c>
      <c r="E5352" s="0" t="inlineStr">
        <is>
          <t>BLANK ROSA WHITE:111379F - 3XL</t>
        </is>
      </c>
      <c r="G5352" s="0" t="inlineStr">
        <is>
          <t>WOMENS</t>
        </is>
      </c>
      <c r="H5352" s="0" t="inlineStr">
        <is>
          <t>3XL</t>
        </is>
      </c>
      <c r="I5352" s="0">
        <v>36.99</v>
      </c>
      <c r="J5352" s="0">
        <v>12</v>
      </c>
    </row>
    <row r="5353" spans="1:10" customHeight="0">
      <c r="A5353" s="0">
        <f>HYPERLINK("https://dl.dropboxusercontent.com/scl/fi/kswlg7gcbe1ki9zbvxhwk/111665-af.jpg?rlkey=37dvd82n2e613t3dqhe1xkjxo&amp;dl=0","Click to download Image")</f>
      </c>
      <c r="B5353" s="0">
        <f>HYPERLINK("https://dl.dropboxusercontent.com/scl/fi/4keislsftikzuddr6mq9r/womens-bodysuit-size-chartslyra.jpg?rlkey=oowm2fn89aamkoqvkrx6l6bww&amp;dl=0","Click to download SizeChart")</f>
      </c>
      <c r="C5353" s="0" t="inlineStr">
        <is>
          <t>Lyra Women's Square Neck Bodysuit</t>
        </is>
      </c>
      <c r="D5353" s="0" t="inlineStr">
        <is>
          <t>111665</t>
        </is>
      </c>
      <c r="E5353" s="0" t="inlineStr">
        <is>
          <t>BLANK LYRA BLACK:111665AA - XS</t>
        </is>
      </c>
      <c r="G5353" s="0" t="inlineStr">
        <is>
          <t>WOMENS</t>
        </is>
      </c>
      <c r="H5353" s="0" t="inlineStr">
        <is>
          <t>XS</t>
        </is>
      </c>
      <c r="I5353" s="0">
        <v>36.99</v>
      </c>
      <c r="J5353" s="0">
        <v>24</v>
      </c>
    </row>
    <row r="5354" spans="1:10" customHeight="0">
      <c r="A5354" s="0">
        <f>HYPERLINK("https://dl.dropboxusercontent.com/scl/fi/kswlg7gcbe1ki9zbvxhwk/111665-af.jpg?rlkey=37dvd82n2e613t3dqhe1xkjxo&amp;dl=0","Click to download Image")</f>
      </c>
      <c r="B5354" s="0">
        <f>HYPERLINK("https://dl.dropboxusercontent.com/scl/fi/4keislsftikzuddr6mq9r/womens-bodysuit-size-chartslyra.jpg?rlkey=oowm2fn89aamkoqvkrx6l6bww&amp;dl=0","Click to download SizeChart")</f>
      </c>
      <c r="C5354" s="0" t="inlineStr">
        <is>
          <t>Lyra Women's Square Neck Bodysuit</t>
        </is>
      </c>
      <c r="D5354" s="0" t="inlineStr">
        <is>
          <t>111665</t>
        </is>
      </c>
      <c r="E5354" s="0" t="inlineStr">
        <is>
          <t>BLANK LYRA BLACK:111665A - S</t>
        </is>
      </c>
      <c r="G5354" s="0" t="inlineStr">
        <is>
          <t>WOMENS</t>
        </is>
      </c>
      <c r="H5354" s="0" t="inlineStr">
        <is>
          <t>S</t>
        </is>
      </c>
      <c r="I5354" s="0">
        <v>36.99</v>
      </c>
      <c r="J5354" s="0">
        <v>33</v>
      </c>
    </row>
    <row r="5355" spans="1:10" customHeight="0">
      <c r="A5355" s="0">
        <f>HYPERLINK("https://dl.dropboxusercontent.com/scl/fi/kswlg7gcbe1ki9zbvxhwk/111665-af.jpg?rlkey=37dvd82n2e613t3dqhe1xkjxo&amp;dl=0","Click to download Image")</f>
      </c>
      <c r="B5355" s="0">
        <f>HYPERLINK("https://dl.dropboxusercontent.com/scl/fi/4keislsftikzuddr6mq9r/womens-bodysuit-size-chartslyra.jpg?rlkey=oowm2fn89aamkoqvkrx6l6bww&amp;dl=0","Click to download SizeChart")</f>
      </c>
      <c r="C5355" s="0" t="inlineStr">
        <is>
          <t>Lyra Women's Square Neck Bodysuit</t>
        </is>
      </c>
      <c r="D5355" s="0" t="inlineStr">
        <is>
          <t>111665</t>
        </is>
      </c>
      <c r="E5355" s="0" t="inlineStr">
        <is>
          <t>BLANK LYRA BLACK:111665B - M</t>
        </is>
      </c>
      <c r="G5355" s="0" t="inlineStr">
        <is>
          <t>WOMENS</t>
        </is>
      </c>
      <c r="H5355" s="0" t="inlineStr">
        <is>
          <t>M</t>
        </is>
      </c>
      <c r="I5355" s="0">
        <v>36.99</v>
      </c>
      <c r="J5355" s="0">
        <v>35</v>
      </c>
    </row>
    <row r="5356" spans="1:10" customHeight="0">
      <c r="A5356" s="0">
        <f>HYPERLINK("https://dl.dropboxusercontent.com/scl/fi/kswlg7gcbe1ki9zbvxhwk/111665-af.jpg?rlkey=37dvd82n2e613t3dqhe1xkjxo&amp;dl=0","Click to download Image")</f>
      </c>
      <c r="B5356" s="0">
        <f>HYPERLINK("https://dl.dropboxusercontent.com/scl/fi/4keislsftikzuddr6mq9r/womens-bodysuit-size-chartslyra.jpg?rlkey=oowm2fn89aamkoqvkrx6l6bww&amp;dl=0","Click to download SizeChart")</f>
      </c>
      <c r="C5356" s="0" t="inlineStr">
        <is>
          <t>Lyra Women's Square Neck Bodysuit</t>
        </is>
      </c>
      <c r="D5356" s="0" t="inlineStr">
        <is>
          <t>111665</t>
        </is>
      </c>
      <c r="E5356" s="0" t="inlineStr">
        <is>
          <t>BLANK LYRA BLACK:111665C - L</t>
        </is>
      </c>
      <c r="G5356" s="0" t="inlineStr">
        <is>
          <t>WOMENS</t>
        </is>
      </c>
      <c r="H5356" s="0" t="inlineStr">
        <is>
          <t>L</t>
        </is>
      </c>
      <c r="I5356" s="0">
        <v>36.99</v>
      </c>
      <c r="J5356" s="0">
        <v>25</v>
      </c>
    </row>
    <row r="5357" spans="1:10" customHeight="0">
      <c r="A5357" s="0">
        <f>HYPERLINK("https://dl.dropboxusercontent.com/scl/fi/kswlg7gcbe1ki9zbvxhwk/111665-af.jpg?rlkey=37dvd82n2e613t3dqhe1xkjxo&amp;dl=0","Click to download Image")</f>
      </c>
      <c r="B5357" s="0">
        <f>HYPERLINK("https://dl.dropboxusercontent.com/scl/fi/4keislsftikzuddr6mq9r/womens-bodysuit-size-chartslyra.jpg?rlkey=oowm2fn89aamkoqvkrx6l6bww&amp;dl=0","Click to download SizeChart")</f>
      </c>
      <c r="C5357" s="0" t="inlineStr">
        <is>
          <t>Lyra Women's Square Neck Bodysuit</t>
        </is>
      </c>
      <c r="D5357" s="0" t="inlineStr">
        <is>
          <t>111665</t>
        </is>
      </c>
      <c r="E5357" s="0" t="inlineStr">
        <is>
          <t>BLANK LYRA BLACK:111665D - XL</t>
        </is>
      </c>
      <c r="G5357" s="0" t="inlineStr">
        <is>
          <t>WOMENS</t>
        </is>
      </c>
      <c r="H5357" s="0" t="inlineStr">
        <is>
          <t>XL</t>
        </is>
      </c>
      <c r="I5357" s="0">
        <v>36.99</v>
      </c>
      <c r="J5357" s="0">
        <v>24</v>
      </c>
    </row>
    <row r="5358" spans="1:10" customHeight="0">
      <c r="A5358" s="0">
        <f>HYPERLINK("https://dl.dropboxusercontent.com/scl/fi/kswlg7gcbe1ki9zbvxhwk/111665-af.jpg?rlkey=37dvd82n2e613t3dqhe1xkjxo&amp;dl=0","Click to download Image")</f>
      </c>
      <c r="B5358" s="0">
        <f>HYPERLINK("https://dl.dropboxusercontent.com/scl/fi/4keislsftikzuddr6mq9r/womens-bodysuit-size-chartslyra.jpg?rlkey=oowm2fn89aamkoqvkrx6l6bww&amp;dl=0","Click to download SizeChart")</f>
      </c>
      <c r="C5358" s="0" t="inlineStr">
        <is>
          <t>Lyra Women's Square Neck Bodysuit</t>
        </is>
      </c>
      <c r="D5358" s="0" t="inlineStr">
        <is>
          <t>111665</t>
        </is>
      </c>
      <c r="E5358" s="0" t="inlineStr">
        <is>
          <t>BLANK LYRA BLACK:111665E - 2XL</t>
        </is>
      </c>
      <c r="G5358" s="0" t="inlineStr">
        <is>
          <t>WOMENS</t>
        </is>
      </c>
      <c r="H5358" s="0" t="inlineStr">
        <is>
          <t>2XL</t>
        </is>
      </c>
      <c r="I5358" s="0">
        <v>36.99</v>
      </c>
      <c r="J5358" s="0">
        <v>12</v>
      </c>
    </row>
    <row r="5359" spans="1:10" customHeight="0">
      <c r="A5359" s="0">
        <f>HYPERLINK("https://dl.dropboxusercontent.com/scl/fi/kswlg7gcbe1ki9zbvxhwk/111665-af.jpg?rlkey=37dvd82n2e613t3dqhe1xkjxo&amp;dl=0","Click to download Image")</f>
      </c>
      <c r="B5359" s="0">
        <f>HYPERLINK("https://dl.dropboxusercontent.com/scl/fi/4keislsftikzuddr6mq9r/womens-bodysuit-size-chartslyra.jpg?rlkey=oowm2fn89aamkoqvkrx6l6bww&amp;dl=0","Click to download SizeChart")</f>
      </c>
      <c r="C5359" s="0" t="inlineStr">
        <is>
          <t>Lyra Women's Square Neck Bodysuit</t>
        </is>
      </c>
      <c r="D5359" s="0" t="inlineStr">
        <is>
          <t>111665</t>
        </is>
      </c>
      <c r="E5359" s="0" t="inlineStr">
        <is>
          <t>BLANK LYRA BLACK:111665F - 3XL</t>
        </is>
      </c>
      <c r="G5359" s="0" t="inlineStr">
        <is>
          <t>WOMENS</t>
        </is>
      </c>
      <c r="H5359" s="0" t="inlineStr">
        <is>
          <t>3XL</t>
        </is>
      </c>
      <c r="I5359" s="0">
        <v>36.99</v>
      </c>
      <c r="J5359" s="0">
        <v>12</v>
      </c>
    </row>
    <row r="5360" spans="1:10" customHeight="0">
      <c r="A5360" s="0">
        <f>HYPERLINK("https://dl.dropboxusercontent.com/scl/fi/9z5lk31yf40dxu5gshk09/111664-af.jpg?rlkey=x2f4ie3ftaxdqh9qbljm9jon3&amp;dl=0","Click to download Image")</f>
      </c>
      <c r="B5360" s="0">
        <f>HYPERLINK("https://dl.dropboxusercontent.com/scl/fi/4keislsftikzuddr6mq9r/womens-bodysuit-size-chartslyra.jpg?rlkey=oowm2fn89aamkoqvkrx6l6bww&amp;dl=0","Click to download SizeChart")</f>
      </c>
      <c r="C5360" s="0" t="inlineStr">
        <is>
          <t>Lyra Women's Square Neck Bodysuit</t>
        </is>
      </c>
      <c r="D5360" s="0" t="inlineStr">
        <is>
          <t>111664</t>
        </is>
      </c>
      <c r="E5360" s="0" t="inlineStr">
        <is>
          <t>BLANK LYRA WHITE:111664AA - XS</t>
        </is>
      </c>
      <c r="G5360" s="0" t="inlineStr">
        <is>
          <t>WOMENS</t>
        </is>
      </c>
      <c r="H5360" s="0" t="inlineStr">
        <is>
          <t>XS</t>
        </is>
      </c>
      <c r="I5360" s="0">
        <v>36.99</v>
      </c>
      <c r="J5360" s="0">
        <v>24</v>
      </c>
    </row>
    <row r="5361" spans="1:10" customHeight="0">
      <c r="A5361" s="0">
        <f>HYPERLINK("https://dl.dropboxusercontent.com/scl/fi/9z5lk31yf40dxu5gshk09/111664-af.jpg?rlkey=x2f4ie3ftaxdqh9qbljm9jon3&amp;dl=0","Click to download Image")</f>
      </c>
      <c r="B5361" s="0">
        <f>HYPERLINK("https://dl.dropboxusercontent.com/scl/fi/4keislsftikzuddr6mq9r/womens-bodysuit-size-chartslyra.jpg?rlkey=oowm2fn89aamkoqvkrx6l6bww&amp;dl=0","Click to download SizeChart")</f>
      </c>
      <c r="C5361" s="0" t="inlineStr">
        <is>
          <t>Lyra Women's Square Neck Bodysuit</t>
        </is>
      </c>
      <c r="D5361" s="0" t="inlineStr">
        <is>
          <t>111664</t>
        </is>
      </c>
      <c r="E5361" s="0" t="inlineStr">
        <is>
          <t>BLANK LYRA WHITE:111664A - S</t>
        </is>
      </c>
      <c r="G5361" s="0" t="inlineStr">
        <is>
          <t>WOMENS</t>
        </is>
      </c>
      <c r="H5361" s="0" t="inlineStr">
        <is>
          <t>S</t>
        </is>
      </c>
      <c r="I5361" s="0">
        <v>36.99</v>
      </c>
      <c r="J5361" s="0">
        <v>35</v>
      </c>
    </row>
    <row r="5362" spans="1:10" customHeight="0">
      <c r="A5362" s="0">
        <f>HYPERLINK("https://dl.dropboxusercontent.com/scl/fi/9z5lk31yf40dxu5gshk09/111664-af.jpg?rlkey=x2f4ie3ftaxdqh9qbljm9jon3&amp;dl=0","Click to download Image")</f>
      </c>
      <c r="B5362" s="0">
        <f>HYPERLINK("https://dl.dropboxusercontent.com/scl/fi/4keislsftikzuddr6mq9r/womens-bodysuit-size-chartslyra.jpg?rlkey=oowm2fn89aamkoqvkrx6l6bww&amp;dl=0","Click to download SizeChart")</f>
      </c>
      <c r="C5362" s="0" t="inlineStr">
        <is>
          <t>Lyra Women's Square Neck Bodysuit</t>
        </is>
      </c>
      <c r="D5362" s="0" t="inlineStr">
        <is>
          <t>111664</t>
        </is>
      </c>
      <c r="E5362" s="0" t="inlineStr">
        <is>
          <t>BLANK LYRA WHITE:111664B - M</t>
        </is>
      </c>
      <c r="G5362" s="0" t="inlineStr">
        <is>
          <t>WOMENS</t>
        </is>
      </c>
      <c r="H5362" s="0" t="inlineStr">
        <is>
          <t>M</t>
        </is>
      </c>
      <c r="I5362" s="0">
        <v>36.99</v>
      </c>
      <c r="J5362" s="0">
        <v>35</v>
      </c>
    </row>
    <row r="5363" spans="1:10" customHeight="0">
      <c r="A5363" s="0">
        <f>HYPERLINK("https://dl.dropboxusercontent.com/scl/fi/9z5lk31yf40dxu5gshk09/111664-af.jpg?rlkey=x2f4ie3ftaxdqh9qbljm9jon3&amp;dl=0","Click to download Image")</f>
      </c>
      <c r="B5363" s="0">
        <f>HYPERLINK("https://dl.dropboxusercontent.com/scl/fi/4keislsftikzuddr6mq9r/womens-bodysuit-size-chartslyra.jpg?rlkey=oowm2fn89aamkoqvkrx6l6bww&amp;dl=0","Click to download SizeChart")</f>
      </c>
      <c r="C5363" s="0" t="inlineStr">
        <is>
          <t>Lyra Women's Square Neck Bodysuit</t>
        </is>
      </c>
      <c r="D5363" s="0" t="inlineStr">
        <is>
          <t>111664</t>
        </is>
      </c>
      <c r="E5363" s="0" t="inlineStr">
        <is>
          <t>BLANK LYRA WHITE:111664C - L</t>
        </is>
      </c>
      <c r="G5363" s="0" t="inlineStr">
        <is>
          <t>WOMENS</t>
        </is>
      </c>
      <c r="H5363" s="0" t="inlineStr">
        <is>
          <t>L</t>
        </is>
      </c>
      <c r="I5363" s="0">
        <v>36.99</v>
      </c>
      <c r="J5363" s="0">
        <v>24</v>
      </c>
    </row>
    <row r="5364" spans="1:10" customHeight="0">
      <c r="A5364" s="0">
        <f>HYPERLINK("https://dl.dropboxusercontent.com/scl/fi/9z5lk31yf40dxu5gshk09/111664-af.jpg?rlkey=x2f4ie3ftaxdqh9qbljm9jon3&amp;dl=0","Click to download Image")</f>
      </c>
      <c r="B5364" s="0">
        <f>HYPERLINK("https://dl.dropboxusercontent.com/scl/fi/4keislsftikzuddr6mq9r/womens-bodysuit-size-chartslyra.jpg?rlkey=oowm2fn89aamkoqvkrx6l6bww&amp;dl=0","Click to download SizeChart")</f>
      </c>
      <c r="C5364" s="0" t="inlineStr">
        <is>
          <t>Lyra Women's Square Neck Bodysuit</t>
        </is>
      </c>
      <c r="D5364" s="0" t="inlineStr">
        <is>
          <t>111664</t>
        </is>
      </c>
      <c r="E5364" s="0" t="inlineStr">
        <is>
          <t>BLANK LYRA WHITE:111664D - XL</t>
        </is>
      </c>
      <c r="G5364" s="0" t="inlineStr">
        <is>
          <t>WOMENS</t>
        </is>
      </c>
      <c r="H5364" s="0" t="inlineStr">
        <is>
          <t>XL</t>
        </is>
      </c>
      <c r="I5364" s="0">
        <v>36.99</v>
      </c>
      <c r="J5364" s="0">
        <v>23</v>
      </c>
    </row>
    <row r="5365" spans="1:10" customHeight="0">
      <c r="A5365" s="0">
        <f>HYPERLINK("https://dl.dropboxusercontent.com/scl/fi/9z5lk31yf40dxu5gshk09/111664-af.jpg?rlkey=x2f4ie3ftaxdqh9qbljm9jon3&amp;dl=0","Click to download Image")</f>
      </c>
      <c r="B5365" s="0">
        <f>HYPERLINK("https://dl.dropboxusercontent.com/scl/fi/4keislsftikzuddr6mq9r/womens-bodysuit-size-chartslyra.jpg?rlkey=oowm2fn89aamkoqvkrx6l6bww&amp;dl=0","Click to download SizeChart")</f>
      </c>
      <c r="C5365" s="0" t="inlineStr">
        <is>
          <t>Lyra Women's Square Neck Bodysuit</t>
        </is>
      </c>
      <c r="D5365" s="0" t="inlineStr">
        <is>
          <t>111664</t>
        </is>
      </c>
      <c r="E5365" s="0" t="inlineStr">
        <is>
          <t>BLANK LYRA WHITE:111664E - 2XL</t>
        </is>
      </c>
      <c r="G5365" s="0" t="inlineStr">
        <is>
          <t>WOMENS</t>
        </is>
      </c>
      <c r="H5365" s="0" t="inlineStr">
        <is>
          <t>2XL</t>
        </is>
      </c>
      <c r="I5365" s="0">
        <v>36.99</v>
      </c>
      <c r="J5365" s="0">
        <v>12</v>
      </c>
    </row>
    <row r="5366" spans="1:10" customHeight="0">
      <c r="A5366" s="0">
        <f>HYPERLINK("https://dl.dropboxusercontent.com/scl/fi/9z5lk31yf40dxu5gshk09/111664-af.jpg?rlkey=x2f4ie3ftaxdqh9qbljm9jon3&amp;dl=0","Click to download Image")</f>
      </c>
      <c r="B5366" s="0">
        <f>HYPERLINK("https://dl.dropboxusercontent.com/scl/fi/4keislsftikzuddr6mq9r/womens-bodysuit-size-chartslyra.jpg?rlkey=oowm2fn89aamkoqvkrx6l6bww&amp;dl=0","Click to download SizeChart")</f>
      </c>
      <c r="C5366" s="0" t="inlineStr">
        <is>
          <t>Lyra Women's Square Neck Bodysuit</t>
        </is>
      </c>
      <c r="D5366" s="0" t="inlineStr">
        <is>
          <t>111664</t>
        </is>
      </c>
      <c r="E5366" s="0" t="inlineStr">
        <is>
          <t>BLANK LYRA WHITE:111664F - 3XL</t>
        </is>
      </c>
      <c r="G5366" s="0" t="inlineStr">
        <is>
          <t>WOMENS</t>
        </is>
      </c>
      <c r="H5366" s="0" t="inlineStr">
        <is>
          <t>3XL</t>
        </is>
      </c>
      <c r="I5366" s="0">
        <v>36.99</v>
      </c>
      <c r="J5366" s="0">
        <v>12</v>
      </c>
    </row>
    <row r="5367" spans="1:10" customHeight="0">
      <c r="A5367" s="0">
        <f>HYPERLINK("https://dl.dropboxusercontent.com/scl/fi/u655ggqbfh5sxbbbzrwq2/111888af.jpg?rlkey=es7nbou74zmi8u1heo9fh0tt2&amp;dl=0","Click to download Image")</f>
      </c>
      <c r="B5367" s="0">
        <f>HYPERLINK("https://dl.dropboxusercontent.com/scl/fi/dxbwi8kssahzyqj7m2nhk/womens-bodysuit-size-chartslyra.jpg?rlkey=85vx2m7v8cx4haq4ma3qcfrpt&amp;dl=0","Click to download SizeChart")</f>
      </c>
      <c r="C5367" s="0" t="inlineStr">
        <is>
          <t>Eloise Women's Open Back Bodysuit</t>
        </is>
      </c>
      <c r="D5367" s="0" t="inlineStr">
        <is>
          <t>113035</t>
        </is>
      </c>
      <c r="E5367" s="0" t="inlineStr">
        <is>
          <t>BLANK ELOISE BLACK:113035AA - XS</t>
        </is>
      </c>
      <c r="G5367" s="0" t="inlineStr">
        <is>
          <t>WOMENS</t>
        </is>
      </c>
      <c r="H5367" s="0" t="inlineStr">
        <is>
          <t>XS</t>
        </is>
      </c>
      <c r="I5367" s="0">
        <v>36.99</v>
      </c>
      <c r="J5367" s="0">
        <v>36</v>
      </c>
    </row>
    <row r="5368" spans="1:10" customHeight="0">
      <c r="A5368" s="0">
        <f>HYPERLINK("https://dl.dropboxusercontent.com/scl/fi/u655ggqbfh5sxbbbzrwq2/111888af.jpg?rlkey=es7nbou74zmi8u1heo9fh0tt2&amp;dl=0","Click to download Image")</f>
      </c>
      <c r="B5368" s="0">
        <f>HYPERLINK("https://dl.dropboxusercontent.com/scl/fi/dxbwi8kssahzyqj7m2nhk/womens-bodysuit-size-chartslyra.jpg?rlkey=85vx2m7v8cx4haq4ma3qcfrpt&amp;dl=0","Click to download SizeChart")</f>
      </c>
      <c r="C5368" s="0" t="inlineStr">
        <is>
          <t>Eloise Women's Open Back Bodysuit</t>
        </is>
      </c>
      <c r="D5368" s="0" t="inlineStr">
        <is>
          <t>113035</t>
        </is>
      </c>
      <c r="E5368" s="0" t="inlineStr">
        <is>
          <t>BLANK ELOISE BLACK:113035A - S</t>
        </is>
      </c>
      <c r="G5368" s="0" t="inlineStr">
        <is>
          <t>WOMENS</t>
        </is>
      </c>
      <c r="H5368" s="0" t="inlineStr">
        <is>
          <t>S</t>
        </is>
      </c>
      <c r="I5368" s="0">
        <v>36.99</v>
      </c>
      <c r="J5368" s="0">
        <v>52</v>
      </c>
    </row>
    <row r="5369" spans="1:10" customHeight="0">
      <c r="A5369" s="0">
        <f>HYPERLINK("https://dl.dropboxusercontent.com/scl/fi/u655ggqbfh5sxbbbzrwq2/111888af.jpg?rlkey=es7nbou74zmi8u1heo9fh0tt2&amp;dl=0","Click to download Image")</f>
      </c>
      <c r="B5369" s="0">
        <f>HYPERLINK("https://dl.dropboxusercontent.com/scl/fi/dxbwi8kssahzyqj7m2nhk/womens-bodysuit-size-chartslyra.jpg?rlkey=85vx2m7v8cx4haq4ma3qcfrpt&amp;dl=0","Click to download SizeChart")</f>
      </c>
      <c r="C5369" s="0" t="inlineStr">
        <is>
          <t>Eloise Women's Open Back Bodysuit</t>
        </is>
      </c>
      <c r="D5369" s="0" t="inlineStr">
        <is>
          <t>113035</t>
        </is>
      </c>
      <c r="E5369" s="0" t="inlineStr">
        <is>
          <t>BLANK ELOISE BLACK:113035B - M</t>
        </is>
      </c>
      <c r="G5369" s="0" t="inlineStr">
        <is>
          <t>WOMENS</t>
        </is>
      </c>
      <c r="H5369" s="0" t="inlineStr">
        <is>
          <t>M</t>
        </is>
      </c>
      <c r="I5369" s="0">
        <v>36.99</v>
      </c>
      <c r="J5369" s="0">
        <v>54</v>
      </c>
    </row>
    <row r="5370" spans="1:10" customHeight="0">
      <c r="A5370" s="0">
        <f>HYPERLINK("https://dl.dropboxusercontent.com/scl/fi/u655ggqbfh5sxbbbzrwq2/111888af.jpg?rlkey=es7nbou74zmi8u1heo9fh0tt2&amp;dl=0","Click to download Image")</f>
      </c>
      <c r="B5370" s="0">
        <f>HYPERLINK("https://dl.dropboxusercontent.com/scl/fi/dxbwi8kssahzyqj7m2nhk/womens-bodysuit-size-chartslyra.jpg?rlkey=85vx2m7v8cx4haq4ma3qcfrpt&amp;dl=0","Click to download SizeChart")</f>
      </c>
      <c r="C5370" s="0" t="inlineStr">
        <is>
          <t>Eloise Women's Open Back Bodysuit</t>
        </is>
      </c>
      <c r="D5370" s="0" t="inlineStr">
        <is>
          <t>113035</t>
        </is>
      </c>
      <c r="E5370" s="0" t="inlineStr">
        <is>
          <t>BLANK ELOISE BLACK:113035C - L</t>
        </is>
      </c>
      <c r="G5370" s="0" t="inlineStr">
        <is>
          <t>WOMENS</t>
        </is>
      </c>
      <c r="H5370" s="0" t="inlineStr">
        <is>
          <t>L</t>
        </is>
      </c>
      <c r="I5370" s="0">
        <v>36.99</v>
      </c>
      <c r="J5370" s="0">
        <v>36</v>
      </c>
    </row>
    <row r="5371" spans="1:10" customHeight="0">
      <c r="A5371" s="0">
        <f>HYPERLINK("https://dl.dropboxusercontent.com/scl/fi/u655ggqbfh5sxbbbzrwq2/111888af.jpg?rlkey=es7nbou74zmi8u1heo9fh0tt2&amp;dl=0","Click to download Image")</f>
      </c>
      <c r="B5371" s="0">
        <f>HYPERLINK("https://dl.dropboxusercontent.com/scl/fi/dxbwi8kssahzyqj7m2nhk/womens-bodysuit-size-chartslyra.jpg?rlkey=85vx2m7v8cx4haq4ma3qcfrpt&amp;dl=0","Click to download SizeChart")</f>
      </c>
      <c r="C5371" s="0" t="inlineStr">
        <is>
          <t>Eloise Women's Open Back Bodysuit</t>
        </is>
      </c>
      <c r="D5371" s="0" t="inlineStr">
        <is>
          <t>113035</t>
        </is>
      </c>
      <c r="E5371" s="0" t="inlineStr">
        <is>
          <t>BLANK ELOISE BLACK:113035D - XL</t>
        </is>
      </c>
      <c r="G5371" s="0" t="inlineStr">
        <is>
          <t>WOMENS</t>
        </is>
      </c>
      <c r="H5371" s="0" t="inlineStr">
        <is>
          <t>XL</t>
        </is>
      </c>
      <c r="I5371" s="0">
        <v>36.99</v>
      </c>
      <c r="J5371" s="0">
        <v>36</v>
      </c>
    </row>
    <row r="5372" spans="1:10" customHeight="0">
      <c r="A5372" s="0">
        <f>HYPERLINK("https://dl.dropboxusercontent.com/scl/fi/u655ggqbfh5sxbbbzrwq2/111888af.jpg?rlkey=es7nbou74zmi8u1heo9fh0tt2&amp;dl=0","Click to download Image")</f>
      </c>
      <c r="B5372" s="0">
        <f>HYPERLINK("https://dl.dropboxusercontent.com/scl/fi/dxbwi8kssahzyqj7m2nhk/womens-bodysuit-size-chartslyra.jpg?rlkey=85vx2m7v8cx4haq4ma3qcfrpt&amp;dl=0","Click to download SizeChart")</f>
      </c>
      <c r="C5372" s="0" t="inlineStr">
        <is>
          <t>Eloise Women's Open Back Bodysuit</t>
        </is>
      </c>
      <c r="D5372" s="0" t="inlineStr">
        <is>
          <t>113035</t>
        </is>
      </c>
      <c r="E5372" s="0" t="inlineStr">
        <is>
          <t>BLANK ELOISE BLACK:113035E - 2XL</t>
        </is>
      </c>
      <c r="G5372" s="0" t="inlineStr">
        <is>
          <t>WOMENS</t>
        </is>
      </c>
      <c r="H5372" s="0" t="inlineStr">
        <is>
          <t>2XL</t>
        </is>
      </c>
      <c r="I5372" s="0">
        <v>36.99</v>
      </c>
      <c r="J5372" s="0">
        <v>9</v>
      </c>
    </row>
    <row r="5373" spans="1:10" customHeight="0">
      <c r="A5373" s="0">
        <f>HYPERLINK("https://dl.dropboxusercontent.com/scl/fi/u655ggqbfh5sxbbbzrwq2/111888af.jpg?rlkey=es7nbou74zmi8u1heo9fh0tt2&amp;dl=0","Click to download Image")</f>
      </c>
      <c r="B5373" s="0">
        <f>HYPERLINK("https://dl.dropboxusercontent.com/scl/fi/dxbwi8kssahzyqj7m2nhk/womens-bodysuit-size-chartslyra.jpg?rlkey=85vx2m7v8cx4haq4ma3qcfrpt&amp;dl=0","Click to download SizeChart")</f>
      </c>
      <c r="C5373" s="0" t="inlineStr">
        <is>
          <t>Eloise Women's Open Back Bodysuit</t>
        </is>
      </c>
      <c r="D5373" s="0" t="inlineStr">
        <is>
          <t>113035</t>
        </is>
      </c>
      <c r="E5373" s="0" t="inlineStr">
        <is>
          <t>BLANK ELOISE BLACK:113035F - 3XL</t>
        </is>
      </c>
      <c r="G5373" s="0" t="inlineStr">
        <is>
          <t>WOMENS</t>
        </is>
      </c>
      <c r="H5373" s="0" t="inlineStr">
        <is>
          <t>3XL</t>
        </is>
      </c>
      <c r="I5373" s="0">
        <v>36.99</v>
      </c>
      <c r="J5373" s="0">
        <v>9</v>
      </c>
    </row>
    <row r="5374" spans="1:10" customHeight="0">
      <c r="A5374" s="0">
        <f>HYPERLINK("https://dl.dropboxusercontent.com/scl/fi/olvh6i308c7dqo4lopgek/111381-f.jpg?rlkey=o3guhou3kfq3rrwgg1ifrli0f&amp;dl=0","Click to download Image")</f>
      </c>
      <c r="B5374" s="0">
        <f>HYPERLINK("https://dl.dropboxusercontent.com/scl/fi/fpgg9at20ivx4vop8ow39/womens-tank-top-size-chartseva.jpg?rlkey=pfqyrbozxx65kett6i60aepqq&amp;dl=0","Click to download SizeChart")</f>
      </c>
      <c r="C5374" s="0" t="inlineStr">
        <is>
          <t>Eva Women's Sleeveless Blouse</t>
        </is>
      </c>
      <c r="D5374" s="0" t="inlineStr">
        <is>
          <t>111381</t>
        </is>
      </c>
      <c r="E5374" s="0" t="inlineStr">
        <is>
          <t>BLANK EVA BLACK:111381AA - XS</t>
        </is>
      </c>
      <c r="G5374" s="0" t="inlineStr">
        <is>
          <t>WOMENS</t>
        </is>
      </c>
      <c r="H5374" s="0" t="inlineStr">
        <is>
          <t>XS</t>
        </is>
      </c>
      <c r="I5374" s="0">
        <v>36.99</v>
      </c>
      <c r="J5374" s="0">
        <v>42</v>
      </c>
    </row>
    <row r="5375" spans="1:10" customHeight="0">
      <c r="A5375" s="0">
        <f>HYPERLINK("https://dl.dropboxusercontent.com/scl/fi/olvh6i308c7dqo4lopgek/111381-f.jpg?rlkey=o3guhou3kfq3rrwgg1ifrli0f&amp;dl=0","Click to download Image")</f>
      </c>
      <c r="B5375" s="0">
        <f>HYPERLINK("https://dl.dropboxusercontent.com/scl/fi/fpgg9at20ivx4vop8ow39/womens-tank-top-size-chartseva.jpg?rlkey=pfqyrbozxx65kett6i60aepqq&amp;dl=0","Click to download SizeChart")</f>
      </c>
      <c r="C5375" s="0" t="inlineStr">
        <is>
          <t>Eva Women's Sleeveless Blouse</t>
        </is>
      </c>
      <c r="D5375" s="0" t="inlineStr">
        <is>
          <t>111381</t>
        </is>
      </c>
      <c r="E5375" s="0" t="inlineStr">
        <is>
          <t>BLANK EVA BLACK:111381A - S</t>
        </is>
      </c>
      <c r="G5375" s="0" t="inlineStr">
        <is>
          <t>WOMENS</t>
        </is>
      </c>
      <c r="H5375" s="0" t="inlineStr">
        <is>
          <t>S</t>
        </is>
      </c>
      <c r="I5375" s="0">
        <v>36.99</v>
      </c>
      <c r="J5375" s="0">
        <v>62</v>
      </c>
    </row>
    <row r="5376" spans="1:10" customHeight="0">
      <c r="A5376" s="0">
        <f>HYPERLINK("https://dl.dropboxusercontent.com/scl/fi/olvh6i308c7dqo4lopgek/111381-f.jpg?rlkey=o3guhou3kfq3rrwgg1ifrli0f&amp;dl=0","Click to download Image")</f>
      </c>
      <c r="B5376" s="0">
        <f>HYPERLINK("https://dl.dropboxusercontent.com/scl/fi/fpgg9at20ivx4vop8ow39/womens-tank-top-size-chartseva.jpg?rlkey=pfqyrbozxx65kett6i60aepqq&amp;dl=0","Click to download SizeChart")</f>
      </c>
      <c r="C5376" s="0" t="inlineStr">
        <is>
          <t>Eva Women's Sleeveless Blouse</t>
        </is>
      </c>
      <c r="D5376" s="0" t="inlineStr">
        <is>
          <t>111381</t>
        </is>
      </c>
      <c r="E5376" s="0" t="inlineStr">
        <is>
          <t>BLANK EVA BLACK:111381B - M</t>
        </is>
      </c>
      <c r="G5376" s="0" t="inlineStr">
        <is>
          <t>WOMENS</t>
        </is>
      </c>
      <c r="H5376" s="0" t="inlineStr">
        <is>
          <t>M</t>
        </is>
      </c>
      <c r="I5376" s="0">
        <v>36.99</v>
      </c>
      <c r="J5376" s="0">
        <v>60</v>
      </c>
    </row>
    <row r="5377" spans="1:10" customHeight="0">
      <c r="A5377" s="0">
        <f>HYPERLINK("https://dl.dropboxusercontent.com/scl/fi/olvh6i308c7dqo4lopgek/111381-f.jpg?rlkey=o3guhou3kfq3rrwgg1ifrli0f&amp;dl=0","Click to download Image")</f>
      </c>
      <c r="B5377" s="0">
        <f>HYPERLINK("https://dl.dropboxusercontent.com/scl/fi/fpgg9at20ivx4vop8ow39/womens-tank-top-size-chartseva.jpg?rlkey=pfqyrbozxx65kett6i60aepqq&amp;dl=0","Click to download SizeChart")</f>
      </c>
      <c r="C5377" s="0" t="inlineStr">
        <is>
          <t>Eva Women's Sleeveless Blouse</t>
        </is>
      </c>
      <c r="D5377" s="0" t="inlineStr">
        <is>
          <t>111381</t>
        </is>
      </c>
      <c r="E5377" s="0" t="inlineStr">
        <is>
          <t>BLANK EVA BLACK:111381C - L</t>
        </is>
      </c>
      <c r="G5377" s="0" t="inlineStr">
        <is>
          <t>WOMENS</t>
        </is>
      </c>
      <c r="H5377" s="0" t="inlineStr">
        <is>
          <t>L</t>
        </is>
      </c>
      <c r="I5377" s="0">
        <v>36.99</v>
      </c>
      <c r="J5377" s="0">
        <v>41</v>
      </c>
    </row>
    <row r="5378" spans="1:10" customHeight="0">
      <c r="A5378" s="0">
        <f>HYPERLINK("https://dl.dropboxusercontent.com/scl/fi/olvh6i308c7dqo4lopgek/111381-f.jpg?rlkey=o3guhou3kfq3rrwgg1ifrli0f&amp;dl=0","Click to download Image")</f>
      </c>
      <c r="B5378" s="0">
        <f>HYPERLINK("https://dl.dropboxusercontent.com/scl/fi/fpgg9at20ivx4vop8ow39/womens-tank-top-size-chartseva.jpg?rlkey=pfqyrbozxx65kett6i60aepqq&amp;dl=0","Click to download SizeChart")</f>
      </c>
      <c r="C5378" s="0" t="inlineStr">
        <is>
          <t>Eva Women's Sleeveless Blouse</t>
        </is>
      </c>
      <c r="D5378" s="0" t="inlineStr">
        <is>
          <t>111381</t>
        </is>
      </c>
      <c r="E5378" s="0" t="inlineStr">
        <is>
          <t>BLANK EVA BLACK:111381D - XL</t>
        </is>
      </c>
      <c r="G5378" s="0" t="inlineStr">
        <is>
          <t>WOMENS</t>
        </is>
      </c>
      <c r="H5378" s="0" t="inlineStr">
        <is>
          <t>XL</t>
        </is>
      </c>
      <c r="I5378" s="0">
        <v>36.99</v>
      </c>
      <c r="J5378" s="0">
        <v>41</v>
      </c>
    </row>
    <row r="5379" spans="1:10" customHeight="0">
      <c r="A5379" s="0">
        <f>HYPERLINK("https://dl.dropboxusercontent.com/scl/fi/olvh6i308c7dqo4lopgek/111381-f.jpg?rlkey=o3guhou3kfq3rrwgg1ifrli0f&amp;dl=0","Click to download Image")</f>
      </c>
      <c r="B5379" s="0">
        <f>HYPERLINK("https://dl.dropboxusercontent.com/scl/fi/fpgg9at20ivx4vop8ow39/womens-tank-top-size-chartseva.jpg?rlkey=pfqyrbozxx65kett6i60aepqq&amp;dl=0","Click to download SizeChart")</f>
      </c>
      <c r="C5379" s="0" t="inlineStr">
        <is>
          <t>Eva Women's Sleeveless Blouse</t>
        </is>
      </c>
      <c r="D5379" s="0" t="inlineStr">
        <is>
          <t>111381</t>
        </is>
      </c>
      <c r="E5379" s="0" t="inlineStr">
        <is>
          <t>BLANK EVA BLACK:111381E - 2XL</t>
        </is>
      </c>
      <c r="G5379" s="0" t="inlineStr">
        <is>
          <t>WOMENS</t>
        </is>
      </c>
      <c r="H5379" s="0" t="inlineStr">
        <is>
          <t>2XL</t>
        </is>
      </c>
      <c r="I5379" s="0">
        <v>36.99</v>
      </c>
      <c r="J5379" s="0">
        <v>24</v>
      </c>
    </row>
    <row r="5380" spans="1:10" customHeight="0">
      <c r="A5380" s="0">
        <f>HYPERLINK("https://dl.dropboxusercontent.com/scl/fi/olvh6i308c7dqo4lopgek/111381-f.jpg?rlkey=o3guhou3kfq3rrwgg1ifrli0f&amp;dl=0","Click to download Image")</f>
      </c>
      <c r="B5380" s="0">
        <f>HYPERLINK("https://dl.dropboxusercontent.com/scl/fi/fpgg9at20ivx4vop8ow39/womens-tank-top-size-chartseva.jpg?rlkey=pfqyrbozxx65kett6i60aepqq&amp;dl=0","Click to download SizeChart")</f>
      </c>
      <c r="C5380" s="0" t="inlineStr">
        <is>
          <t>Eva Women's Sleeveless Blouse</t>
        </is>
      </c>
      <c r="D5380" s="0" t="inlineStr">
        <is>
          <t>111381</t>
        </is>
      </c>
      <c r="E5380" s="0" t="inlineStr">
        <is>
          <t>BLANK EVA BLACK:111381F - 3XL</t>
        </is>
      </c>
      <c r="G5380" s="0" t="inlineStr">
        <is>
          <t>WOMENS</t>
        </is>
      </c>
      <c r="H5380" s="0" t="inlineStr">
        <is>
          <t>3XL</t>
        </is>
      </c>
      <c r="I5380" s="0">
        <v>36.99</v>
      </c>
      <c r="J5380" s="0">
        <v>24</v>
      </c>
    </row>
    <row r="5381" spans="1:10" customHeight="0">
      <c r="A5381" s="0">
        <f>HYPERLINK("https://dl.dropboxusercontent.com/scl/fi/qc5gapt2lbumiislgnkwr/111382-f.jpg?rlkey=n4h9xbyyp8cc5kewnc1t846y6&amp;dl=0","Click to download Image")</f>
      </c>
      <c r="B5381" s="0">
        <f>HYPERLINK("https://dl.dropboxusercontent.com/scl/fi/fpgg9at20ivx4vop8ow39/womens-tank-top-size-chartseva.jpg?rlkey=pfqyrbozxx65kett6i60aepqq&amp;dl=0","Click to download SizeChart")</f>
      </c>
      <c r="C5381" s="0" t="inlineStr">
        <is>
          <t>Eva Women's Sleeveless Blouse</t>
        </is>
      </c>
      <c r="D5381" s="0" t="inlineStr">
        <is>
          <t>111382</t>
        </is>
      </c>
      <c r="E5381" s="0" t="inlineStr">
        <is>
          <t>BLANK EVA WHITE:111382AA - XS</t>
        </is>
      </c>
      <c r="G5381" s="0" t="inlineStr">
        <is>
          <t>WOMENS</t>
        </is>
      </c>
      <c r="H5381" s="0" t="inlineStr">
        <is>
          <t>XS</t>
        </is>
      </c>
      <c r="I5381" s="0">
        <v>36.99</v>
      </c>
      <c r="J5381" s="0">
        <v>70</v>
      </c>
    </row>
    <row r="5382" spans="1:10" customHeight="0">
      <c r="A5382" s="0">
        <f>HYPERLINK("https://dl.dropboxusercontent.com/scl/fi/qc5gapt2lbumiislgnkwr/111382-f.jpg?rlkey=n4h9xbyyp8cc5kewnc1t846y6&amp;dl=0","Click to download Image")</f>
      </c>
      <c r="B5382" s="0">
        <f>HYPERLINK("https://dl.dropboxusercontent.com/scl/fi/fpgg9at20ivx4vop8ow39/womens-tank-top-size-chartseva.jpg?rlkey=pfqyrbozxx65kett6i60aepqq&amp;dl=0","Click to download SizeChart")</f>
      </c>
      <c r="C5382" s="0" t="inlineStr">
        <is>
          <t>Eva Women's Sleeveless Blouse</t>
        </is>
      </c>
      <c r="D5382" s="0" t="inlineStr">
        <is>
          <t>111382</t>
        </is>
      </c>
      <c r="E5382" s="0" t="inlineStr">
        <is>
          <t>BLANK EVA WHITE:111382A - S</t>
        </is>
      </c>
      <c r="G5382" s="0" t="inlineStr">
        <is>
          <t>WOMENS</t>
        </is>
      </c>
      <c r="H5382" s="0" t="inlineStr">
        <is>
          <t>S</t>
        </is>
      </c>
      <c r="I5382" s="0">
        <v>36.99</v>
      </c>
      <c r="J5382" s="0">
        <v>51</v>
      </c>
    </row>
    <row r="5383" spans="1:10" customHeight="0">
      <c r="A5383" s="0">
        <f>HYPERLINK("https://dl.dropboxusercontent.com/scl/fi/qc5gapt2lbumiislgnkwr/111382-f.jpg?rlkey=n4h9xbyyp8cc5kewnc1t846y6&amp;dl=0","Click to download Image")</f>
      </c>
      <c r="B5383" s="0">
        <f>HYPERLINK("https://dl.dropboxusercontent.com/scl/fi/fpgg9at20ivx4vop8ow39/womens-tank-top-size-chartseva.jpg?rlkey=pfqyrbozxx65kett6i60aepqq&amp;dl=0","Click to download SizeChart")</f>
      </c>
      <c r="C5383" s="0" t="inlineStr">
        <is>
          <t>Eva Women's Sleeveless Blouse</t>
        </is>
      </c>
      <c r="D5383" s="0" t="inlineStr">
        <is>
          <t>111382</t>
        </is>
      </c>
      <c r="E5383" s="0" t="inlineStr">
        <is>
          <t>BLANK EVA WHITE:111382B - M</t>
        </is>
      </c>
      <c r="G5383" s="0" t="inlineStr">
        <is>
          <t>WOMENS</t>
        </is>
      </c>
      <c r="H5383" s="0" t="inlineStr">
        <is>
          <t>M</t>
        </is>
      </c>
      <c r="I5383" s="0">
        <v>36.99</v>
      </c>
      <c r="J5383" s="0">
        <v>51</v>
      </c>
    </row>
    <row r="5384" spans="1:10" customHeight="0">
      <c r="A5384" s="0">
        <f>HYPERLINK("https://dl.dropboxusercontent.com/scl/fi/qc5gapt2lbumiislgnkwr/111382-f.jpg?rlkey=n4h9xbyyp8cc5kewnc1t846y6&amp;dl=0","Click to download Image")</f>
      </c>
      <c r="B5384" s="0">
        <f>HYPERLINK("https://dl.dropboxusercontent.com/scl/fi/fpgg9at20ivx4vop8ow39/womens-tank-top-size-chartseva.jpg?rlkey=pfqyrbozxx65kett6i60aepqq&amp;dl=0","Click to download SizeChart")</f>
      </c>
      <c r="C5384" s="0" t="inlineStr">
        <is>
          <t>Eva Women's Sleeveless Blouse</t>
        </is>
      </c>
      <c r="D5384" s="0" t="inlineStr">
        <is>
          <t>111382</t>
        </is>
      </c>
      <c r="E5384" s="0" t="inlineStr">
        <is>
          <t>BLANK EVA WHITE:111382C - L</t>
        </is>
      </c>
      <c r="G5384" s="0" t="inlineStr">
        <is>
          <t>WOMENS</t>
        </is>
      </c>
      <c r="H5384" s="0" t="inlineStr">
        <is>
          <t>L</t>
        </is>
      </c>
      <c r="I5384" s="0">
        <v>36.99</v>
      </c>
      <c r="J5384" s="0">
        <v>34</v>
      </c>
    </row>
    <row r="5385" spans="1:10" customHeight="0">
      <c r="A5385" s="0">
        <f>HYPERLINK("https://dl.dropboxusercontent.com/scl/fi/qc5gapt2lbumiislgnkwr/111382-f.jpg?rlkey=n4h9xbyyp8cc5kewnc1t846y6&amp;dl=0","Click to download Image")</f>
      </c>
      <c r="B5385" s="0">
        <f>HYPERLINK("https://dl.dropboxusercontent.com/scl/fi/fpgg9at20ivx4vop8ow39/womens-tank-top-size-chartseva.jpg?rlkey=pfqyrbozxx65kett6i60aepqq&amp;dl=0","Click to download SizeChart")</f>
      </c>
      <c r="C5385" s="0" t="inlineStr">
        <is>
          <t>Eva Women's Sleeveless Blouse</t>
        </is>
      </c>
      <c r="D5385" s="0" t="inlineStr">
        <is>
          <t>111382</t>
        </is>
      </c>
      <c r="E5385" s="0" t="inlineStr">
        <is>
          <t>BLANK EVA WHITE:111382D - XL</t>
        </is>
      </c>
      <c r="G5385" s="0" t="inlineStr">
        <is>
          <t>WOMENS</t>
        </is>
      </c>
      <c r="H5385" s="0" t="inlineStr">
        <is>
          <t>XL</t>
        </is>
      </c>
      <c r="I5385" s="0">
        <v>36.99</v>
      </c>
      <c r="J5385" s="0">
        <v>45</v>
      </c>
    </row>
    <row r="5386" spans="1:10" customHeight="0">
      <c r="A5386" s="0">
        <f>HYPERLINK("https://dl.dropboxusercontent.com/scl/fi/qc5gapt2lbumiislgnkwr/111382-f.jpg?rlkey=n4h9xbyyp8cc5kewnc1t846y6&amp;dl=0","Click to download Image")</f>
      </c>
      <c r="B5386" s="0">
        <f>HYPERLINK("https://dl.dropboxusercontent.com/scl/fi/fpgg9at20ivx4vop8ow39/womens-tank-top-size-chartseva.jpg?rlkey=pfqyrbozxx65kett6i60aepqq&amp;dl=0","Click to download SizeChart")</f>
      </c>
      <c r="C5386" s="0" t="inlineStr">
        <is>
          <t>Eva Women's Sleeveless Blouse</t>
        </is>
      </c>
      <c r="D5386" s="0" t="inlineStr">
        <is>
          <t>111382</t>
        </is>
      </c>
      <c r="E5386" s="0" t="inlineStr">
        <is>
          <t>BLANK EVA WHITE:111382E - 2XL</t>
        </is>
      </c>
      <c r="G5386" s="0" t="inlineStr">
        <is>
          <t>WOMENS</t>
        </is>
      </c>
      <c r="H5386" s="0" t="inlineStr">
        <is>
          <t>2XL</t>
        </is>
      </c>
      <c r="I5386" s="0">
        <v>36.99</v>
      </c>
      <c r="J5386" s="0">
        <v>24</v>
      </c>
    </row>
    <row r="5387" spans="1:10" customHeight="0">
      <c r="A5387" s="0">
        <f>HYPERLINK("https://dl.dropboxusercontent.com/scl/fi/qc5gapt2lbumiislgnkwr/111382-f.jpg?rlkey=n4h9xbyyp8cc5kewnc1t846y6&amp;dl=0","Click to download Image")</f>
      </c>
      <c r="B5387" s="0">
        <f>HYPERLINK("https://dl.dropboxusercontent.com/scl/fi/fpgg9at20ivx4vop8ow39/womens-tank-top-size-chartseva.jpg?rlkey=pfqyrbozxx65kett6i60aepqq&amp;dl=0","Click to download SizeChart")</f>
      </c>
      <c r="C5387" s="0" t="inlineStr">
        <is>
          <t>Eva Women's Sleeveless Blouse</t>
        </is>
      </c>
      <c r="D5387" s="0" t="inlineStr">
        <is>
          <t>111382</t>
        </is>
      </c>
      <c r="E5387" s="0" t="inlineStr">
        <is>
          <t>BLANK EVA WHITE:111382F - 3XL</t>
        </is>
      </c>
      <c r="G5387" s="0" t="inlineStr">
        <is>
          <t>WOMENS</t>
        </is>
      </c>
      <c r="H5387" s="0" t="inlineStr">
        <is>
          <t>3XL</t>
        </is>
      </c>
      <c r="I5387" s="0">
        <v>36.99</v>
      </c>
      <c r="J5387" s="0">
        <v>24</v>
      </c>
    </row>
    <row r="5388" spans="1:10" customHeight="0">
      <c r="A5388" s="0">
        <f>HYPERLINK("https://dl.dropboxusercontent.com/scl/fi/7wrwev8ag4cjynh5jvu9y/flintgy.jpg?rlkey=fbg2hdxojkh3lcqfo41vv6lnz&amp;dl=0","Click to download Image")</f>
      </c>
      <c r="B5388" s="0">
        <f>HYPERLINK("https://dl.dropboxusercontent.com/scl/fi/0mlwsik8xi6yie34ri35l/womens-pullover-size-chartsflint.jpg?rlkey=3z1r38gj0dr8dmb8lbzd0eg9t&amp;dl=0","Click to download SizeChart")</f>
      </c>
      <c r="C5388" s="0" t="inlineStr">
        <is>
          <t>Flint Women's 1/4 ZIp</t>
        </is>
      </c>
      <c r="D5388" s="0" t="inlineStr">
        <is>
          <t>112417</t>
        </is>
      </c>
      <c r="E5388" s="0" t="inlineStr">
        <is>
          <t>FLINT LADIES:112417A - S</t>
        </is>
      </c>
      <c r="G5388" s="0" t="inlineStr">
        <is>
          <t>WOMENS</t>
        </is>
      </c>
      <c r="H5388" s="0" t="inlineStr">
        <is>
          <t>S</t>
        </is>
      </c>
      <c r="I5388" s="0">
        <v>34.99</v>
      </c>
      <c r="J5388" s="0">
        <v>14</v>
      </c>
    </row>
    <row r="5389" spans="1:10" customHeight="0">
      <c r="A5389" s="0">
        <f>HYPERLINK("https://dl.dropboxusercontent.com/scl/fi/7wrwev8ag4cjynh5jvu9y/flintgy.jpg?rlkey=fbg2hdxojkh3lcqfo41vv6lnz&amp;dl=0","Click to download Image")</f>
      </c>
      <c r="B5389" s="0">
        <f>HYPERLINK("https://dl.dropboxusercontent.com/scl/fi/0mlwsik8xi6yie34ri35l/womens-pullover-size-chartsflint.jpg?rlkey=3z1r38gj0dr8dmb8lbzd0eg9t&amp;dl=0","Click to download SizeChart")</f>
      </c>
      <c r="C5389" s="0" t="inlineStr">
        <is>
          <t>Flint Women's 1/4 ZIp</t>
        </is>
      </c>
      <c r="D5389" s="0" t="inlineStr">
        <is>
          <t>112417</t>
        </is>
      </c>
      <c r="E5389" s="0" t="inlineStr">
        <is>
          <t>FLINT LADIES:112417B - M</t>
        </is>
      </c>
      <c r="G5389" s="0" t="inlineStr">
        <is>
          <t>WOMENS</t>
        </is>
      </c>
      <c r="H5389" s="0" t="inlineStr">
        <is>
          <t>M</t>
        </is>
      </c>
      <c r="I5389" s="0">
        <v>34.99</v>
      </c>
      <c r="J5389" s="0">
        <v>8</v>
      </c>
    </row>
    <row r="5390" spans="1:10" customHeight="0">
      <c r="A5390" s="0">
        <f>HYPERLINK("https://dl.dropboxusercontent.com/scl/fi/7wrwev8ag4cjynh5jvu9y/flintgy.jpg?rlkey=fbg2hdxojkh3lcqfo41vv6lnz&amp;dl=0","Click to download Image")</f>
      </c>
      <c r="B5390" s="0">
        <f>HYPERLINK("https://dl.dropboxusercontent.com/scl/fi/0mlwsik8xi6yie34ri35l/womens-pullover-size-chartsflint.jpg?rlkey=3z1r38gj0dr8dmb8lbzd0eg9t&amp;dl=0","Click to download SizeChart")</f>
      </c>
      <c r="C5390" s="0" t="inlineStr">
        <is>
          <t>Flint Women's 1/4 ZIp</t>
        </is>
      </c>
      <c r="D5390" s="0" t="inlineStr">
        <is>
          <t>112417</t>
        </is>
      </c>
      <c r="E5390" s="0" t="inlineStr">
        <is>
          <t>FLINT LADIES:112417C - L</t>
        </is>
      </c>
      <c r="G5390" s="0" t="inlineStr">
        <is>
          <t>WOMENS</t>
        </is>
      </c>
      <c r="H5390" s="0" t="inlineStr">
        <is>
          <t>L</t>
        </is>
      </c>
      <c r="I5390" s="0">
        <v>34.99</v>
      </c>
      <c r="J5390" s="0">
        <v>18</v>
      </c>
    </row>
    <row r="5391" spans="1:10" customHeight="0">
      <c r="A5391" s="0">
        <f>HYPERLINK("https://dl.dropboxusercontent.com/scl/fi/7wrwev8ag4cjynh5jvu9y/flintgy.jpg?rlkey=fbg2hdxojkh3lcqfo41vv6lnz&amp;dl=0","Click to download Image")</f>
      </c>
      <c r="B5391" s="0">
        <f>HYPERLINK("https://dl.dropboxusercontent.com/scl/fi/0mlwsik8xi6yie34ri35l/womens-pullover-size-chartsflint.jpg?rlkey=3z1r38gj0dr8dmb8lbzd0eg9t&amp;dl=0","Click to download SizeChart")</f>
      </c>
      <c r="C5391" s="0" t="inlineStr">
        <is>
          <t>Flint Women's 1/4 ZIp</t>
        </is>
      </c>
      <c r="D5391" s="0" t="inlineStr">
        <is>
          <t>112417</t>
        </is>
      </c>
      <c r="E5391" s="0" t="inlineStr">
        <is>
          <t>FLINT LADIES:112417D - XL</t>
        </is>
      </c>
      <c r="G5391" s="0" t="inlineStr">
        <is>
          <t>WOMENS</t>
        </is>
      </c>
      <c r="H5391" s="0" t="inlineStr">
        <is>
          <t>XL</t>
        </is>
      </c>
      <c r="I5391" s="0">
        <v>34.99</v>
      </c>
      <c r="J5391" s="0">
        <v>25</v>
      </c>
    </row>
    <row r="5392" spans="1:10" customHeight="0">
      <c r="A5392" s="0">
        <f>HYPERLINK("https://dl.dropboxusercontent.com/scl/fi/7wrwev8ag4cjynh5jvu9y/flintgy.jpg?rlkey=fbg2hdxojkh3lcqfo41vv6lnz&amp;dl=0","Click to download Image")</f>
      </c>
      <c r="B5392" s="0">
        <f>HYPERLINK("https://dl.dropboxusercontent.com/scl/fi/0mlwsik8xi6yie34ri35l/womens-pullover-size-chartsflint.jpg?rlkey=3z1r38gj0dr8dmb8lbzd0eg9t&amp;dl=0","Click to download SizeChart")</f>
      </c>
      <c r="C5392" s="0" t="inlineStr">
        <is>
          <t>Flint Women's 1/4 ZIp</t>
        </is>
      </c>
      <c r="D5392" s="0" t="inlineStr">
        <is>
          <t>112417</t>
        </is>
      </c>
      <c r="E5392" s="0" t="inlineStr">
        <is>
          <t>FLINT LADIES:112417E - 2XL</t>
        </is>
      </c>
      <c r="G5392" s="0" t="inlineStr">
        <is>
          <t>WOMENS</t>
        </is>
      </c>
      <c r="H5392" s="0" t="inlineStr">
        <is>
          <t>2XL</t>
        </is>
      </c>
      <c r="I5392" s="0">
        <v>34.99</v>
      </c>
      <c r="J5392" s="0">
        <v>14</v>
      </c>
    </row>
    <row r="5393" spans="1:10" customHeight="0">
      <c r="A5393" s="0">
        <f>HYPERLINK("https://dl.dropboxusercontent.com/scl/fi/7wrwev8ag4cjynh5jvu9y/flintgy.jpg?rlkey=fbg2hdxojkh3lcqfo41vv6lnz&amp;dl=0","Click to download Image")</f>
      </c>
      <c r="B5393" s="0">
        <f>HYPERLINK("https://dl.dropboxusercontent.com/scl/fi/0mlwsik8xi6yie34ri35l/womens-pullover-size-chartsflint.jpg?rlkey=3z1r38gj0dr8dmb8lbzd0eg9t&amp;dl=0","Click to download SizeChart")</f>
      </c>
      <c r="C5393" s="0" t="inlineStr">
        <is>
          <t>Flint Women's 1/4 ZIp</t>
        </is>
      </c>
      <c r="D5393" s="0" t="inlineStr">
        <is>
          <t>112417</t>
        </is>
      </c>
      <c r="E5393" s="0" t="inlineStr">
        <is>
          <t>FLINT LADIES:112417F - 3XL</t>
        </is>
      </c>
      <c r="G5393" s="0" t="inlineStr">
        <is>
          <t>WOMENS</t>
        </is>
      </c>
      <c r="H5393" s="0" t="inlineStr">
        <is>
          <t>3XL</t>
        </is>
      </c>
      <c r="I5393" s="0">
        <v>34.99</v>
      </c>
      <c r="J5393" s="0">
        <v>28</v>
      </c>
    </row>
    <row r="5394" spans="1:10" customHeight="0">
      <c r="A5394" s="0">
        <f>HYPERLINK("https://dl.dropboxusercontent.com/scl/fi/bvo1nhf3i3zu879g5t13b/scrub.jpg?rlkey=hcn1zp5qzrba4ghfph9zzzfh9&amp;dl=0","Click to download Image")</f>
      </c>
      <c r="B5394" s="0">
        <f>HYPERLINK("https://dl.dropboxusercontent.com/scl/fi/48yabsdmzqivjtxk2xf56/womens-size-chartsscrub-tops.jpg?rlkey=xg8tar36pn17fwnpzi5xftx5j&amp;dl=0","Click to download SizeChart")</f>
      </c>
      <c r="C5394" s="0" t="inlineStr">
        <is>
          <t>Arden Women's Scrub Top</t>
        </is>
      </c>
      <c r="D5394" s="0" t="inlineStr">
        <is>
          <t>139845</t>
        </is>
      </c>
      <c r="E5394" s="0" t="inlineStr">
        <is>
          <t>BLANK ARDEN W BK:139845A-S</t>
        </is>
      </c>
      <c r="F5394" s="0" t="inlineStr">
        <is>
          <t>899139845046</t>
        </is>
      </c>
      <c r="G5394" s="0" t="inlineStr">
        <is>
          <t>WOMENS</t>
        </is>
      </c>
      <c r="H5394" s="0" t="inlineStr">
        <is>
          <t>S</t>
        </is>
      </c>
      <c r="I5394" s="0">
        <v>29.99</v>
      </c>
      <c r="J5394" s="0">
        <v>6</v>
      </c>
    </row>
    <row r="5395" spans="1:10" customHeight="0">
      <c r="A5395" s="0">
        <f>HYPERLINK("https://dl.dropboxusercontent.com/scl/fi/bvo1nhf3i3zu879g5t13b/scrub.jpg?rlkey=hcn1zp5qzrba4ghfph9zzzfh9&amp;dl=0","Click to download Image")</f>
      </c>
      <c r="B5395" s="0">
        <f>HYPERLINK("https://dl.dropboxusercontent.com/scl/fi/48yabsdmzqivjtxk2xf56/womens-size-chartsscrub-tops.jpg?rlkey=xg8tar36pn17fwnpzi5xftx5j&amp;dl=0","Click to download SizeChart")</f>
      </c>
      <c r="C5395" s="0" t="inlineStr">
        <is>
          <t>Arden Women's Scrub Top</t>
        </is>
      </c>
      <c r="D5395" s="0" t="inlineStr">
        <is>
          <t>139845</t>
        </is>
      </c>
      <c r="E5395" s="0" t="inlineStr">
        <is>
          <t>BLANK ARDEN W BK:139845B-M</t>
        </is>
      </c>
      <c r="F5395" s="0" t="inlineStr">
        <is>
          <t>899139845053</t>
        </is>
      </c>
      <c r="G5395" s="0" t="inlineStr">
        <is>
          <t>WOMENS</t>
        </is>
      </c>
      <c r="H5395" s="0" t="inlineStr">
        <is>
          <t>M</t>
        </is>
      </c>
      <c r="I5395" s="0">
        <v>29.99</v>
      </c>
      <c r="J5395" s="0">
        <v>12</v>
      </c>
    </row>
    <row r="5396" spans="1:10" customHeight="0">
      <c r="A5396" s="0">
        <f>HYPERLINK("https://dl.dropboxusercontent.com/scl/fi/bvo1nhf3i3zu879g5t13b/scrub.jpg?rlkey=hcn1zp5qzrba4ghfph9zzzfh9&amp;dl=0","Click to download Image")</f>
      </c>
      <c r="B5396" s="0">
        <f>HYPERLINK("https://dl.dropboxusercontent.com/scl/fi/48yabsdmzqivjtxk2xf56/womens-size-chartsscrub-tops.jpg?rlkey=xg8tar36pn17fwnpzi5xftx5j&amp;dl=0","Click to download SizeChart")</f>
      </c>
      <c r="C5396" s="0" t="inlineStr">
        <is>
          <t>Arden Women's Scrub Top</t>
        </is>
      </c>
      <c r="D5396" s="0" t="inlineStr">
        <is>
          <t>139845</t>
        </is>
      </c>
      <c r="E5396" s="0" t="inlineStr">
        <is>
          <t>BLANK ARDEN W BK:139845C-L</t>
        </is>
      </c>
      <c r="F5396" s="0" t="inlineStr">
        <is>
          <t>899139845060</t>
        </is>
      </c>
      <c r="G5396" s="0" t="inlineStr">
        <is>
          <t>WOMENS</t>
        </is>
      </c>
      <c r="H5396" s="0" t="inlineStr">
        <is>
          <t>L</t>
        </is>
      </c>
      <c r="I5396" s="0">
        <v>29.99</v>
      </c>
      <c r="J5396" s="0">
        <v>11</v>
      </c>
    </row>
    <row r="5397" spans="1:10" customHeight="0">
      <c r="A5397" s="0">
        <f>HYPERLINK("https://dl.dropboxusercontent.com/scl/fi/bvo1nhf3i3zu879g5t13b/scrub.jpg?rlkey=hcn1zp5qzrba4ghfph9zzzfh9&amp;dl=0","Click to download Image")</f>
      </c>
      <c r="B5397" s="0">
        <f>HYPERLINK("https://dl.dropboxusercontent.com/scl/fi/48yabsdmzqivjtxk2xf56/womens-size-chartsscrub-tops.jpg?rlkey=xg8tar36pn17fwnpzi5xftx5j&amp;dl=0","Click to download SizeChart")</f>
      </c>
      <c r="C5397" s="0" t="inlineStr">
        <is>
          <t>Arden Women's Scrub Top</t>
        </is>
      </c>
      <c r="D5397" s="0" t="inlineStr">
        <is>
          <t>139845</t>
        </is>
      </c>
      <c r="E5397" s="0" t="inlineStr">
        <is>
          <t>BLANK ARDEN W BK:139845D-XL</t>
        </is>
      </c>
      <c r="F5397" s="0" t="inlineStr">
        <is>
          <t>899139845077</t>
        </is>
      </c>
      <c r="G5397" s="0" t="inlineStr">
        <is>
          <t>WOMENS</t>
        </is>
      </c>
      <c r="H5397" s="0" t="inlineStr">
        <is>
          <t>XL</t>
        </is>
      </c>
      <c r="I5397" s="0">
        <v>29.99</v>
      </c>
      <c r="J5397" s="0">
        <v>5</v>
      </c>
    </row>
    <row r="5398" spans="1:10" customHeight="0">
      <c r="A5398" s="0">
        <f>HYPERLINK("https://dl.dropboxusercontent.com/scl/fi/bvo1nhf3i3zu879g5t13b/scrub.jpg?rlkey=hcn1zp5qzrba4ghfph9zzzfh9&amp;dl=0","Click to download Image")</f>
      </c>
      <c r="B5398" s="0">
        <f>HYPERLINK("https://dl.dropboxusercontent.com/scl/fi/48yabsdmzqivjtxk2xf56/womens-size-chartsscrub-tops.jpg?rlkey=xg8tar36pn17fwnpzi5xftx5j&amp;dl=0","Click to download SizeChart")</f>
      </c>
      <c r="C5398" s="0" t="inlineStr">
        <is>
          <t>Arden Women's Scrub Top</t>
        </is>
      </c>
      <c r="D5398" s="0" t="inlineStr">
        <is>
          <t>139845</t>
        </is>
      </c>
      <c r="E5398" s="0" t="inlineStr">
        <is>
          <t>BLANK ARDEN W BK:139845E-2XL</t>
        </is>
      </c>
      <c r="F5398" s="0" t="inlineStr">
        <is>
          <t>899139845084</t>
        </is>
      </c>
      <c r="G5398" s="0" t="inlineStr">
        <is>
          <t>WOMENS</t>
        </is>
      </c>
      <c r="H5398" s="0" t="inlineStr">
        <is>
          <t>2XL</t>
        </is>
      </c>
      <c r="I5398" s="0">
        <v>29.99</v>
      </c>
      <c r="J5398" s="0">
        <v>2</v>
      </c>
    </row>
    <row r="5399" spans="1:10" customHeight="0">
      <c r="A5399" s="0">
        <f>HYPERLINK("https://dl.dropboxusercontent.com/scl/fi/bvo1nhf3i3zu879g5t13b/scrub.jpg?rlkey=hcn1zp5qzrba4ghfph9zzzfh9&amp;dl=0","Click to download Image")</f>
      </c>
      <c r="B5399" s="0">
        <f>HYPERLINK("https://dl.dropboxusercontent.com/scl/fi/48yabsdmzqivjtxk2xf56/womens-size-chartsscrub-tops.jpg?rlkey=xg8tar36pn17fwnpzi5xftx5j&amp;dl=0","Click to download SizeChart")</f>
      </c>
      <c r="C5399" s="0" t="inlineStr">
        <is>
          <t>Arden Women's Scrub Top</t>
        </is>
      </c>
      <c r="D5399" s="0" t="inlineStr">
        <is>
          <t>139845</t>
        </is>
      </c>
      <c r="E5399" s="0" t="inlineStr">
        <is>
          <t>BLANK ARDEN W BK:139845F-3XL</t>
        </is>
      </c>
      <c r="F5399" s="0" t="inlineStr">
        <is>
          <t>899139845091</t>
        </is>
      </c>
      <c r="G5399" s="0" t="inlineStr">
        <is>
          <t>WOMENS</t>
        </is>
      </c>
      <c r="H5399" s="0" t="inlineStr">
        <is>
          <t>3XL</t>
        </is>
      </c>
      <c r="I5399" s="0">
        <v>29.99</v>
      </c>
      <c r="J5399" s="0">
        <v>0</v>
      </c>
    </row>
    <row r="5400" spans="1:10" customHeight="0">
      <c r="A5400" s="0">
        <f>HYPERLINK("https://dl.dropboxusercontent.com/scl/fi/47o79hp7zvxhfj4qrhifc/scrub.jpg?rlkey=kkr0ml48igra1cgaqnpq64e5c&amp;dl=0","Click to download Image")</f>
      </c>
      <c r="B5400" s="0">
        <f>HYPERLINK("https://dl.dropboxusercontent.com/scl/fi/cdiol2ahkshes6s30n6sk/womens-size-chartsscrub-tops.jpg?rlkey=13nt57g5a5mvkkl1y8asn602d&amp;dl=0","Click to download SizeChart")</f>
      </c>
      <c r="C5400" s="0" t="inlineStr">
        <is>
          <t>Malone Women's Scrub Top</t>
        </is>
      </c>
      <c r="D5400" s="0" t="inlineStr">
        <is>
          <t>142619</t>
        </is>
      </c>
      <c r="E5400" s="0" t="inlineStr">
        <is>
          <t>BLANK MALONE W BK:142619A-S</t>
        </is>
      </c>
      <c r="F5400" s="0" t="inlineStr">
        <is>
          <t>899142619047</t>
        </is>
      </c>
      <c r="G5400" s="0" t="inlineStr">
        <is>
          <t>WOMENS</t>
        </is>
      </c>
      <c r="H5400" s="0" t="inlineStr">
        <is>
          <t>S</t>
        </is>
      </c>
      <c r="I5400" s="0">
        <v>29.99</v>
      </c>
      <c r="J5400" s="0">
        <v>3</v>
      </c>
    </row>
    <row r="5401" spans="1:10" customHeight="0">
      <c r="A5401" s="0">
        <f>HYPERLINK("https://dl.dropboxusercontent.com/scl/fi/47o79hp7zvxhfj4qrhifc/scrub.jpg?rlkey=kkr0ml48igra1cgaqnpq64e5c&amp;dl=0","Click to download Image")</f>
      </c>
      <c r="B5401" s="0">
        <f>HYPERLINK("https://dl.dropboxusercontent.com/scl/fi/cdiol2ahkshes6s30n6sk/womens-size-chartsscrub-tops.jpg?rlkey=13nt57g5a5mvkkl1y8asn602d&amp;dl=0","Click to download SizeChart")</f>
      </c>
      <c r="C5401" s="0" t="inlineStr">
        <is>
          <t>Malone Women's Scrub Top</t>
        </is>
      </c>
      <c r="D5401" s="0" t="inlineStr">
        <is>
          <t>142619</t>
        </is>
      </c>
      <c r="E5401" s="0" t="inlineStr">
        <is>
          <t>BLANK MALONE W BK:142619B-M</t>
        </is>
      </c>
      <c r="F5401" s="0" t="inlineStr">
        <is>
          <t>899142619054</t>
        </is>
      </c>
      <c r="G5401" s="0" t="inlineStr">
        <is>
          <t>WOMENS</t>
        </is>
      </c>
      <c r="H5401" s="0" t="inlineStr">
        <is>
          <t>M</t>
        </is>
      </c>
      <c r="I5401" s="0">
        <v>29.99</v>
      </c>
      <c r="J5401" s="0">
        <v>11</v>
      </c>
    </row>
    <row r="5402" spans="1:10" customHeight="0">
      <c r="A5402" s="0">
        <f>HYPERLINK("https://dl.dropboxusercontent.com/scl/fi/47o79hp7zvxhfj4qrhifc/scrub.jpg?rlkey=kkr0ml48igra1cgaqnpq64e5c&amp;dl=0","Click to download Image")</f>
      </c>
      <c r="B5402" s="0">
        <f>HYPERLINK("https://dl.dropboxusercontent.com/scl/fi/cdiol2ahkshes6s30n6sk/womens-size-chartsscrub-tops.jpg?rlkey=13nt57g5a5mvkkl1y8asn602d&amp;dl=0","Click to download SizeChart")</f>
      </c>
      <c r="C5402" s="0" t="inlineStr">
        <is>
          <t>Malone Women's Scrub Top</t>
        </is>
      </c>
      <c r="D5402" s="0" t="inlineStr">
        <is>
          <t>142619</t>
        </is>
      </c>
      <c r="E5402" s="0" t="inlineStr">
        <is>
          <t>BLANK MALONE W BK:142619C-L</t>
        </is>
      </c>
      <c r="F5402" s="0" t="inlineStr">
        <is>
          <t>899142619061</t>
        </is>
      </c>
      <c r="G5402" s="0" t="inlineStr">
        <is>
          <t>WOMENS</t>
        </is>
      </c>
      <c r="H5402" s="0" t="inlineStr">
        <is>
          <t>L</t>
        </is>
      </c>
      <c r="I5402" s="0">
        <v>29.99</v>
      </c>
      <c r="J5402" s="0">
        <v>10</v>
      </c>
    </row>
    <row r="5403" spans="1:10" customHeight="0">
      <c r="A5403" s="0">
        <f>HYPERLINK("https://dl.dropboxusercontent.com/scl/fi/47o79hp7zvxhfj4qrhifc/scrub.jpg?rlkey=kkr0ml48igra1cgaqnpq64e5c&amp;dl=0","Click to download Image")</f>
      </c>
      <c r="B5403" s="0">
        <f>HYPERLINK("https://dl.dropboxusercontent.com/scl/fi/cdiol2ahkshes6s30n6sk/womens-size-chartsscrub-tops.jpg?rlkey=13nt57g5a5mvkkl1y8asn602d&amp;dl=0","Click to download SizeChart")</f>
      </c>
      <c r="C5403" s="0" t="inlineStr">
        <is>
          <t>Malone Women's Scrub Top</t>
        </is>
      </c>
      <c r="D5403" s="0" t="inlineStr">
        <is>
          <t>142619</t>
        </is>
      </c>
      <c r="E5403" s="0" t="inlineStr">
        <is>
          <t>BLANK MALONE W BK:142619D-XL</t>
        </is>
      </c>
      <c r="F5403" s="0" t="inlineStr">
        <is>
          <t>899142619078</t>
        </is>
      </c>
      <c r="G5403" s="0" t="inlineStr">
        <is>
          <t>WOMENS</t>
        </is>
      </c>
      <c r="H5403" s="0" t="inlineStr">
        <is>
          <t>XL</t>
        </is>
      </c>
      <c r="I5403" s="0">
        <v>29.99</v>
      </c>
      <c r="J5403" s="0">
        <v>8</v>
      </c>
    </row>
    <row r="5404" spans="1:10" customHeight="0">
      <c r="A5404" s="0">
        <f>HYPERLINK("https://dl.dropboxusercontent.com/scl/fi/47o79hp7zvxhfj4qrhifc/scrub.jpg?rlkey=kkr0ml48igra1cgaqnpq64e5c&amp;dl=0","Click to download Image")</f>
      </c>
      <c r="B5404" s="0">
        <f>HYPERLINK("https://dl.dropboxusercontent.com/scl/fi/cdiol2ahkshes6s30n6sk/womens-size-chartsscrub-tops.jpg?rlkey=13nt57g5a5mvkkl1y8asn602d&amp;dl=0","Click to download SizeChart")</f>
      </c>
      <c r="C5404" s="0" t="inlineStr">
        <is>
          <t>Malone Women's Scrub Top</t>
        </is>
      </c>
      <c r="D5404" s="0" t="inlineStr">
        <is>
          <t>142619</t>
        </is>
      </c>
      <c r="E5404" s="0" t="inlineStr">
        <is>
          <t>BLANK MALONE W BK:142619E-2XL</t>
        </is>
      </c>
      <c r="F5404" s="0" t="inlineStr">
        <is>
          <t>899142619085</t>
        </is>
      </c>
      <c r="G5404" s="0" t="inlineStr">
        <is>
          <t>WOMENS</t>
        </is>
      </c>
      <c r="H5404" s="0" t="inlineStr">
        <is>
          <t>2XL</t>
        </is>
      </c>
      <c r="I5404" s="0">
        <v>29.99</v>
      </c>
      <c r="J5404" s="0">
        <v>4</v>
      </c>
    </row>
    <row r="5405" spans="1:10" customHeight="0">
      <c r="A5405" s="0">
        <f>HYPERLINK("https://dl.dropboxusercontent.com/scl/fi/47o79hp7zvxhfj4qrhifc/scrub.jpg?rlkey=kkr0ml48igra1cgaqnpq64e5c&amp;dl=0","Click to download Image")</f>
      </c>
      <c r="B5405" s="0">
        <f>HYPERLINK("https://dl.dropboxusercontent.com/scl/fi/cdiol2ahkshes6s30n6sk/womens-size-chartsscrub-tops.jpg?rlkey=13nt57g5a5mvkkl1y8asn602d&amp;dl=0","Click to download SizeChart")</f>
      </c>
      <c r="C5405" s="0" t="inlineStr">
        <is>
          <t>Malone Women's Scrub Top</t>
        </is>
      </c>
      <c r="D5405" s="0" t="inlineStr">
        <is>
          <t>142619</t>
        </is>
      </c>
      <c r="E5405" s="0" t="inlineStr">
        <is>
          <t>BLANK MALONE W BK:142619F-3XL</t>
        </is>
      </c>
      <c r="F5405" s="0" t="inlineStr">
        <is>
          <t>899142619092</t>
        </is>
      </c>
      <c r="G5405" s="0" t="inlineStr">
        <is>
          <t>WOMENS</t>
        </is>
      </c>
      <c r="H5405" s="0" t="inlineStr">
        <is>
          <t>3XL</t>
        </is>
      </c>
      <c r="I5405" s="0">
        <v>29.99</v>
      </c>
      <c r="J5405" s="0">
        <v>2</v>
      </c>
    </row>
    <row r="5406" spans="1:10" customHeight="0">
      <c r="A5406" s="0">
        <f>HYPERLINK("https://dl.dropboxusercontent.com/scl/fi/6gfjmxuicl0kh6tucmqo9/scrubtop.jpg?rlkey=8747772b2h2u9gcfxzktkm9ah&amp;dl=0","Click to download Image")</f>
      </c>
      <c r="B5406" s="0">
        <f>HYPERLINK("https://dl.dropboxusercontent.com/scl/fi/0se1gz5cpzr6lb0ro2ats/womens-size-chartsscrub-tops.jpg?rlkey=vqelkqnqis4sh7ubqxfost81o&amp;dl=0","Click to download SizeChart")</f>
      </c>
      <c r="C5406" s="0" t="inlineStr">
        <is>
          <t>Joss Women's Scrub Top</t>
        </is>
      </c>
      <c r="D5406" s="0" t="inlineStr">
        <is>
          <t>142618</t>
        </is>
      </c>
      <c r="E5406" s="0" t="inlineStr">
        <is>
          <t>BLANK JOSS W BK:142618A-S</t>
        </is>
      </c>
      <c r="F5406" s="0" t="inlineStr">
        <is>
          <t>899142618040</t>
        </is>
      </c>
      <c r="G5406" s="0" t="inlineStr">
        <is>
          <t>WOMENS</t>
        </is>
      </c>
      <c r="H5406" s="0" t="inlineStr">
        <is>
          <t>S</t>
        </is>
      </c>
      <c r="I5406" s="0">
        <v>29.99</v>
      </c>
      <c r="J5406" s="0">
        <v>7</v>
      </c>
    </row>
    <row r="5407" spans="1:10" customHeight="0">
      <c r="A5407" s="0">
        <f>HYPERLINK("https://dl.dropboxusercontent.com/scl/fi/6gfjmxuicl0kh6tucmqo9/scrubtop.jpg?rlkey=8747772b2h2u9gcfxzktkm9ah&amp;dl=0","Click to download Image")</f>
      </c>
      <c r="B5407" s="0">
        <f>HYPERLINK("https://dl.dropboxusercontent.com/scl/fi/0se1gz5cpzr6lb0ro2ats/womens-size-chartsscrub-tops.jpg?rlkey=vqelkqnqis4sh7ubqxfost81o&amp;dl=0","Click to download SizeChart")</f>
      </c>
      <c r="C5407" s="0" t="inlineStr">
        <is>
          <t>Joss Women's Scrub Top</t>
        </is>
      </c>
      <c r="D5407" s="0" t="inlineStr">
        <is>
          <t>142618</t>
        </is>
      </c>
      <c r="E5407" s="0" t="inlineStr">
        <is>
          <t>BLANK JOSS W BK:142618B-M</t>
        </is>
      </c>
      <c r="F5407" s="0" t="inlineStr">
        <is>
          <t>899142618057</t>
        </is>
      </c>
      <c r="G5407" s="0" t="inlineStr">
        <is>
          <t>WOMENS</t>
        </is>
      </c>
      <c r="H5407" s="0" t="inlineStr">
        <is>
          <t>M</t>
        </is>
      </c>
      <c r="I5407" s="0">
        <v>29.99</v>
      </c>
      <c r="J5407" s="0">
        <v>11</v>
      </c>
    </row>
    <row r="5408" spans="1:10" customHeight="0">
      <c r="A5408" s="0">
        <f>HYPERLINK("https://dl.dropboxusercontent.com/scl/fi/6gfjmxuicl0kh6tucmqo9/scrubtop.jpg?rlkey=8747772b2h2u9gcfxzktkm9ah&amp;dl=0","Click to download Image")</f>
      </c>
      <c r="B5408" s="0">
        <f>HYPERLINK("https://dl.dropboxusercontent.com/scl/fi/0se1gz5cpzr6lb0ro2ats/womens-size-chartsscrub-tops.jpg?rlkey=vqelkqnqis4sh7ubqxfost81o&amp;dl=0","Click to download SizeChart")</f>
      </c>
      <c r="C5408" s="0" t="inlineStr">
        <is>
          <t>Joss Women's Scrub Top</t>
        </is>
      </c>
      <c r="D5408" s="0" t="inlineStr">
        <is>
          <t>142618</t>
        </is>
      </c>
      <c r="E5408" s="0" t="inlineStr">
        <is>
          <t>BLANK JOSS W BK:142618C-L</t>
        </is>
      </c>
      <c r="F5408" s="0" t="inlineStr">
        <is>
          <t>899142618064</t>
        </is>
      </c>
      <c r="G5408" s="0" t="inlineStr">
        <is>
          <t>WOMENS</t>
        </is>
      </c>
      <c r="H5408" s="0" t="inlineStr">
        <is>
          <t>L</t>
        </is>
      </c>
      <c r="I5408" s="0">
        <v>29.99</v>
      </c>
      <c r="J5408" s="0">
        <v>10</v>
      </c>
    </row>
    <row r="5409" spans="1:10" customHeight="0">
      <c r="A5409" s="0">
        <f>HYPERLINK("https://dl.dropboxusercontent.com/scl/fi/6gfjmxuicl0kh6tucmqo9/scrubtop.jpg?rlkey=8747772b2h2u9gcfxzktkm9ah&amp;dl=0","Click to download Image")</f>
      </c>
      <c r="B5409" s="0">
        <f>HYPERLINK("https://dl.dropboxusercontent.com/scl/fi/0se1gz5cpzr6lb0ro2ats/womens-size-chartsscrub-tops.jpg?rlkey=vqelkqnqis4sh7ubqxfost81o&amp;dl=0","Click to download SizeChart")</f>
      </c>
      <c r="C5409" s="0" t="inlineStr">
        <is>
          <t>Joss Women's Scrub Top</t>
        </is>
      </c>
      <c r="D5409" s="0" t="inlineStr">
        <is>
          <t>142618</t>
        </is>
      </c>
      <c r="E5409" s="0" t="inlineStr">
        <is>
          <t>BLANK JOSS W BK:142618D-XL</t>
        </is>
      </c>
      <c r="F5409" s="0" t="inlineStr">
        <is>
          <t>899142618071</t>
        </is>
      </c>
      <c r="G5409" s="0" t="inlineStr">
        <is>
          <t>WOMENS</t>
        </is>
      </c>
      <c r="H5409" s="0" t="inlineStr">
        <is>
          <t>XL</t>
        </is>
      </c>
      <c r="I5409" s="0">
        <v>29.99</v>
      </c>
      <c r="J5409" s="0">
        <v>8</v>
      </c>
    </row>
    <row r="5410" spans="1:10" customHeight="0">
      <c r="A5410" s="0">
        <f>HYPERLINK("https://dl.dropboxusercontent.com/scl/fi/6gfjmxuicl0kh6tucmqo9/scrubtop.jpg?rlkey=8747772b2h2u9gcfxzktkm9ah&amp;dl=0","Click to download Image")</f>
      </c>
      <c r="B5410" s="0">
        <f>HYPERLINK("https://dl.dropboxusercontent.com/scl/fi/0se1gz5cpzr6lb0ro2ats/womens-size-chartsscrub-tops.jpg?rlkey=vqelkqnqis4sh7ubqxfost81o&amp;dl=0","Click to download SizeChart")</f>
      </c>
      <c r="C5410" s="0" t="inlineStr">
        <is>
          <t>Joss Women's Scrub Top</t>
        </is>
      </c>
      <c r="D5410" s="0" t="inlineStr">
        <is>
          <t>142618</t>
        </is>
      </c>
      <c r="E5410" s="0" t="inlineStr">
        <is>
          <t>BLANK JOSS W BK:142618E-2XL</t>
        </is>
      </c>
      <c r="F5410" s="0" t="inlineStr">
        <is>
          <t>899142618088</t>
        </is>
      </c>
      <c r="G5410" s="0" t="inlineStr">
        <is>
          <t>WOMENS</t>
        </is>
      </c>
      <c r="H5410" s="0" t="inlineStr">
        <is>
          <t>2XL</t>
        </is>
      </c>
      <c r="I5410" s="0">
        <v>29.99</v>
      </c>
      <c r="J5410" s="0">
        <v>4</v>
      </c>
    </row>
    <row r="5411" spans="1:10" customHeight="0">
      <c r="A5411" s="0">
        <f>HYPERLINK("https://dl.dropboxusercontent.com/scl/fi/6gfjmxuicl0kh6tucmqo9/scrubtop.jpg?rlkey=8747772b2h2u9gcfxzktkm9ah&amp;dl=0","Click to download Image")</f>
      </c>
      <c r="B5411" s="0">
        <f>HYPERLINK("https://dl.dropboxusercontent.com/scl/fi/0se1gz5cpzr6lb0ro2ats/womens-size-chartsscrub-tops.jpg?rlkey=vqelkqnqis4sh7ubqxfost81o&amp;dl=0","Click to download SizeChart")</f>
      </c>
      <c r="C5411" s="0" t="inlineStr">
        <is>
          <t>Joss Women's Scrub Top</t>
        </is>
      </c>
      <c r="D5411" s="0" t="inlineStr">
        <is>
          <t>142618</t>
        </is>
      </c>
      <c r="E5411" s="0" t="inlineStr">
        <is>
          <t>BLANK JOSS W BK:142618F-3XL</t>
        </is>
      </c>
      <c r="F5411" s="0" t="inlineStr">
        <is>
          <t>899142618095</t>
        </is>
      </c>
      <c r="G5411" s="0" t="inlineStr">
        <is>
          <t>WOMENS</t>
        </is>
      </c>
      <c r="H5411" s="0" t="inlineStr">
        <is>
          <t>3XL</t>
        </is>
      </c>
      <c r="I5411" s="0">
        <v>29.99</v>
      </c>
      <c r="J5411" s="0">
        <v>2</v>
      </c>
    </row>
    <row r="5412" spans="1:10" customHeight="0">
      <c r="A5412" s="0">
        <f>HYPERLINK("https://dl.dropboxusercontent.com/scl/fi/thsm1l6pyvmjd7dazepnj/cedar-w-142624-f.jpg?rlkey=inqs636b0abjt9kp7dwk169dc&amp;dl=0","Click to download Image")</f>
      </c>
      <c r="B5412" s="0">
        <f>HYPERLINK("https://dl.dropboxusercontent.com/scl/fi/o3nynmaadrxuxuiqaz48x/womens-size-chartslyon-cedar.jpg?rlkey=rsb2qikyogbb7s5gdg7b4dr0v&amp;dl=0","Click to download SizeChart")</f>
      </c>
      <c r="C5412" s="0" t="inlineStr">
        <is>
          <t>Cedar Women's Scrub Joggers</t>
        </is>
      </c>
      <c r="D5412" s="0" t="inlineStr">
        <is>
          <t>142624</t>
        </is>
      </c>
      <c r="E5412" s="0" t="inlineStr">
        <is>
          <t>BLANK CEDAR W BK:142624A-S</t>
        </is>
      </c>
      <c r="F5412" s="0" t="inlineStr">
        <is>
          <t>899142624010</t>
        </is>
      </c>
      <c r="G5412" s="0" t="inlineStr">
        <is>
          <t>WOMENS</t>
        </is>
      </c>
      <c r="H5412" s="0" t="inlineStr">
        <is>
          <t>S</t>
        </is>
      </c>
      <c r="I5412" s="0">
        <v>32.99</v>
      </c>
      <c r="J5412" s="0">
        <v>6</v>
      </c>
    </row>
    <row r="5413" spans="1:10" customHeight="0">
      <c r="A5413" s="0">
        <f>HYPERLINK("https://dl.dropboxusercontent.com/scl/fi/thsm1l6pyvmjd7dazepnj/cedar-w-142624-f.jpg?rlkey=inqs636b0abjt9kp7dwk169dc&amp;dl=0","Click to download Image")</f>
      </c>
      <c r="B5413" s="0">
        <f>HYPERLINK("https://dl.dropboxusercontent.com/scl/fi/o3nynmaadrxuxuiqaz48x/womens-size-chartslyon-cedar.jpg?rlkey=rsb2qikyogbb7s5gdg7b4dr0v&amp;dl=0","Click to download SizeChart")</f>
      </c>
      <c r="C5413" s="0" t="inlineStr">
        <is>
          <t>Cedar Women's Scrub Joggers</t>
        </is>
      </c>
      <c r="D5413" s="0" t="inlineStr">
        <is>
          <t>142624</t>
        </is>
      </c>
      <c r="E5413" s="0" t="inlineStr">
        <is>
          <t>BLANK CEDAR W BK:142624B-M</t>
        </is>
      </c>
      <c r="F5413" s="0" t="inlineStr">
        <is>
          <t>899142624027</t>
        </is>
      </c>
      <c r="G5413" s="0" t="inlineStr">
        <is>
          <t>WOMENS</t>
        </is>
      </c>
      <c r="H5413" s="0" t="inlineStr">
        <is>
          <t>M</t>
        </is>
      </c>
      <c r="I5413" s="0">
        <v>32.99</v>
      </c>
      <c r="J5413" s="0">
        <v>6</v>
      </c>
    </row>
    <row r="5414" spans="1:10" customHeight="0">
      <c r="A5414" s="0">
        <f>HYPERLINK("https://dl.dropboxusercontent.com/scl/fi/thsm1l6pyvmjd7dazepnj/cedar-w-142624-f.jpg?rlkey=inqs636b0abjt9kp7dwk169dc&amp;dl=0","Click to download Image")</f>
      </c>
      <c r="B5414" s="0">
        <f>HYPERLINK("https://dl.dropboxusercontent.com/scl/fi/o3nynmaadrxuxuiqaz48x/womens-size-chartslyon-cedar.jpg?rlkey=rsb2qikyogbb7s5gdg7b4dr0v&amp;dl=0","Click to download SizeChart")</f>
      </c>
      <c r="C5414" s="0" t="inlineStr">
        <is>
          <t>Cedar Women's Scrub Joggers</t>
        </is>
      </c>
      <c r="D5414" s="0" t="inlineStr">
        <is>
          <t>142624</t>
        </is>
      </c>
      <c r="E5414" s="0" t="inlineStr">
        <is>
          <t>BLANK CEDAR W BK:142624C-L</t>
        </is>
      </c>
      <c r="F5414" s="0" t="inlineStr">
        <is>
          <t>899142624034</t>
        </is>
      </c>
      <c r="G5414" s="0" t="inlineStr">
        <is>
          <t>WOMENS</t>
        </is>
      </c>
      <c r="H5414" s="0" t="inlineStr">
        <is>
          <t>L</t>
        </is>
      </c>
      <c r="I5414" s="0">
        <v>32.99</v>
      </c>
      <c r="J5414" s="0">
        <v>8</v>
      </c>
    </row>
    <row r="5415" spans="1:10" customHeight="0">
      <c r="A5415" s="0">
        <f>HYPERLINK("https://dl.dropboxusercontent.com/scl/fi/thsm1l6pyvmjd7dazepnj/cedar-w-142624-f.jpg?rlkey=inqs636b0abjt9kp7dwk169dc&amp;dl=0","Click to download Image")</f>
      </c>
      <c r="B5415" s="0">
        <f>HYPERLINK("https://dl.dropboxusercontent.com/scl/fi/o3nynmaadrxuxuiqaz48x/womens-size-chartslyon-cedar.jpg?rlkey=rsb2qikyogbb7s5gdg7b4dr0v&amp;dl=0","Click to download SizeChart")</f>
      </c>
      <c r="C5415" s="0" t="inlineStr">
        <is>
          <t>Cedar Women's Scrub Joggers</t>
        </is>
      </c>
      <c r="D5415" s="0" t="inlineStr">
        <is>
          <t>142624</t>
        </is>
      </c>
      <c r="E5415" s="0" t="inlineStr">
        <is>
          <t>BLANK CEDAR W BK:142624D-XL</t>
        </is>
      </c>
      <c r="F5415" s="0" t="inlineStr">
        <is>
          <t>899142624041</t>
        </is>
      </c>
      <c r="G5415" s="0" t="inlineStr">
        <is>
          <t>WOMENS</t>
        </is>
      </c>
      <c r="H5415" s="0" t="inlineStr">
        <is>
          <t>XL</t>
        </is>
      </c>
      <c r="I5415" s="0">
        <v>32.99</v>
      </c>
      <c r="J5415" s="0">
        <v>8</v>
      </c>
    </row>
    <row r="5416" spans="1:10" customHeight="0">
      <c r="A5416" s="0">
        <f>HYPERLINK("https://dl.dropboxusercontent.com/scl/fi/thsm1l6pyvmjd7dazepnj/cedar-w-142624-f.jpg?rlkey=inqs636b0abjt9kp7dwk169dc&amp;dl=0","Click to download Image")</f>
      </c>
      <c r="B5416" s="0">
        <f>HYPERLINK("https://dl.dropboxusercontent.com/scl/fi/o3nynmaadrxuxuiqaz48x/womens-size-chartslyon-cedar.jpg?rlkey=rsb2qikyogbb7s5gdg7b4dr0v&amp;dl=0","Click to download SizeChart")</f>
      </c>
      <c r="C5416" s="0" t="inlineStr">
        <is>
          <t>Cedar Women's Scrub Joggers</t>
        </is>
      </c>
      <c r="D5416" s="0" t="inlineStr">
        <is>
          <t>142624</t>
        </is>
      </c>
      <c r="E5416" s="0" t="inlineStr">
        <is>
          <t>BLANK CEDAR W BK:142624E-2XL</t>
        </is>
      </c>
      <c r="F5416" s="0" t="inlineStr">
        <is>
          <t>899142624058</t>
        </is>
      </c>
      <c r="G5416" s="0" t="inlineStr">
        <is>
          <t>WOMENS</t>
        </is>
      </c>
      <c r="H5416" s="0" t="inlineStr">
        <is>
          <t>2XL</t>
        </is>
      </c>
      <c r="I5416" s="0">
        <v>32.99</v>
      </c>
      <c r="J5416" s="0">
        <v>4</v>
      </c>
    </row>
    <row r="5417" spans="1:10" customHeight="0">
      <c r="A5417" s="0">
        <f>HYPERLINK("https://dl.dropboxusercontent.com/scl/fi/thsm1l6pyvmjd7dazepnj/cedar-w-142624-f.jpg?rlkey=inqs636b0abjt9kp7dwk169dc&amp;dl=0","Click to download Image")</f>
      </c>
      <c r="B5417" s="0">
        <f>HYPERLINK("https://dl.dropboxusercontent.com/scl/fi/o3nynmaadrxuxuiqaz48x/womens-size-chartslyon-cedar.jpg?rlkey=rsb2qikyogbb7s5gdg7b4dr0v&amp;dl=0","Click to download SizeChart")</f>
      </c>
      <c r="C5417" s="0" t="inlineStr">
        <is>
          <t>Cedar Women's Scrub Joggers</t>
        </is>
      </c>
      <c r="D5417" s="0" t="inlineStr">
        <is>
          <t>142624</t>
        </is>
      </c>
      <c r="E5417" s="0" t="inlineStr">
        <is>
          <t>BLANK CEDAR W BK:142624F-3XL</t>
        </is>
      </c>
      <c r="F5417" s="0" t="inlineStr">
        <is>
          <t>899142624065</t>
        </is>
      </c>
      <c r="G5417" s="0" t="inlineStr">
        <is>
          <t>WOMENS</t>
        </is>
      </c>
      <c r="H5417" s="0" t="inlineStr">
        <is>
          <t>3XL</t>
        </is>
      </c>
      <c r="I5417" s="0">
        <v>32.99</v>
      </c>
      <c r="J5417" s="0">
        <v>1</v>
      </c>
    </row>
    <row r="5418" spans="1:10" customHeight="0">
      <c r="A5418" s="0">
        <f>HYPERLINK("https://dl.dropboxusercontent.com/scl/fi/h8iqkzkphxdg5di7wrcfc/pant.jpg?rlkey=159sn3c1aytwauwofn3d6oq9e&amp;dl=0","Click to download Image")</f>
      </c>
      <c r="B5418" s="0">
        <f>HYPERLINK("https://dl.dropboxusercontent.com/scl/fi/eoq2lgxulg6wia1qusybr/womens-size-chartsindigo.jpg?rlkey=3dr4hb353v91maa97vlb8rb38&amp;dl=0","Click to download SizeChart")</f>
      </c>
      <c r="C5418" s="0" t="inlineStr">
        <is>
          <t>Indigo Women's Scrub Pants</t>
        </is>
      </c>
      <c r="D5418" s="0" t="inlineStr">
        <is>
          <t>142626</t>
        </is>
      </c>
      <c r="E5418" s="0" t="inlineStr">
        <is>
          <t>BLANK INDIGO W BK:142626A-S</t>
        </is>
      </c>
      <c r="F5418" s="0" t="inlineStr">
        <is>
          <t>899142626014</t>
        </is>
      </c>
      <c r="G5418" s="0" t="inlineStr">
        <is>
          <t>WOMENS</t>
        </is>
      </c>
      <c r="H5418" s="0" t="inlineStr">
        <is>
          <t>S</t>
        </is>
      </c>
      <c r="I5418" s="0">
        <v>36.99</v>
      </c>
      <c r="J5418" s="0">
        <v>6</v>
      </c>
    </row>
    <row r="5419" spans="1:10" customHeight="0">
      <c r="A5419" s="0">
        <f>HYPERLINK("https://dl.dropboxusercontent.com/scl/fi/h8iqkzkphxdg5di7wrcfc/pant.jpg?rlkey=159sn3c1aytwauwofn3d6oq9e&amp;dl=0","Click to download Image")</f>
      </c>
      <c r="B5419" s="0">
        <f>HYPERLINK("https://dl.dropboxusercontent.com/scl/fi/eoq2lgxulg6wia1qusybr/womens-size-chartsindigo.jpg?rlkey=3dr4hb353v91maa97vlb8rb38&amp;dl=0","Click to download SizeChart")</f>
      </c>
      <c r="C5419" s="0" t="inlineStr">
        <is>
          <t>Indigo Women's Scrub Pants</t>
        </is>
      </c>
      <c r="D5419" s="0" t="inlineStr">
        <is>
          <t>142626</t>
        </is>
      </c>
      <c r="E5419" s="0" t="inlineStr">
        <is>
          <t>BLANK INDIGO W BK:142626B-M</t>
        </is>
      </c>
      <c r="F5419" s="0" t="inlineStr">
        <is>
          <t>899142626021</t>
        </is>
      </c>
      <c r="G5419" s="0" t="inlineStr">
        <is>
          <t>WOMENS</t>
        </is>
      </c>
      <c r="H5419" s="0" t="inlineStr">
        <is>
          <t>M</t>
        </is>
      </c>
      <c r="I5419" s="0">
        <v>36.99</v>
      </c>
      <c r="J5419" s="0">
        <v>13</v>
      </c>
    </row>
    <row r="5420" spans="1:10" customHeight="0">
      <c r="A5420" s="0">
        <f>HYPERLINK("https://dl.dropboxusercontent.com/scl/fi/h8iqkzkphxdg5di7wrcfc/pant.jpg?rlkey=159sn3c1aytwauwofn3d6oq9e&amp;dl=0","Click to download Image")</f>
      </c>
      <c r="B5420" s="0">
        <f>HYPERLINK("https://dl.dropboxusercontent.com/scl/fi/eoq2lgxulg6wia1qusybr/womens-size-chartsindigo.jpg?rlkey=3dr4hb353v91maa97vlb8rb38&amp;dl=0","Click to download SizeChart")</f>
      </c>
      <c r="C5420" s="0" t="inlineStr">
        <is>
          <t>Indigo Women's Scrub Pants</t>
        </is>
      </c>
      <c r="D5420" s="0" t="inlineStr">
        <is>
          <t>142626</t>
        </is>
      </c>
      <c r="E5420" s="0" t="inlineStr">
        <is>
          <t>BLANK INDIGO W BK:142626C-L</t>
        </is>
      </c>
      <c r="F5420" s="0" t="inlineStr">
        <is>
          <t>899142626038</t>
        </is>
      </c>
      <c r="G5420" s="0" t="inlineStr">
        <is>
          <t>WOMENS</t>
        </is>
      </c>
      <c r="H5420" s="0" t="inlineStr">
        <is>
          <t>L</t>
        </is>
      </c>
      <c r="I5420" s="0">
        <v>36.99</v>
      </c>
      <c r="J5420" s="0">
        <v>13</v>
      </c>
    </row>
    <row r="5421" spans="1:10" customHeight="0">
      <c r="A5421" s="0">
        <f>HYPERLINK("https://dl.dropboxusercontent.com/scl/fi/h8iqkzkphxdg5di7wrcfc/pant.jpg?rlkey=159sn3c1aytwauwofn3d6oq9e&amp;dl=0","Click to download Image")</f>
      </c>
      <c r="B5421" s="0">
        <f>HYPERLINK("https://dl.dropboxusercontent.com/scl/fi/eoq2lgxulg6wia1qusybr/womens-size-chartsindigo.jpg?rlkey=3dr4hb353v91maa97vlb8rb38&amp;dl=0","Click to download SizeChart")</f>
      </c>
      <c r="C5421" s="0" t="inlineStr">
        <is>
          <t>Indigo Women's Scrub Pants</t>
        </is>
      </c>
      <c r="D5421" s="0" t="inlineStr">
        <is>
          <t>142626</t>
        </is>
      </c>
      <c r="E5421" s="0" t="inlineStr">
        <is>
          <t>BLANK INDIGO W BK:142626D-XL</t>
        </is>
      </c>
      <c r="F5421" s="0" t="inlineStr">
        <is>
          <t>899142626045</t>
        </is>
      </c>
      <c r="G5421" s="0" t="inlineStr">
        <is>
          <t>WOMENS</t>
        </is>
      </c>
      <c r="H5421" s="0" t="inlineStr">
        <is>
          <t>XL</t>
        </is>
      </c>
      <c r="I5421" s="0">
        <v>36.99</v>
      </c>
      <c r="J5421" s="0">
        <v>8</v>
      </c>
    </row>
    <row r="5422" spans="1:10" customHeight="0">
      <c r="A5422" s="0">
        <f>HYPERLINK("https://dl.dropboxusercontent.com/scl/fi/h8iqkzkphxdg5di7wrcfc/pant.jpg?rlkey=159sn3c1aytwauwofn3d6oq9e&amp;dl=0","Click to download Image")</f>
      </c>
      <c r="B5422" s="0">
        <f>HYPERLINK("https://dl.dropboxusercontent.com/scl/fi/eoq2lgxulg6wia1qusybr/womens-size-chartsindigo.jpg?rlkey=3dr4hb353v91maa97vlb8rb38&amp;dl=0","Click to download SizeChart")</f>
      </c>
      <c r="C5422" s="0" t="inlineStr">
        <is>
          <t>Indigo Women's Scrub Pants</t>
        </is>
      </c>
      <c r="D5422" s="0" t="inlineStr">
        <is>
          <t>142626</t>
        </is>
      </c>
      <c r="E5422" s="0" t="inlineStr">
        <is>
          <t>BLANK INDIGO W BK:142626E-2XL</t>
        </is>
      </c>
      <c r="F5422" s="0" t="inlineStr">
        <is>
          <t>899142626052</t>
        </is>
      </c>
      <c r="G5422" s="0" t="inlineStr">
        <is>
          <t>WOMENS</t>
        </is>
      </c>
      <c r="H5422" s="0" t="inlineStr">
        <is>
          <t>2XL</t>
        </is>
      </c>
      <c r="I5422" s="0">
        <v>36.99</v>
      </c>
      <c r="J5422" s="0">
        <v>4</v>
      </c>
    </row>
    <row r="5423" spans="1:10" customHeight="0">
      <c r="A5423" s="0">
        <f>HYPERLINK("https://dl.dropboxusercontent.com/scl/fi/h8iqkzkphxdg5di7wrcfc/pant.jpg?rlkey=159sn3c1aytwauwofn3d6oq9e&amp;dl=0","Click to download Image")</f>
      </c>
      <c r="B5423" s="0">
        <f>HYPERLINK("https://dl.dropboxusercontent.com/scl/fi/eoq2lgxulg6wia1qusybr/womens-size-chartsindigo.jpg?rlkey=3dr4hb353v91maa97vlb8rb38&amp;dl=0","Click to download SizeChart")</f>
      </c>
      <c r="C5423" s="0" t="inlineStr">
        <is>
          <t>Indigo Women's Scrub Pants</t>
        </is>
      </c>
      <c r="D5423" s="0" t="inlineStr">
        <is>
          <t>142626</t>
        </is>
      </c>
      <c r="E5423" s="0" t="inlineStr">
        <is>
          <t>BLANK INDIGO W BK:142626F-3XL</t>
        </is>
      </c>
      <c r="F5423" s="0" t="inlineStr">
        <is>
          <t>899142626069</t>
        </is>
      </c>
      <c r="G5423" s="0" t="inlineStr">
        <is>
          <t>WOMENS</t>
        </is>
      </c>
      <c r="H5423" s="0" t="inlineStr">
        <is>
          <t>3XL</t>
        </is>
      </c>
      <c r="I5423" s="0">
        <v>36.99</v>
      </c>
      <c r="J5423" s="0">
        <v>1</v>
      </c>
    </row>
    <row r="5424" spans="1:10" customHeight="0">
      <c r="A5424" s="0">
        <f>HYPERLINK("https://dl.dropboxusercontent.com/scl/fi/yxjnsxx65l4l1hylinqvf/joggert.jpg?rlkey=yhj9bogqi8xm6km3981w9s5dr&amp;dl=0","Click to download Image")</f>
      </c>
      <c r="B5424" s="0">
        <f>HYPERLINK("https://dl.dropboxusercontent.com/scl/fi/inlw85y2kk8wl9k0imy4j/womens-size-chartslyon.jpg?rlkey=id4l60toxm02ggu1p7l7fzrcb&amp;dl=0","Click to download SizeChart")</f>
      </c>
      <c r="C5424" s="0" t="inlineStr">
        <is>
          <t>Lyon Women's Scrub Jogger</t>
        </is>
      </c>
      <c r="D5424" s="0" t="inlineStr">
        <is>
          <t>139846</t>
        </is>
      </c>
      <c r="E5424" s="0" t="inlineStr">
        <is>
          <t>BLANK LYON W BK:139846A-S</t>
        </is>
      </c>
      <c r="F5424" s="0" t="inlineStr">
        <is>
          <t>899139846012</t>
        </is>
      </c>
      <c r="G5424" s="0" t="inlineStr">
        <is>
          <t>WOMENS</t>
        </is>
      </c>
      <c r="H5424" s="0" t="inlineStr">
        <is>
          <t>S</t>
        </is>
      </c>
      <c r="I5424" s="0">
        <v>32.99</v>
      </c>
      <c r="J5424" s="0">
        <v>3</v>
      </c>
    </row>
    <row r="5425" spans="1:10" customHeight="0">
      <c r="A5425" s="0">
        <f>HYPERLINK("https://dl.dropboxusercontent.com/scl/fi/yxjnsxx65l4l1hylinqvf/joggert.jpg?rlkey=yhj9bogqi8xm6km3981w9s5dr&amp;dl=0","Click to download Image")</f>
      </c>
      <c r="B5425" s="0">
        <f>HYPERLINK("https://dl.dropboxusercontent.com/scl/fi/inlw85y2kk8wl9k0imy4j/womens-size-chartslyon.jpg?rlkey=id4l60toxm02ggu1p7l7fzrcb&amp;dl=0","Click to download SizeChart")</f>
      </c>
      <c r="C5425" s="0" t="inlineStr">
        <is>
          <t>Lyon Women's Scrub Jogger</t>
        </is>
      </c>
      <c r="D5425" s="0" t="inlineStr">
        <is>
          <t>139846</t>
        </is>
      </c>
      <c r="E5425" s="0" t="inlineStr">
        <is>
          <t>BLANK LYON W BK:139846B-M</t>
        </is>
      </c>
      <c r="F5425" s="0" t="inlineStr">
        <is>
          <t>899139846029</t>
        </is>
      </c>
      <c r="G5425" s="0" t="inlineStr">
        <is>
          <t>WOMENS</t>
        </is>
      </c>
      <c r="H5425" s="0" t="inlineStr">
        <is>
          <t>M</t>
        </is>
      </c>
      <c r="I5425" s="0">
        <v>32.99</v>
      </c>
      <c r="J5425" s="0">
        <v>11</v>
      </c>
    </row>
    <row r="5426" spans="1:10" customHeight="0">
      <c r="A5426" s="0">
        <f>HYPERLINK("https://dl.dropboxusercontent.com/scl/fi/yxjnsxx65l4l1hylinqvf/joggert.jpg?rlkey=yhj9bogqi8xm6km3981w9s5dr&amp;dl=0","Click to download Image")</f>
      </c>
      <c r="B5426" s="0">
        <f>HYPERLINK("https://dl.dropboxusercontent.com/scl/fi/inlw85y2kk8wl9k0imy4j/womens-size-chartslyon.jpg?rlkey=id4l60toxm02ggu1p7l7fzrcb&amp;dl=0","Click to download SizeChart")</f>
      </c>
      <c r="C5426" s="0" t="inlineStr">
        <is>
          <t>Lyon Women's Scrub Jogger</t>
        </is>
      </c>
      <c r="D5426" s="0" t="inlineStr">
        <is>
          <t>139846</t>
        </is>
      </c>
      <c r="E5426" s="0" t="inlineStr">
        <is>
          <t>BLANK LYON W BK:139846C-L</t>
        </is>
      </c>
      <c r="F5426" s="0" t="inlineStr">
        <is>
          <t>899139846036</t>
        </is>
      </c>
      <c r="G5426" s="0" t="inlineStr">
        <is>
          <t>WOMENS</t>
        </is>
      </c>
      <c r="H5426" s="0" t="inlineStr">
        <is>
          <t>L</t>
        </is>
      </c>
      <c r="I5426" s="0">
        <v>32.99</v>
      </c>
      <c r="J5426" s="0">
        <v>11</v>
      </c>
    </row>
    <row r="5427" spans="1:10" customHeight="0">
      <c r="A5427" s="0">
        <f>HYPERLINK("https://dl.dropboxusercontent.com/scl/fi/yxjnsxx65l4l1hylinqvf/joggert.jpg?rlkey=yhj9bogqi8xm6km3981w9s5dr&amp;dl=0","Click to download Image")</f>
      </c>
      <c r="B5427" s="0">
        <f>HYPERLINK("https://dl.dropboxusercontent.com/scl/fi/inlw85y2kk8wl9k0imy4j/womens-size-chartslyon.jpg?rlkey=id4l60toxm02ggu1p7l7fzrcb&amp;dl=0","Click to download SizeChart")</f>
      </c>
      <c r="C5427" s="0" t="inlineStr">
        <is>
          <t>Lyon Women's Scrub Jogger</t>
        </is>
      </c>
      <c r="D5427" s="0" t="inlineStr">
        <is>
          <t>139846</t>
        </is>
      </c>
      <c r="E5427" s="0" t="inlineStr">
        <is>
          <t>BLANK LYON W BK:139846D-XL</t>
        </is>
      </c>
      <c r="F5427" s="0" t="inlineStr">
        <is>
          <t>899139846043</t>
        </is>
      </c>
      <c r="G5427" s="0" t="inlineStr">
        <is>
          <t>WOMENS</t>
        </is>
      </c>
      <c r="H5427" s="0" t="inlineStr">
        <is>
          <t>XL</t>
        </is>
      </c>
      <c r="I5427" s="0">
        <v>32.99</v>
      </c>
      <c r="J5427" s="0">
        <v>3</v>
      </c>
    </row>
    <row r="5428" spans="1:10" customHeight="0">
      <c r="A5428" s="0">
        <f>HYPERLINK("https://dl.dropboxusercontent.com/scl/fi/yxjnsxx65l4l1hylinqvf/joggert.jpg?rlkey=yhj9bogqi8xm6km3981w9s5dr&amp;dl=0","Click to download Image")</f>
      </c>
      <c r="B5428" s="0">
        <f>HYPERLINK("https://dl.dropboxusercontent.com/scl/fi/inlw85y2kk8wl9k0imy4j/womens-size-chartslyon.jpg?rlkey=id4l60toxm02ggu1p7l7fzrcb&amp;dl=0","Click to download SizeChart")</f>
      </c>
      <c r="C5428" s="0" t="inlineStr">
        <is>
          <t>Lyon Women's Scrub Jogger</t>
        </is>
      </c>
      <c r="D5428" s="0" t="inlineStr">
        <is>
          <t>139846</t>
        </is>
      </c>
      <c r="E5428" s="0" t="inlineStr">
        <is>
          <t>BLANK LYON W BK:139846E-2XL</t>
        </is>
      </c>
      <c r="F5428" s="0" t="inlineStr">
        <is>
          <t>899139846050</t>
        </is>
      </c>
      <c r="G5428" s="0" t="inlineStr">
        <is>
          <t>WOMENS</t>
        </is>
      </c>
      <c r="H5428" s="0" t="inlineStr">
        <is>
          <t>2XL</t>
        </is>
      </c>
      <c r="I5428" s="0">
        <v>32.99</v>
      </c>
      <c r="J5428" s="0">
        <v>2</v>
      </c>
    </row>
    <row r="5429" spans="1:10" customHeight="0">
      <c r="A5429" s="0">
        <f>HYPERLINK("https://dl.dropboxusercontent.com/scl/fi/yxjnsxx65l4l1hylinqvf/joggert.jpg?rlkey=yhj9bogqi8xm6km3981w9s5dr&amp;dl=0","Click to download Image")</f>
      </c>
      <c r="B5429" s="0">
        <f>HYPERLINK("https://dl.dropboxusercontent.com/scl/fi/inlw85y2kk8wl9k0imy4j/womens-size-chartslyon.jpg?rlkey=id4l60toxm02ggu1p7l7fzrcb&amp;dl=0","Click to download SizeChart")</f>
      </c>
      <c r="C5429" s="0" t="inlineStr">
        <is>
          <t>Lyon Women's Scrub Jogger</t>
        </is>
      </c>
      <c r="D5429" s="0" t="inlineStr">
        <is>
          <t>139846</t>
        </is>
      </c>
      <c r="E5429" s="0" t="inlineStr">
        <is>
          <t>BLANK LYON W BK:139846F-3XL</t>
        </is>
      </c>
      <c r="F5429" s="0" t="inlineStr">
        <is>
          <t>899139846067</t>
        </is>
      </c>
      <c r="G5429" s="0" t="inlineStr">
        <is>
          <t>WOMENS</t>
        </is>
      </c>
      <c r="H5429" s="0" t="inlineStr">
        <is>
          <t>3XL</t>
        </is>
      </c>
      <c r="I5429" s="0">
        <v>32.99</v>
      </c>
      <c r="J5429" s="0">
        <v>0</v>
      </c>
    </row>
    <row r="5430" spans="1:10" customHeight="0">
      <c r="A5430" s="0">
        <f>HYPERLINK("https://dl.dropboxusercontent.com/scl/fi/0i0hi73l2rii7tg7zit7p/130101model-f-blank.jpg?rlkey=0vilqdijqr5gd72xebs2fjzod&amp;dl=0","Click to download Image")</f>
      </c>
      <c r="B5430" s="0">
        <f>HYPERLINK("https://dl.dropboxusercontent.com/scl/fi/w3wdnmgr9prtqrc7bqys5/womens-size-chartsriver.jpg?rlkey=kdy7jk03poy82gjb3nuksbzly&amp;dl=0","Click to download SizeChart")</f>
      </c>
      <c r="C5430" s="0" t="inlineStr">
        <is>
          <t>River Women's Scrub Jacket</t>
        </is>
      </c>
      <c r="D5430" s="0" t="inlineStr">
        <is>
          <t>139068</t>
        </is>
      </c>
      <c r="E5430" s="0" t="inlineStr">
        <is>
          <t>BLANK RIVER W BK:139068AA-XS</t>
        </is>
      </c>
      <c r="F5430" s="0" t="inlineStr">
        <is>
          <t>899139068032</t>
        </is>
      </c>
      <c r="G5430" s="0" t="inlineStr">
        <is>
          <t>WOMENS</t>
        </is>
      </c>
      <c r="H5430" s="0" t="inlineStr">
        <is>
          <t>XS</t>
        </is>
      </c>
      <c r="I5430" s="0">
        <v>42.99</v>
      </c>
      <c r="J5430" s="0">
        <v>4</v>
      </c>
    </row>
    <row r="5431" spans="1:10" customHeight="0">
      <c r="A5431" s="0">
        <f>HYPERLINK("https://dl.dropboxusercontent.com/scl/fi/0i0hi73l2rii7tg7zit7p/130101model-f-blank.jpg?rlkey=0vilqdijqr5gd72xebs2fjzod&amp;dl=0","Click to download Image")</f>
      </c>
      <c r="B5431" s="0">
        <f>HYPERLINK("https://dl.dropboxusercontent.com/scl/fi/w3wdnmgr9prtqrc7bqys5/womens-size-chartsriver.jpg?rlkey=kdy7jk03poy82gjb3nuksbzly&amp;dl=0","Click to download SizeChart")</f>
      </c>
      <c r="C5431" s="0" t="inlineStr">
        <is>
          <t>River Women's Scrub Jacket</t>
        </is>
      </c>
      <c r="D5431" s="0" t="inlineStr">
        <is>
          <t>139068</t>
        </is>
      </c>
      <c r="E5431" s="0" t="inlineStr">
        <is>
          <t>BLANK RIVER W BK:139068A-S</t>
        </is>
      </c>
      <c r="F5431" s="0" t="inlineStr">
        <is>
          <t>899139068049</t>
        </is>
      </c>
      <c r="G5431" s="0" t="inlineStr">
        <is>
          <t>WOMENS</t>
        </is>
      </c>
      <c r="H5431" s="0" t="inlineStr">
        <is>
          <t>S</t>
        </is>
      </c>
      <c r="I5431" s="0">
        <v>42.99</v>
      </c>
      <c r="J5431" s="0">
        <v>41</v>
      </c>
    </row>
    <row r="5432" spans="1:10" customHeight="0">
      <c r="A5432" s="0">
        <f>HYPERLINK("https://dl.dropboxusercontent.com/scl/fi/0i0hi73l2rii7tg7zit7p/130101model-f-blank.jpg?rlkey=0vilqdijqr5gd72xebs2fjzod&amp;dl=0","Click to download Image")</f>
      </c>
      <c r="B5432" s="0">
        <f>HYPERLINK("https://dl.dropboxusercontent.com/scl/fi/w3wdnmgr9prtqrc7bqys5/womens-size-chartsriver.jpg?rlkey=kdy7jk03poy82gjb3nuksbzly&amp;dl=0","Click to download SizeChart")</f>
      </c>
      <c r="C5432" s="0" t="inlineStr">
        <is>
          <t>River Women's Scrub Jacket</t>
        </is>
      </c>
      <c r="D5432" s="0" t="inlineStr">
        <is>
          <t>139068</t>
        </is>
      </c>
      <c r="E5432" s="0" t="inlineStr">
        <is>
          <t>BLANK RIVER W BK:139068B-M</t>
        </is>
      </c>
      <c r="F5432" s="0" t="inlineStr">
        <is>
          <t>899139068056</t>
        </is>
      </c>
      <c r="G5432" s="0" t="inlineStr">
        <is>
          <t>WOMENS</t>
        </is>
      </c>
      <c r="H5432" s="0" t="inlineStr">
        <is>
          <t>M</t>
        </is>
      </c>
      <c r="I5432" s="0">
        <v>42.99</v>
      </c>
      <c r="J5432" s="0">
        <v>28</v>
      </c>
    </row>
    <row r="5433" spans="1:10" customHeight="0">
      <c r="A5433" s="0">
        <f>HYPERLINK("https://dl.dropboxusercontent.com/scl/fi/0i0hi73l2rii7tg7zit7p/130101model-f-blank.jpg?rlkey=0vilqdijqr5gd72xebs2fjzod&amp;dl=0","Click to download Image")</f>
      </c>
      <c r="B5433" s="0">
        <f>HYPERLINK("https://dl.dropboxusercontent.com/scl/fi/w3wdnmgr9prtqrc7bqys5/womens-size-chartsriver.jpg?rlkey=kdy7jk03poy82gjb3nuksbzly&amp;dl=0","Click to download SizeChart")</f>
      </c>
      <c r="C5433" s="0" t="inlineStr">
        <is>
          <t>River Women's Scrub Jacket</t>
        </is>
      </c>
      <c r="D5433" s="0" t="inlineStr">
        <is>
          <t>139068</t>
        </is>
      </c>
      <c r="E5433" s="0" t="inlineStr">
        <is>
          <t>BLANK RIVER W BK:139068C-L</t>
        </is>
      </c>
      <c r="F5433" s="0" t="inlineStr">
        <is>
          <t>899139068063</t>
        </is>
      </c>
      <c r="G5433" s="0" t="inlineStr">
        <is>
          <t>WOMENS</t>
        </is>
      </c>
      <c r="H5433" s="0" t="inlineStr">
        <is>
          <t>L</t>
        </is>
      </c>
      <c r="I5433" s="0">
        <v>42.99</v>
      </c>
      <c r="J5433" s="0">
        <v>31</v>
      </c>
    </row>
    <row r="5434" spans="1:10" customHeight="0">
      <c r="A5434" s="0">
        <f>HYPERLINK("https://dl.dropboxusercontent.com/scl/fi/0i0hi73l2rii7tg7zit7p/130101model-f-blank.jpg?rlkey=0vilqdijqr5gd72xebs2fjzod&amp;dl=0","Click to download Image")</f>
      </c>
      <c r="B5434" s="0">
        <f>HYPERLINK("https://dl.dropboxusercontent.com/scl/fi/w3wdnmgr9prtqrc7bqys5/womens-size-chartsriver.jpg?rlkey=kdy7jk03poy82gjb3nuksbzly&amp;dl=0","Click to download SizeChart")</f>
      </c>
      <c r="C5434" s="0" t="inlineStr">
        <is>
          <t>River Women's Scrub Jacket</t>
        </is>
      </c>
      <c r="D5434" s="0" t="inlineStr">
        <is>
          <t>139068</t>
        </is>
      </c>
      <c r="E5434" s="0" t="inlineStr">
        <is>
          <t>BLANK RIVER W BK:139068D-XL</t>
        </is>
      </c>
      <c r="F5434" s="0" t="inlineStr">
        <is>
          <t>899139068070</t>
        </is>
      </c>
      <c r="G5434" s="0" t="inlineStr">
        <is>
          <t>WOMENS</t>
        </is>
      </c>
      <c r="H5434" s="0" t="inlineStr">
        <is>
          <t>XL</t>
        </is>
      </c>
      <c r="I5434" s="0">
        <v>42.99</v>
      </c>
      <c r="J5434" s="0">
        <v>37</v>
      </c>
    </row>
    <row r="5435" spans="1:10" customHeight="0">
      <c r="A5435" s="0">
        <f>HYPERLINK("https://dl.dropboxusercontent.com/scl/fi/0i0hi73l2rii7tg7zit7p/130101model-f-blank.jpg?rlkey=0vilqdijqr5gd72xebs2fjzod&amp;dl=0","Click to download Image")</f>
      </c>
      <c r="B5435" s="0">
        <f>HYPERLINK("https://dl.dropboxusercontent.com/scl/fi/w3wdnmgr9prtqrc7bqys5/womens-size-chartsriver.jpg?rlkey=kdy7jk03poy82gjb3nuksbzly&amp;dl=0","Click to download SizeChart")</f>
      </c>
      <c r="C5435" s="0" t="inlineStr">
        <is>
          <t>River Women's Scrub Jacket</t>
        </is>
      </c>
      <c r="D5435" s="0" t="inlineStr">
        <is>
          <t>139068</t>
        </is>
      </c>
      <c r="E5435" s="0" t="inlineStr">
        <is>
          <t>BLANK RIVER W BK:139068E-2XL</t>
        </is>
      </c>
      <c r="F5435" s="0" t="inlineStr">
        <is>
          <t>899139068087</t>
        </is>
      </c>
      <c r="G5435" s="0" t="inlineStr">
        <is>
          <t>WOMENS</t>
        </is>
      </c>
      <c r="H5435" s="0" t="inlineStr">
        <is>
          <t>2XL</t>
        </is>
      </c>
      <c r="I5435" s="0">
        <v>42.99</v>
      </c>
      <c r="J5435" s="0">
        <v>13</v>
      </c>
    </row>
    <row r="5436" spans="1:10" customHeight="0">
      <c r="A5436" s="0">
        <f>HYPERLINK("https://dl.dropboxusercontent.com/scl/fi/0i0hi73l2rii7tg7zit7p/130101model-f-blank.jpg?rlkey=0vilqdijqr5gd72xebs2fjzod&amp;dl=0","Click to download Image")</f>
      </c>
      <c r="B5436" s="0">
        <f>HYPERLINK("https://dl.dropboxusercontent.com/scl/fi/w3wdnmgr9prtqrc7bqys5/womens-size-chartsriver.jpg?rlkey=kdy7jk03poy82gjb3nuksbzly&amp;dl=0","Click to download SizeChart")</f>
      </c>
      <c r="C5436" s="0" t="inlineStr">
        <is>
          <t>River Women's Scrub Jacket</t>
        </is>
      </c>
      <c r="D5436" s="0" t="inlineStr">
        <is>
          <t>139068</t>
        </is>
      </c>
      <c r="E5436" s="0" t="inlineStr">
        <is>
          <t>BLANK RIVER W BK:139068F-3XL</t>
        </is>
      </c>
      <c r="F5436" s="0" t="inlineStr">
        <is>
          <t>899139068094</t>
        </is>
      </c>
      <c r="G5436" s="0" t="inlineStr">
        <is>
          <t>WOMENS</t>
        </is>
      </c>
      <c r="H5436" s="0" t="inlineStr">
        <is>
          <t>3XL</t>
        </is>
      </c>
      <c r="I5436" s="0">
        <v>42.99</v>
      </c>
      <c r="J5436" s="0">
        <v>4</v>
      </c>
    </row>
    <row r="5437" spans="1:10" customHeight="0">
      <c r="A5437" s="0">
        <f>HYPERLINK("https://dl.dropboxusercontent.com/scl/fi/cb4notgdy30uylzj09n91/rivert.jpg?rlkey=vnm54a4nbr35zpxsrm0f96cjr&amp;dl=0","Click to download Image")</f>
      </c>
      <c r="B5437" s="0">
        <f>HYPERLINK("https://dl.dropboxusercontent.com/scl/fi/w3wdnmgr9prtqrc7bqys5/womens-size-chartsriver.jpg?rlkey=kdy7jk03poy82gjb3nuksbzly&amp;dl=0","Click to download SizeChart")</f>
      </c>
      <c r="C5437" s="0" t="inlineStr">
        <is>
          <t>River Women's Scrub Jacket</t>
        </is>
      </c>
      <c r="D5437" s="0" t="inlineStr">
        <is>
          <t>139070</t>
        </is>
      </c>
      <c r="E5437" s="0" t="inlineStr">
        <is>
          <t>BLANK RIVER W CL:139070AA-XS</t>
        </is>
      </c>
      <c r="F5437" s="0" t="inlineStr">
        <is>
          <t>899139070035</t>
        </is>
      </c>
      <c r="G5437" s="0" t="inlineStr">
        <is>
          <t>WOMENS</t>
        </is>
      </c>
      <c r="H5437" s="0" t="inlineStr">
        <is>
          <t>XS</t>
        </is>
      </c>
      <c r="I5437" s="0">
        <v>42.99</v>
      </c>
      <c r="J5437" s="0">
        <v>4</v>
      </c>
    </row>
    <row r="5438" spans="1:10" customHeight="0">
      <c r="A5438" s="0">
        <f>HYPERLINK("https://dl.dropboxusercontent.com/scl/fi/cb4notgdy30uylzj09n91/rivert.jpg?rlkey=vnm54a4nbr35zpxsrm0f96cjr&amp;dl=0","Click to download Image")</f>
      </c>
      <c r="B5438" s="0">
        <f>HYPERLINK("https://dl.dropboxusercontent.com/scl/fi/w3wdnmgr9prtqrc7bqys5/womens-size-chartsriver.jpg?rlkey=kdy7jk03poy82gjb3nuksbzly&amp;dl=0","Click to download SizeChart")</f>
      </c>
      <c r="C5438" s="0" t="inlineStr">
        <is>
          <t>River Women's Scrub Jacket</t>
        </is>
      </c>
      <c r="D5438" s="0" t="inlineStr">
        <is>
          <t>139070</t>
        </is>
      </c>
      <c r="E5438" s="0" t="inlineStr">
        <is>
          <t>BLANK RIVER W CL:139070A-S</t>
        </is>
      </c>
      <c r="F5438" s="0" t="inlineStr">
        <is>
          <t>899139070042</t>
        </is>
      </c>
      <c r="G5438" s="0" t="inlineStr">
        <is>
          <t>WOMENS</t>
        </is>
      </c>
      <c r="H5438" s="0" t="inlineStr">
        <is>
          <t>S</t>
        </is>
      </c>
      <c r="I5438" s="0">
        <v>42.99</v>
      </c>
      <c r="J5438" s="0">
        <v>36</v>
      </c>
    </row>
    <row r="5439" spans="1:10" customHeight="0">
      <c r="A5439" s="0">
        <f>HYPERLINK("https://dl.dropboxusercontent.com/scl/fi/cb4notgdy30uylzj09n91/rivert.jpg?rlkey=vnm54a4nbr35zpxsrm0f96cjr&amp;dl=0","Click to download Image")</f>
      </c>
      <c r="B5439" s="0">
        <f>HYPERLINK("https://dl.dropboxusercontent.com/scl/fi/w3wdnmgr9prtqrc7bqys5/womens-size-chartsriver.jpg?rlkey=kdy7jk03poy82gjb3nuksbzly&amp;dl=0","Click to download SizeChart")</f>
      </c>
      <c r="C5439" s="0" t="inlineStr">
        <is>
          <t>River Women's Scrub Jacket</t>
        </is>
      </c>
      <c r="D5439" s="0" t="inlineStr">
        <is>
          <t>139070</t>
        </is>
      </c>
      <c r="E5439" s="0" t="inlineStr">
        <is>
          <t>BLANK RIVER W CL:139070B-M</t>
        </is>
      </c>
      <c r="F5439" s="0" t="inlineStr">
        <is>
          <t>899139070059</t>
        </is>
      </c>
      <c r="G5439" s="0" t="inlineStr">
        <is>
          <t>WOMENS</t>
        </is>
      </c>
      <c r="H5439" s="0" t="inlineStr">
        <is>
          <t>M</t>
        </is>
      </c>
      <c r="I5439" s="0">
        <v>42.99</v>
      </c>
      <c r="J5439" s="0">
        <v>31</v>
      </c>
    </row>
    <row r="5440" spans="1:10" customHeight="0">
      <c r="A5440" s="0">
        <f>HYPERLINK("https://dl.dropboxusercontent.com/scl/fi/cb4notgdy30uylzj09n91/rivert.jpg?rlkey=vnm54a4nbr35zpxsrm0f96cjr&amp;dl=0","Click to download Image")</f>
      </c>
      <c r="B5440" s="0">
        <f>HYPERLINK("https://dl.dropboxusercontent.com/scl/fi/w3wdnmgr9prtqrc7bqys5/womens-size-chartsriver.jpg?rlkey=kdy7jk03poy82gjb3nuksbzly&amp;dl=0","Click to download SizeChart")</f>
      </c>
      <c r="C5440" s="0" t="inlineStr">
        <is>
          <t>River Women's Scrub Jacket</t>
        </is>
      </c>
      <c r="D5440" s="0" t="inlineStr">
        <is>
          <t>139070</t>
        </is>
      </c>
      <c r="E5440" s="0" t="inlineStr">
        <is>
          <t>BLANK RIVER W CL:139070C-L</t>
        </is>
      </c>
      <c r="F5440" s="0" t="inlineStr">
        <is>
          <t>899139070066</t>
        </is>
      </c>
      <c r="G5440" s="0" t="inlineStr">
        <is>
          <t>WOMENS</t>
        </is>
      </c>
      <c r="H5440" s="0" t="inlineStr">
        <is>
          <t>L</t>
        </is>
      </c>
      <c r="I5440" s="0">
        <v>42.99</v>
      </c>
      <c r="J5440" s="0">
        <v>19</v>
      </c>
    </row>
    <row r="5441" spans="1:10" customHeight="0">
      <c r="A5441" s="0">
        <f>HYPERLINK("https://dl.dropboxusercontent.com/scl/fi/cb4notgdy30uylzj09n91/rivert.jpg?rlkey=vnm54a4nbr35zpxsrm0f96cjr&amp;dl=0","Click to download Image")</f>
      </c>
      <c r="B5441" s="0">
        <f>HYPERLINK("https://dl.dropboxusercontent.com/scl/fi/w3wdnmgr9prtqrc7bqys5/womens-size-chartsriver.jpg?rlkey=kdy7jk03poy82gjb3nuksbzly&amp;dl=0","Click to download SizeChart")</f>
      </c>
      <c r="C5441" s="0" t="inlineStr">
        <is>
          <t>River Women's Scrub Jacket</t>
        </is>
      </c>
      <c r="D5441" s="0" t="inlineStr">
        <is>
          <t>139070</t>
        </is>
      </c>
      <c r="E5441" s="0" t="inlineStr">
        <is>
          <t>BLANK RIVER W CL:139070D-XL</t>
        </is>
      </c>
      <c r="F5441" s="0" t="inlineStr">
        <is>
          <t>899139070073</t>
        </is>
      </c>
      <c r="G5441" s="0" t="inlineStr">
        <is>
          <t>WOMENS</t>
        </is>
      </c>
      <c r="H5441" s="0" t="inlineStr">
        <is>
          <t>XL</t>
        </is>
      </c>
      <c r="I5441" s="0">
        <v>42.99</v>
      </c>
      <c r="J5441" s="0">
        <v>19</v>
      </c>
    </row>
    <row r="5442" spans="1:10" customHeight="0">
      <c r="A5442" s="0">
        <f>HYPERLINK("https://dl.dropboxusercontent.com/scl/fi/cb4notgdy30uylzj09n91/rivert.jpg?rlkey=vnm54a4nbr35zpxsrm0f96cjr&amp;dl=0","Click to download Image")</f>
      </c>
      <c r="B5442" s="0">
        <f>HYPERLINK("https://dl.dropboxusercontent.com/scl/fi/w3wdnmgr9prtqrc7bqys5/womens-size-chartsriver.jpg?rlkey=kdy7jk03poy82gjb3nuksbzly&amp;dl=0","Click to download SizeChart")</f>
      </c>
      <c r="C5442" s="0" t="inlineStr">
        <is>
          <t>River Women's Scrub Jacket</t>
        </is>
      </c>
      <c r="D5442" s="0" t="inlineStr">
        <is>
          <t>139070</t>
        </is>
      </c>
      <c r="E5442" s="0" t="inlineStr">
        <is>
          <t>BLANK RIVER W CL:139070E-2XL</t>
        </is>
      </c>
      <c r="F5442" s="0" t="inlineStr">
        <is>
          <t>899139070080</t>
        </is>
      </c>
      <c r="G5442" s="0" t="inlineStr">
        <is>
          <t>WOMENS</t>
        </is>
      </c>
      <c r="H5442" s="0" t="inlineStr">
        <is>
          <t>2XL</t>
        </is>
      </c>
      <c r="I5442" s="0">
        <v>42.99</v>
      </c>
      <c r="J5442" s="0">
        <v>10</v>
      </c>
    </row>
    <row r="5443" spans="1:10" customHeight="0">
      <c r="A5443" s="0">
        <f>HYPERLINK("https://dl.dropboxusercontent.com/scl/fi/cb4notgdy30uylzj09n91/rivert.jpg?rlkey=vnm54a4nbr35zpxsrm0f96cjr&amp;dl=0","Click to download Image")</f>
      </c>
      <c r="B5443" s="0">
        <f>HYPERLINK("https://dl.dropboxusercontent.com/scl/fi/w3wdnmgr9prtqrc7bqys5/womens-size-chartsriver.jpg?rlkey=kdy7jk03poy82gjb3nuksbzly&amp;dl=0","Click to download SizeChart")</f>
      </c>
      <c r="C5443" s="0" t="inlineStr">
        <is>
          <t>River Women's Scrub Jacket</t>
        </is>
      </c>
      <c r="D5443" s="0" t="inlineStr">
        <is>
          <t>139070</t>
        </is>
      </c>
      <c r="E5443" s="0" t="inlineStr">
        <is>
          <t>BLANK RIVER W CL:139070F-3XL</t>
        </is>
      </c>
      <c r="F5443" s="0" t="inlineStr">
        <is>
          <t>899139070097</t>
        </is>
      </c>
      <c r="G5443" s="0" t="inlineStr">
        <is>
          <t>WOMENS</t>
        </is>
      </c>
      <c r="H5443" s="0" t="inlineStr">
        <is>
          <t>3XL</t>
        </is>
      </c>
      <c r="I5443" s="0">
        <v>42.99</v>
      </c>
      <c r="J5443" s="0">
        <v>3</v>
      </c>
    </row>
    <row r="5444" spans="1:10" customHeight="0">
      <c r="A5444" s="0">
        <f>HYPERLINK("https://dl.dropboxusercontent.com/scl/fi/vsk2467fdvoa62tg8hggh/130096af-grey-blank.jpg?rlkey=5jwzva6tvd08395zw4igeh1su&amp;dl=0","Click to download Image")</f>
      </c>
      <c r="B5444" s="0">
        <f>HYPERLINK("https://dl.dropboxusercontent.com/scl/fi/w3wdnmgr9prtqrc7bqys5/womens-size-chartsriver.jpg?rlkey=kdy7jk03poy82gjb3nuksbzly&amp;dl=0","Click to download SizeChart")</f>
      </c>
      <c r="C5444" s="0" t="inlineStr">
        <is>
          <t>River Women's Scrub Jacket</t>
        </is>
      </c>
      <c r="D5444" s="0" t="inlineStr">
        <is>
          <t>139072</t>
        </is>
      </c>
      <c r="E5444" s="0" t="inlineStr">
        <is>
          <t>BLANK RIVER W DG:139072AA-XS</t>
        </is>
      </c>
      <c r="F5444" s="0" t="inlineStr">
        <is>
          <t>899139072039</t>
        </is>
      </c>
      <c r="G5444" s="0" t="inlineStr">
        <is>
          <t>WOMENS</t>
        </is>
      </c>
      <c r="H5444" s="0" t="inlineStr">
        <is>
          <t>XS</t>
        </is>
      </c>
      <c r="I5444" s="0">
        <v>42.99</v>
      </c>
      <c r="J5444" s="0">
        <v>0</v>
      </c>
    </row>
    <row r="5445" spans="1:10" customHeight="0">
      <c r="A5445" s="0">
        <f>HYPERLINK("https://dl.dropboxusercontent.com/scl/fi/vsk2467fdvoa62tg8hggh/130096af-grey-blank.jpg?rlkey=5jwzva6tvd08395zw4igeh1su&amp;dl=0","Click to download Image")</f>
      </c>
      <c r="B5445" s="0">
        <f>HYPERLINK("https://dl.dropboxusercontent.com/scl/fi/w3wdnmgr9prtqrc7bqys5/womens-size-chartsriver.jpg?rlkey=kdy7jk03poy82gjb3nuksbzly&amp;dl=0","Click to download SizeChart")</f>
      </c>
      <c r="C5445" s="0" t="inlineStr">
        <is>
          <t>River Women's Scrub Jacket</t>
        </is>
      </c>
      <c r="D5445" s="0" t="inlineStr">
        <is>
          <t>139072</t>
        </is>
      </c>
      <c r="E5445" s="0" t="inlineStr">
        <is>
          <t>BLANK RIVER W DG:139072A-S</t>
        </is>
      </c>
      <c r="F5445" s="0" t="inlineStr">
        <is>
          <t>899139072046</t>
        </is>
      </c>
      <c r="G5445" s="0" t="inlineStr">
        <is>
          <t>WOMENS</t>
        </is>
      </c>
      <c r="H5445" s="0" t="inlineStr">
        <is>
          <t>S</t>
        </is>
      </c>
      <c r="I5445" s="0">
        <v>42.99</v>
      </c>
      <c r="J5445" s="0">
        <v>24</v>
      </c>
    </row>
    <row r="5446" spans="1:10" customHeight="0">
      <c r="A5446" s="0">
        <f>HYPERLINK("https://dl.dropboxusercontent.com/scl/fi/vsk2467fdvoa62tg8hggh/130096af-grey-blank.jpg?rlkey=5jwzva6tvd08395zw4igeh1su&amp;dl=0","Click to download Image")</f>
      </c>
      <c r="B5446" s="0">
        <f>HYPERLINK("https://dl.dropboxusercontent.com/scl/fi/w3wdnmgr9prtqrc7bqys5/womens-size-chartsriver.jpg?rlkey=kdy7jk03poy82gjb3nuksbzly&amp;dl=0","Click to download SizeChart")</f>
      </c>
      <c r="C5446" s="0" t="inlineStr">
        <is>
          <t>River Women's Scrub Jacket</t>
        </is>
      </c>
      <c r="D5446" s="0" t="inlineStr">
        <is>
          <t>139072</t>
        </is>
      </c>
      <c r="E5446" s="0" t="inlineStr">
        <is>
          <t>BLANK RIVER W DG:139072B-M</t>
        </is>
      </c>
      <c r="F5446" s="0" t="inlineStr">
        <is>
          <t>899139072053</t>
        </is>
      </c>
      <c r="G5446" s="0" t="inlineStr">
        <is>
          <t>WOMENS</t>
        </is>
      </c>
      <c r="H5446" s="0" t="inlineStr">
        <is>
          <t>M</t>
        </is>
      </c>
      <c r="I5446" s="0">
        <v>42.99</v>
      </c>
      <c r="J5446" s="0">
        <v>0</v>
      </c>
    </row>
    <row r="5447" spans="1:10" customHeight="0">
      <c r="A5447" s="0">
        <f>HYPERLINK("https://dl.dropboxusercontent.com/scl/fi/vsk2467fdvoa62tg8hggh/130096af-grey-blank.jpg?rlkey=5jwzva6tvd08395zw4igeh1su&amp;dl=0","Click to download Image")</f>
      </c>
      <c r="B5447" s="0">
        <f>HYPERLINK("https://dl.dropboxusercontent.com/scl/fi/w3wdnmgr9prtqrc7bqys5/womens-size-chartsriver.jpg?rlkey=kdy7jk03poy82gjb3nuksbzly&amp;dl=0","Click to download SizeChart")</f>
      </c>
      <c r="C5447" s="0" t="inlineStr">
        <is>
          <t>River Women's Scrub Jacket</t>
        </is>
      </c>
      <c r="D5447" s="0" t="inlineStr">
        <is>
          <t>139072</t>
        </is>
      </c>
      <c r="E5447" s="0" t="inlineStr">
        <is>
          <t>BLANK RIVER W DG:139072C-L</t>
        </is>
      </c>
      <c r="F5447" s="0" t="inlineStr">
        <is>
          <t>899139072060</t>
        </is>
      </c>
      <c r="G5447" s="0" t="inlineStr">
        <is>
          <t>WOMENS</t>
        </is>
      </c>
      <c r="H5447" s="0" t="inlineStr">
        <is>
          <t>L</t>
        </is>
      </c>
      <c r="I5447" s="0">
        <v>42.99</v>
      </c>
      <c r="J5447" s="0">
        <v>16</v>
      </c>
    </row>
    <row r="5448" spans="1:10" customHeight="0">
      <c r="A5448" s="0">
        <f>HYPERLINK("https://dl.dropboxusercontent.com/scl/fi/vsk2467fdvoa62tg8hggh/130096af-grey-blank.jpg?rlkey=5jwzva6tvd08395zw4igeh1su&amp;dl=0","Click to download Image")</f>
      </c>
      <c r="B5448" s="0">
        <f>HYPERLINK("https://dl.dropboxusercontent.com/scl/fi/w3wdnmgr9prtqrc7bqys5/womens-size-chartsriver.jpg?rlkey=kdy7jk03poy82gjb3nuksbzly&amp;dl=0","Click to download SizeChart")</f>
      </c>
      <c r="C5448" s="0" t="inlineStr">
        <is>
          <t>River Women's Scrub Jacket</t>
        </is>
      </c>
      <c r="D5448" s="0" t="inlineStr">
        <is>
          <t>139072</t>
        </is>
      </c>
      <c r="E5448" s="0" t="inlineStr">
        <is>
          <t>BLANK RIVER W DG:139072D-XL</t>
        </is>
      </c>
      <c r="F5448" s="0" t="inlineStr">
        <is>
          <t>899139072077</t>
        </is>
      </c>
      <c r="G5448" s="0" t="inlineStr">
        <is>
          <t>WOMENS</t>
        </is>
      </c>
      <c r="H5448" s="0" t="inlineStr">
        <is>
          <t>XL</t>
        </is>
      </c>
      <c r="I5448" s="0">
        <v>42.99</v>
      </c>
      <c r="J5448" s="0">
        <v>15</v>
      </c>
    </row>
    <row r="5449" spans="1:10" customHeight="0">
      <c r="A5449" s="0">
        <f>HYPERLINK("https://dl.dropboxusercontent.com/scl/fi/vsk2467fdvoa62tg8hggh/130096af-grey-blank.jpg?rlkey=5jwzva6tvd08395zw4igeh1su&amp;dl=0","Click to download Image")</f>
      </c>
      <c r="B5449" s="0">
        <f>HYPERLINK("https://dl.dropboxusercontent.com/scl/fi/w3wdnmgr9prtqrc7bqys5/womens-size-chartsriver.jpg?rlkey=kdy7jk03poy82gjb3nuksbzly&amp;dl=0","Click to download SizeChart")</f>
      </c>
      <c r="C5449" s="0" t="inlineStr">
        <is>
          <t>River Women's Scrub Jacket</t>
        </is>
      </c>
      <c r="D5449" s="0" t="inlineStr">
        <is>
          <t>139072</t>
        </is>
      </c>
      <c r="E5449" s="0" t="inlineStr">
        <is>
          <t>BLANK RIVER W DG:139072E-2XL</t>
        </is>
      </c>
      <c r="F5449" s="0" t="inlineStr">
        <is>
          <t>899139072084</t>
        </is>
      </c>
      <c r="G5449" s="0" t="inlineStr">
        <is>
          <t>WOMENS</t>
        </is>
      </c>
      <c r="H5449" s="0" t="inlineStr">
        <is>
          <t>2XL</t>
        </is>
      </c>
      <c r="I5449" s="0">
        <v>42.99</v>
      </c>
      <c r="J5449" s="0">
        <v>7</v>
      </c>
    </row>
    <row r="5450" spans="1:10" customHeight="0">
      <c r="A5450" s="0">
        <f>HYPERLINK("https://dl.dropboxusercontent.com/scl/fi/vsk2467fdvoa62tg8hggh/130096af-grey-blank.jpg?rlkey=5jwzva6tvd08395zw4igeh1su&amp;dl=0","Click to download Image")</f>
      </c>
      <c r="B5450" s="0">
        <f>HYPERLINK("https://dl.dropboxusercontent.com/scl/fi/w3wdnmgr9prtqrc7bqys5/womens-size-chartsriver.jpg?rlkey=kdy7jk03poy82gjb3nuksbzly&amp;dl=0","Click to download SizeChart")</f>
      </c>
      <c r="C5450" s="0" t="inlineStr">
        <is>
          <t>River Women's Scrub Jacket</t>
        </is>
      </c>
      <c r="D5450" s="0" t="inlineStr">
        <is>
          <t>139072</t>
        </is>
      </c>
      <c r="E5450" s="0" t="inlineStr">
        <is>
          <t>BLANK RIVER W DG:139072F-3XL</t>
        </is>
      </c>
      <c r="F5450" s="0" t="inlineStr">
        <is>
          <t>899139072091</t>
        </is>
      </c>
      <c r="G5450" s="0" t="inlineStr">
        <is>
          <t>WOMENS</t>
        </is>
      </c>
      <c r="H5450" s="0" t="inlineStr">
        <is>
          <t>3XL</t>
        </is>
      </c>
      <c r="I5450" s="0">
        <v>42.99</v>
      </c>
      <c r="J5450" s="0">
        <v>3</v>
      </c>
    </row>
    <row r="5451" spans="1:10" customHeight="0">
      <c r="A5451" s="0">
        <f>HYPERLINK("https://dl.dropboxusercontent.com/scl/fi/fyw5neqoap66v1ch4io46/ladiesscrubjacket-blank.jpg?rlkey=4rq1ovp9j06jpay7tdoqtyz9m&amp;dl=0","Click to download Image")</f>
      </c>
      <c r="B5451" s="0">
        <f>HYPERLINK("https://dl.dropboxusercontent.com/scl/fi/4d1nz5t05qison9s4w7k2/womens-size-chartsjess.jpg?rlkey=hmcppduyhuonjvriovucd3gsq&amp;dl=0","Click to download SizeChart")</f>
      </c>
      <c r="C5451" s="0" t="inlineStr">
        <is>
          <t>Jess Women's Scrub Jacket</t>
        </is>
      </c>
      <c r="D5451" s="0" t="inlineStr">
        <is>
          <t>139035</t>
        </is>
      </c>
      <c r="E5451" s="0" t="inlineStr">
        <is>
          <t>BLANK JESS W BK:139035AA-XS</t>
        </is>
      </c>
      <c r="F5451" s="0" t="inlineStr">
        <is>
          <t>899139035034</t>
        </is>
      </c>
      <c r="G5451" s="0" t="inlineStr">
        <is>
          <t>WOMENS</t>
        </is>
      </c>
      <c r="H5451" s="0" t="inlineStr">
        <is>
          <t>XS</t>
        </is>
      </c>
      <c r="I5451" s="0">
        <v>42.99</v>
      </c>
      <c r="J5451" s="0">
        <v>3</v>
      </c>
    </row>
    <row r="5452" spans="1:10" customHeight="0">
      <c r="A5452" s="0">
        <f>HYPERLINK("https://dl.dropboxusercontent.com/scl/fi/fyw5neqoap66v1ch4io46/ladiesscrubjacket-blank.jpg?rlkey=4rq1ovp9j06jpay7tdoqtyz9m&amp;dl=0","Click to download Image")</f>
      </c>
      <c r="B5452" s="0">
        <f>HYPERLINK("https://dl.dropboxusercontent.com/scl/fi/4d1nz5t05qison9s4w7k2/womens-size-chartsjess.jpg?rlkey=hmcppduyhuonjvriovucd3gsq&amp;dl=0","Click to download SizeChart")</f>
      </c>
      <c r="C5452" s="0" t="inlineStr">
        <is>
          <t>Jess Women's Scrub Jacket</t>
        </is>
      </c>
      <c r="D5452" s="0" t="inlineStr">
        <is>
          <t>139035</t>
        </is>
      </c>
      <c r="E5452" s="0" t="inlineStr">
        <is>
          <t>BLANK JESS W BK:139035A-S</t>
        </is>
      </c>
      <c r="F5452" s="0" t="inlineStr">
        <is>
          <t>899139035041</t>
        </is>
      </c>
      <c r="G5452" s="0" t="inlineStr">
        <is>
          <t>WOMENS</t>
        </is>
      </c>
      <c r="H5452" s="0" t="inlineStr">
        <is>
          <t>S</t>
        </is>
      </c>
      <c r="I5452" s="0">
        <v>42.99</v>
      </c>
      <c r="J5452" s="0">
        <v>45</v>
      </c>
    </row>
    <row r="5453" spans="1:10" customHeight="0">
      <c r="A5453" s="0">
        <f>HYPERLINK("https://dl.dropboxusercontent.com/scl/fi/fyw5neqoap66v1ch4io46/ladiesscrubjacket-blank.jpg?rlkey=4rq1ovp9j06jpay7tdoqtyz9m&amp;dl=0","Click to download Image")</f>
      </c>
      <c r="B5453" s="0">
        <f>HYPERLINK("https://dl.dropboxusercontent.com/scl/fi/4d1nz5t05qison9s4w7k2/womens-size-chartsjess.jpg?rlkey=hmcppduyhuonjvriovucd3gsq&amp;dl=0","Click to download SizeChart")</f>
      </c>
      <c r="C5453" s="0" t="inlineStr">
        <is>
          <t>Jess Women's Scrub Jacket</t>
        </is>
      </c>
      <c r="D5453" s="0" t="inlineStr">
        <is>
          <t>139035</t>
        </is>
      </c>
      <c r="E5453" s="0" t="inlineStr">
        <is>
          <t>BLANK JESS W BK:139035B-M</t>
        </is>
      </c>
      <c r="F5453" s="0" t="inlineStr">
        <is>
          <t>899139035058</t>
        </is>
      </c>
      <c r="G5453" s="0" t="inlineStr">
        <is>
          <t>WOMENS</t>
        </is>
      </c>
      <c r="H5453" s="0" t="inlineStr">
        <is>
          <t>M</t>
        </is>
      </c>
      <c r="I5453" s="0">
        <v>42.99</v>
      </c>
      <c r="J5453" s="0">
        <v>46</v>
      </c>
    </row>
    <row r="5454" spans="1:10" customHeight="0">
      <c r="A5454" s="0">
        <f>HYPERLINK("https://dl.dropboxusercontent.com/scl/fi/fyw5neqoap66v1ch4io46/ladiesscrubjacket-blank.jpg?rlkey=4rq1ovp9j06jpay7tdoqtyz9m&amp;dl=0","Click to download Image")</f>
      </c>
      <c r="B5454" s="0">
        <f>HYPERLINK("https://dl.dropboxusercontent.com/scl/fi/4d1nz5t05qison9s4w7k2/womens-size-chartsjess.jpg?rlkey=hmcppduyhuonjvriovucd3gsq&amp;dl=0","Click to download SizeChart")</f>
      </c>
      <c r="C5454" s="0" t="inlineStr">
        <is>
          <t>Jess Women's Scrub Jacket</t>
        </is>
      </c>
      <c r="D5454" s="0" t="inlineStr">
        <is>
          <t>139035</t>
        </is>
      </c>
      <c r="E5454" s="0" t="inlineStr">
        <is>
          <t>BLANK JESS W BK:139035C-L</t>
        </is>
      </c>
      <c r="F5454" s="0" t="inlineStr">
        <is>
          <t>899139035065</t>
        </is>
      </c>
      <c r="G5454" s="0" t="inlineStr">
        <is>
          <t>WOMENS</t>
        </is>
      </c>
      <c r="H5454" s="0" t="inlineStr">
        <is>
          <t>L</t>
        </is>
      </c>
      <c r="I5454" s="0">
        <v>42.99</v>
      </c>
      <c r="J5454" s="0">
        <v>50</v>
      </c>
    </row>
    <row r="5455" spans="1:10" customHeight="0">
      <c r="A5455" s="0">
        <f>HYPERLINK("https://dl.dropboxusercontent.com/scl/fi/fyw5neqoap66v1ch4io46/ladiesscrubjacket-blank.jpg?rlkey=4rq1ovp9j06jpay7tdoqtyz9m&amp;dl=0","Click to download Image")</f>
      </c>
      <c r="B5455" s="0">
        <f>HYPERLINK("https://dl.dropboxusercontent.com/scl/fi/4d1nz5t05qison9s4w7k2/womens-size-chartsjess.jpg?rlkey=hmcppduyhuonjvriovucd3gsq&amp;dl=0","Click to download SizeChart")</f>
      </c>
      <c r="C5455" s="0" t="inlineStr">
        <is>
          <t>Jess Women's Scrub Jacket</t>
        </is>
      </c>
      <c r="D5455" s="0" t="inlineStr">
        <is>
          <t>139035</t>
        </is>
      </c>
      <c r="E5455" s="0" t="inlineStr">
        <is>
          <t>BLANK JESS W BK:139035D-XL</t>
        </is>
      </c>
      <c r="F5455" s="0" t="inlineStr">
        <is>
          <t>899139035072</t>
        </is>
      </c>
      <c r="G5455" s="0" t="inlineStr">
        <is>
          <t>WOMENS</t>
        </is>
      </c>
      <c r="H5455" s="0" t="inlineStr">
        <is>
          <t>XL</t>
        </is>
      </c>
      <c r="I5455" s="0">
        <v>42.99</v>
      </c>
      <c r="J5455" s="0">
        <v>50</v>
      </c>
    </row>
    <row r="5456" spans="1:10" customHeight="0">
      <c r="A5456" s="0">
        <f>HYPERLINK("https://dl.dropboxusercontent.com/scl/fi/fyw5neqoap66v1ch4io46/ladiesscrubjacket-blank.jpg?rlkey=4rq1ovp9j06jpay7tdoqtyz9m&amp;dl=0","Click to download Image")</f>
      </c>
      <c r="B5456" s="0">
        <f>HYPERLINK("https://dl.dropboxusercontent.com/scl/fi/4d1nz5t05qison9s4w7k2/womens-size-chartsjess.jpg?rlkey=hmcppduyhuonjvriovucd3gsq&amp;dl=0","Click to download SizeChart")</f>
      </c>
      <c r="C5456" s="0" t="inlineStr">
        <is>
          <t>Jess Women's Scrub Jacket</t>
        </is>
      </c>
      <c r="D5456" s="0" t="inlineStr">
        <is>
          <t>139035</t>
        </is>
      </c>
      <c r="E5456" s="0" t="inlineStr">
        <is>
          <t>BLANK JESS W BK:139035E-2XL</t>
        </is>
      </c>
      <c r="F5456" s="0" t="inlineStr">
        <is>
          <t>899139035089</t>
        </is>
      </c>
      <c r="G5456" s="0" t="inlineStr">
        <is>
          <t>WOMENS</t>
        </is>
      </c>
      <c r="H5456" s="0" t="inlineStr">
        <is>
          <t>2XL</t>
        </is>
      </c>
      <c r="I5456" s="0">
        <v>42.99</v>
      </c>
      <c r="J5456" s="0">
        <v>24</v>
      </c>
    </row>
    <row r="5457" spans="1:10" customHeight="0">
      <c r="A5457" s="0">
        <f>HYPERLINK("https://dl.dropboxusercontent.com/scl/fi/fyw5neqoap66v1ch4io46/ladiesscrubjacket-blank.jpg?rlkey=4rq1ovp9j06jpay7tdoqtyz9m&amp;dl=0","Click to download Image")</f>
      </c>
      <c r="B5457" s="0">
        <f>HYPERLINK("https://dl.dropboxusercontent.com/scl/fi/4d1nz5t05qison9s4w7k2/womens-size-chartsjess.jpg?rlkey=hmcppduyhuonjvriovucd3gsq&amp;dl=0","Click to download SizeChart")</f>
      </c>
      <c r="C5457" s="0" t="inlineStr">
        <is>
          <t>Jess Women's Scrub Jacket</t>
        </is>
      </c>
      <c r="D5457" s="0" t="inlineStr">
        <is>
          <t>139035</t>
        </is>
      </c>
      <c r="E5457" s="0" t="inlineStr">
        <is>
          <t>BLANK JESS W BK:139035F-3XL</t>
        </is>
      </c>
      <c r="F5457" s="0" t="inlineStr">
        <is>
          <t>899139035096</t>
        </is>
      </c>
      <c r="G5457" s="0" t="inlineStr">
        <is>
          <t>WOMENS</t>
        </is>
      </c>
      <c r="H5457" s="0" t="inlineStr">
        <is>
          <t>3XL</t>
        </is>
      </c>
      <c r="I5457" s="0">
        <v>42.99</v>
      </c>
      <c r="J5457" s="0">
        <v>6</v>
      </c>
    </row>
    <row r="5458" spans="1:10" customHeight="0">
      <c r="A5458" s="0">
        <f>HYPERLINK("https://dl.dropboxusercontent.com/scl/fi/sisztkt0vtmbxzubtlm88/130101af-red-blank.jpg?rlkey=c1d8n6nvhx10f4kx2hsafkcfj&amp;dl=0","Click to download Image")</f>
      </c>
      <c r="B5458" s="0">
        <f>HYPERLINK("https://dl.dropboxusercontent.com/scl/fi/4d1nz5t05qison9s4w7k2/womens-size-chartsjess.jpg?rlkey=hmcppduyhuonjvriovucd3gsq&amp;dl=0","Click to download SizeChart")</f>
      </c>
      <c r="C5458" s="0" t="inlineStr">
        <is>
          <t>Jess Women's Scrub Jacket</t>
        </is>
      </c>
      <c r="D5458" s="0" t="inlineStr">
        <is>
          <t>139049</t>
        </is>
      </c>
      <c r="E5458" s="0" t="inlineStr">
        <is>
          <t>BLANK JESS W CL:139049AA-XS</t>
        </is>
      </c>
      <c r="F5458" s="0" t="inlineStr">
        <is>
          <t>899139049031</t>
        </is>
      </c>
      <c r="G5458" s="0" t="inlineStr">
        <is>
          <t>WOMENS</t>
        </is>
      </c>
      <c r="H5458" s="0" t="inlineStr">
        <is>
          <t>XS</t>
        </is>
      </c>
      <c r="I5458" s="0">
        <v>42.99</v>
      </c>
      <c r="J5458" s="0">
        <v>4</v>
      </c>
    </row>
    <row r="5459" spans="1:10" customHeight="0">
      <c r="A5459" s="0">
        <f>HYPERLINK("https://dl.dropboxusercontent.com/scl/fi/sisztkt0vtmbxzubtlm88/130101af-red-blank.jpg?rlkey=c1d8n6nvhx10f4kx2hsafkcfj&amp;dl=0","Click to download Image")</f>
      </c>
      <c r="B5459" s="0">
        <f>HYPERLINK("https://dl.dropboxusercontent.com/scl/fi/4d1nz5t05qison9s4w7k2/womens-size-chartsjess.jpg?rlkey=hmcppduyhuonjvriovucd3gsq&amp;dl=0","Click to download SizeChart")</f>
      </c>
      <c r="C5459" s="0" t="inlineStr">
        <is>
          <t>Jess Women's Scrub Jacket</t>
        </is>
      </c>
      <c r="D5459" s="0" t="inlineStr">
        <is>
          <t>139049</t>
        </is>
      </c>
      <c r="E5459" s="0" t="inlineStr">
        <is>
          <t>BLANK JESS W CL:139049A-S</t>
        </is>
      </c>
      <c r="F5459" s="0" t="inlineStr">
        <is>
          <t>899139049048</t>
        </is>
      </c>
      <c r="G5459" s="0" t="inlineStr">
        <is>
          <t>WOMENS</t>
        </is>
      </c>
      <c r="H5459" s="0" t="inlineStr">
        <is>
          <t>S</t>
        </is>
      </c>
      <c r="I5459" s="0">
        <v>42.99</v>
      </c>
      <c r="J5459" s="0">
        <v>50</v>
      </c>
    </row>
    <row r="5460" spans="1:10" customHeight="0">
      <c r="A5460" s="0">
        <f>HYPERLINK("https://dl.dropboxusercontent.com/scl/fi/sisztkt0vtmbxzubtlm88/130101af-red-blank.jpg?rlkey=c1d8n6nvhx10f4kx2hsafkcfj&amp;dl=0","Click to download Image")</f>
      </c>
      <c r="B5460" s="0">
        <f>HYPERLINK("https://dl.dropboxusercontent.com/scl/fi/4d1nz5t05qison9s4w7k2/womens-size-chartsjess.jpg?rlkey=hmcppduyhuonjvriovucd3gsq&amp;dl=0","Click to download SizeChart")</f>
      </c>
      <c r="C5460" s="0" t="inlineStr">
        <is>
          <t>Jess Women's Scrub Jacket</t>
        </is>
      </c>
      <c r="D5460" s="0" t="inlineStr">
        <is>
          <t>139049</t>
        </is>
      </c>
      <c r="E5460" s="0" t="inlineStr">
        <is>
          <t>BLANK JESS W CL:139049B-M</t>
        </is>
      </c>
      <c r="F5460" s="0" t="inlineStr">
        <is>
          <t>899139049055</t>
        </is>
      </c>
      <c r="G5460" s="0" t="inlineStr">
        <is>
          <t>WOMENS</t>
        </is>
      </c>
      <c r="H5460" s="0" t="inlineStr">
        <is>
          <t>M</t>
        </is>
      </c>
      <c r="I5460" s="0">
        <v>42.99</v>
      </c>
      <c r="J5460" s="0">
        <v>55</v>
      </c>
    </row>
    <row r="5461" spans="1:10" customHeight="0">
      <c r="A5461" s="0">
        <f>HYPERLINK("https://dl.dropboxusercontent.com/scl/fi/sisztkt0vtmbxzubtlm88/130101af-red-blank.jpg?rlkey=c1d8n6nvhx10f4kx2hsafkcfj&amp;dl=0","Click to download Image")</f>
      </c>
      <c r="B5461" s="0">
        <f>HYPERLINK("https://dl.dropboxusercontent.com/scl/fi/4d1nz5t05qison9s4w7k2/womens-size-chartsjess.jpg?rlkey=hmcppduyhuonjvriovucd3gsq&amp;dl=0","Click to download SizeChart")</f>
      </c>
      <c r="C5461" s="0" t="inlineStr">
        <is>
          <t>Jess Women's Scrub Jacket</t>
        </is>
      </c>
      <c r="D5461" s="0" t="inlineStr">
        <is>
          <t>139049</t>
        </is>
      </c>
      <c r="E5461" s="0" t="inlineStr">
        <is>
          <t>BLANK JESS W CL:139049C-L</t>
        </is>
      </c>
      <c r="F5461" s="0" t="inlineStr">
        <is>
          <t>899139049062</t>
        </is>
      </c>
      <c r="G5461" s="0" t="inlineStr">
        <is>
          <t>WOMENS</t>
        </is>
      </c>
      <c r="H5461" s="0" t="inlineStr">
        <is>
          <t>L</t>
        </is>
      </c>
      <c r="I5461" s="0">
        <v>42.99</v>
      </c>
      <c r="J5461" s="0">
        <v>55</v>
      </c>
    </row>
    <row r="5462" spans="1:10" customHeight="0">
      <c r="A5462" s="0">
        <f>HYPERLINK("https://dl.dropboxusercontent.com/scl/fi/sisztkt0vtmbxzubtlm88/130101af-red-blank.jpg?rlkey=c1d8n6nvhx10f4kx2hsafkcfj&amp;dl=0","Click to download Image")</f>
      </c>
      <c r="B5462" s="0">
        <f>HYPERLINK("https://dl.dropboxusercontent.com/scl/fi/4d1nz5t05qison9s4w7k2/womens-size-chartsjess.jpg?rlkey=hmcppduyhuonjvriovucd3gsq&amp;dl=0","Click to download SizeChart")</f>
      </c>
      <c r="C5462" s="0" t="inlineStr">
        <is>
          <t>Jess Women's Scrub Jacket</t>
        </is>
      </c>
      <c r="D5462" s="0" t="inlineStr">
        <is>
          <t>139049</t>
        </is>
      </c>
      <c r="E5462" s="0" t="inlineStr">
        <is>
          <t>BLANK JESS W CL:139049D-XL</t>
        </is>
      </c>
      <c r="F5462" s="0" t="inlineStr">
        <is>
          <t>899139049079</t>
        </is>
      </c>
      <c r="G5462" s="0" t="inlineStr">
        <is>
          <t>WOMENS</t>
        </is>
      </c>
      <c r="H5462" s="0" t="inlineStr">
        <is>
          <t>XL</t>
        </is>
      </c>
      <c r="I5462" s="0">
        <v>42.99</v>
      </c>
      <c r="J5462" s="0">
        <v>54</v>
      </c>
    </row>
    <row r="5463" spans="1:10" customHeight="0">
      <c r="A5463" s="0">
        <f>HYPERLINK("https://dl.dropboxusercontent.com/scl/fi/sisztkt0vtmbxzubtlm88/130101af-red-blank.jpg?rlkey=c1d8n6nvhx10f4kx2hsafkcfj&amp;dl=0","Click to download Image")</f>
      </c>
      <c r="B5463" s="0">
        <f>HYPERLINK("https://dl.dropboxusercontent.com/scl/fi/4d1nz5t05qison9s4w7k2/womens-size-chartsjess.jpg?rlkey=hmcppduyhuonjvriovucd3gsq&amp;dl=0","Click to download SizeChart")</f>
      </c>
      <c r="C5463" s="0" t="inlineStr">
        <is>
          <t>Jess Women's Scrub Jacket</t>
        </is>
      </c>
      <c r="D5463" s="0" t="inlineStr">
        <is>
          <t>139049</t>
        </is>
      </c>
      <c r="E5463" s="0" t="inlineStr">
        <is>
          <t>BLANK JESS W CL:139049E-2XL</t>
        </is>
      </c>
      <c r="F5463" s="0" t="inlineStr">
        <is>
          <t>899139049086</t>
        </is>
      </c>
      <c r="G5463" s="0" t="inlineStr">
        <is>
          <t>WOMENS</t>
        </is>
      </c>
      <c r="H5463" s="0" t="inlineStr">
        <is>
          <t>2XL</t>
        </is>
      </c>
      <c r="I5463" s="0">
        <v>42.99</v>
      </c>
      <c r="J5463" s="0">
        <v>25</v>
      </c>
    </row>
    <row r="5464" spans="1:10" customHeight="0">
      <c r="A5464" s="0">
        <f>HYPERLINK("https://dl.dropboxusercontent.com/scl/fi/sisztkt0vtmbxzubtlm88/130101af-red-blank.jpg?rlkey=c1d8n6nvhx10f4kx2hsafkcfj&amp;dl=0","Click to download Image")</f>
      </c>
      <c r="B5464" s="0">
        <f>HYPERLINK("https://dl.dropboxusercontent.com/scl/fi/4d1nz5t05qison9s4w7k2/womens-size-chartsjess.jpg?rlkey=hmcppduyhuonjvriovucd3gsq&amp;dl=0","Click to download SizeChart")</f>
      </c>
      <c r="C5464" s="0" t="inlineStr">
        <is>
          <t>Jess Women's Scrub Jacket</t>
        </is>
      </c>
      <c r="D5464" s="0" t="inlineStr">
        <is>
          <t>139049</t>
        </is>
      </c>
      <c r="E5464" s="0" t="inlineStr">
        <is>
          <t>BLANK JESS W CL:139049F-3XL</t>
        </is>
      </c>
      <c r="F5464" s="0" t="inlineStr">
        <is>
          <t>899139049093</t>
        </is>
      </c>
      <c r="G5464" s="0" t="inlineStr">
        <is>
          <t>WOMENS</t>
        </is>
      </c>
      <c r="H5464" s="0" t="inlineStr">
        <is>
          <t>3XL</t>
        </is>
      </c>
      <c r="I5464" s="0">
        <v>42.99</v>
      </c>
      <c r="J5464" s="0">
        <v>10</v>
      </c>
    </row>
    <row r="5465" spans="1:10" customHeight="0">
      <c r="A5465" s="0">
        <f>HYPERLINK("https://dl.dropboxusercontent.com/scl/fi/v4na2phgqz9m89kf0qhbw/jesst.jpg?rlkey=88mq7uujdd4e6dnaqjhpq7xyc&amp;dl=0","Click to download Image")</f>
      </c>
      <c r="B5465" s="0">
        <f>HYPERLINK("https://dl.dropboxusercontent.com/scl/fi/4d1nz5t05qison9s4w7k2/womens-size-chartsjess.jpg?rlkey=hmcppduyhuonjvriovucd3gsq&amp;dl=0","Click to download SizeChart")</f>
      </c>
      <c r="C5465" s="0" t="inlineStr">
        <is>
          <t>Jess Women's Scrub Jacket</t>
        </is>
      </c>
      <c r="D5465" s="0" t="inlineStr">
        <is>
          <t>139047</t>
        </is>
      </c>
      <c r="E5465" s="0" t="inlineStr">
        <is>
          <t>BLANK JESS W DK:139047AA-XS</t>
        </is>
      </c>
      <c r="F5465" s="0" t="inlineStr">
        <is>
          <t>899139047037</t>
        </is>
      </c>
      <c r="G5465" s="0" t="inlineStr">
        <is>
          <t>WOMENS</t>
        </is>
      </c>
      <c r="H5465" s="0" t="inlineStr">
        <is>
          <t>XS</t>
        </is>
      </c>
      <c r="I5465" s="0">
        <v>42.99</v>
      </c>
      <c r="J5465" s="0">
        <v>2</v>
      </c>
    </row>
    <row r="5466" spans="1:10" customHeight="0">
      <c r="A5466" s="0">
        <f>HYPERLINK("https://dl.dropboxusercontent.com/scl/fi/v4na2phgqz9m89kf0qhbw/jesst.jpg?rlkey=88mq7uujdd4e6dnaqjhpq7xyc&amp;dl=0","Click to download Image")</f>
      </c>
      <c r="B5466" s="0">
        <f>HYPERLINK("https://dl.dropboxusercontent.com/scl/fi/4d1nz5t05qison9s4w7k2/womens-size-chartsjess.jpg?rlkey=hmcppduyhuonjvriovucd3gsq&amp;dl=0","Click to download SizeChart")</f>
      </c>
      <c r="C5466" s="0" t="inlineStr">
        <is>
          <t>Jess Women's Scrub Jacket</t>
        </is>
      </c>
      <c r="D5466" s="0" t="inlineStr">
        <is>
          <t>139047</t>
        </is>
      </c>
      <c r="E5466" s="0" t="inlineStr">
        <is>
          <t>BLANK JESS W DK:139047A-S</t>
        </is>
      </c>
      <c r="F5466" s="0" t="inlineStr">
        <is>
          <t>899139047044</t>
        </is>
      </c>
      <c r="G5466" s="0" t="inlineStr">
        <is>
          <t>WOMENS</t>
        </is>
      </c>
      <c r="H5466" s="0" t="inlineStr">
        <is>
          <t>S</t>
        </is>
      </c>
      <c r="I5466" s="0">
        <v>42.99</v>
      </c>
      <c r="J5466" s="0">
        <v>50</v>
      </c>
    </row>
    <row r="5467" spans="1:10" customHeight="0">
      <c r="A5467" s="0">
        <f>HYPERLINK("https://dl.dropboxusercontent.com/scl/fi/v4na2phgqz9m89kf0qhbw/jesst.jpg?rlkey=88mq7uujdd4e6dnaqjhpq7xyc&amp;dl=0","Click to download Image")</f>
      </c>
      <c r="B5467" s="0">
        <f>HYPERLINK("https://dl.dropboxusercontent.com/scl/fi/4d1nz5t05qison9s4w7k2/womens-size-chartsjess.jpg?rlkey=hmcppduyhuonjvriovucd3gsq&amp;dl=0","Click to download SizeChart")</f>
      </c>
      <c r="C5467" s="0" t="inlineStr">
        <is>
          <t>Jess Women's Scrub Jacket</t>
        </is>
      </c>
      <c r="D5467" s="0" t="inlineStr">
        <is>
          <t>139047</t>
        </is>
      </c>
      <c r="E5467" s="0" t="inlineStr">
        <is>
          <t>BLANK JESS W DK:139047B-M</t>
        </is>
      </c>
      <c r="F5467" s="0" t="inlineStr">
        <is>
          <t>899139047051</t>
        </is>
      </c>
      <c r="G5467" s="0" t="inlineStr">
        <is>
          <t>WOMENS</t>
        </is>
      </c>
      <c r="H5467" s="0" t="inlineStr">
        <is>
          <t>M</t>
        </is>
      </c>
      <c r="I5467" s="0">
        <v>42.99</v>
      </c>
      <c r="J5467" s="0">
        <v>55</v>
      </c>
    </row>
    <row r="5468" spans="1:10" customHeight="0">
      <c r="A5468" s="0">
        <f>HYPERLINK("https://dl.dropboxusercontent.com/scl/fi/v4na2phgqz9m89kf0qhbw/jesst.jpg?rlkey=88mq7uujdd4e6dnaqjhpq7xyc&amp;dl=0","Click to download Image")</f>
      </c>
      <c r="B5468" s="0">
        <f>HYPERLINK("https://dl.dropboxusercontent.com/scl/fi/4d1nz5t05qison9s4w7k2/womens-size-chartsjess.jpg?rlkey=hmcppduyhuonjvriovucd3gsq&amp;dl=0","Click to download SizeChart")</f>
      </c>
      <c r="C5468" s="0" t="inlineStr">
        <is>
          <t>Jess Women's Scrub Jacket</t>
        </is>
      </c>
      <c r="D5468" s="0" t="inlineStr">
        <is>
          <t>139047</t>
        </is>
      </c>
      <c r="E5468" s="0" t="inlineStr">
        <is>
          <t>BLANK JESS W DK:139047C-L</t>
        </is>
      </c>
      <c r="F5468" s="0" t="inlineStr">
        <is>
          <t>899139047068</t>
        </is>
      </c>
      <c r="G5468" s="0" t="inlineStr">
        <is>
          <t>WOMENS</t>
        </is>
      </c>
      <c r="H5468" s="0" t="inlineStr">
        <is>
          <t>L</t>
        </is>
      </c>
      <c r="I5468" s="0">
        <v>42.99</v>
      </c>
      <c r="J5468" s="0">
        <v>55</v>
      </c>
    </row>
    <row r="5469" spans="1:10" customHeight="0">
      <c r="A5469" s="0">
        <f>HYPERLINK("https://dl.dropboxusercontent.com/scl/fi/v4na2phgqz9m89kf0qhbw/jesst.jpg?rlkey=88mq7uujdd4e6dnaqjhpq7xyc&amp;dl=0","Click to download Image")</f>
      </c>
      <c r="B5469" s="0">
        <f>HYPERLINK("https://dl.dropboxusercontent.com/scl/fi/4d1nz5t05qison9s4w7k2/womens-size-chartsjess.jpg?rlkey=hmcppduyhuonjvriovucd3gsq&amp;dl=0","Click to download SizeChart")</f>
      </c>
      <c r="C5469" s="0" t="inlineStr">
        <is>
          <t>Jess Women's Scrub Jacket</t>
        </is>
      </c>
      <c r="D5469" s="0" t="inlineStr">
        <is>
          <t>139047</t>
        </is>
      </c>
      <c r="E5469" s="0" t="inlineStr">
        <is>
          <t>BLANK JESS W DK:139047D-XL</t>
        </is>
      </c>
      <c r="F5469" s="0" t="inlineStr">
        <is>
          <t>899139047075</t>
        </is>
      </c>
      <c r="G5469" s="0" t="inlineStr">
        <is>
          <t>WOMENS</t>
        </is>
      </c>
      <c r="H5469" s="0" t="inlineStr">
        <is>
          <t>XL</t>
        </is>
      </c>
      <c r="I5469" s="0">
        <v>42.99</v>
      </c>
      <c r="J5469" s="0">
        <v>54</v>
      </c>
    </row>
    <row r="5470" spans="1:10" customHeight="0">
      <c r="A5470" s="0">
        <f>HYPERLINK("https://dl.dropboxusercontent.com/scl/fi/v4na2phgqz9m89kf0qhbw/jesst.jpg?rlkey=88mq7uujdd4e6dnaqjhpq7xyc&amp;dl=0","Click to download Image")</f>
      </c>
      <c r="B5470" s="0">
        <f>HYPERLINK("https://dl.dropboxusercontent.com/scl/fi/4d1nz5t05qison9s4w7k2/womens-size-chartsjess.jpg?rlkey=hmcppduyhuonjvriovucd3gsq&amp;dl=0","Click to download SizeChart")</f>
      </c>
      <c r="C5470" s="0" t="inlineStr">
        <is>
          <t>Jess Women's Scrub Jacket</t>
        </is>
      </c>
      <c r="D5470" s="0" t="inlineStr">
        <is>
          <t>139047</t>
        </is>
      </c>
      <c r="E5470" s="0" t="inlineStr">
        <is>
          <t>BLANK JESS W DK:139047E-2XL</t>
        </is>
      </c>
      <c r="F5470" s="0" t="inlineStr">
        <is>
          <t>899139047082</t>
        </is>
      </c>
      <c r="G5470" s="0" t="inlineStr">
        <is>
          <t>WOMENS</t>
        </is>
      </c>
      <c r="H5470" s="0" t="inlineStr">
        <is>
          <t>2XL</t>
        </is>
      </c>
      <c r="I5470" s="0">
        <v>42.99</v>
      </c>
      <c r="J5470" s="0">
        <v>25</v>
      </c>
    </row>
    <row r="5471" spans="1:10" customHeight="0">
      <c r="A5471" s="0">
        <f>HYPERLINK("https://dl.dropboxusercontent.com/scl/fi/v4na2phgqz9m89kf0qhbw/jesst.jpg?rlkey=88mq7uujdd4e6dnaqjhpq7xyc&amp;dl=0","Click to download Image")</f>
      </c>
      <c r="B5471" s="0">
        <f>HYPERLINK("https://dl.dropboxusercontent.com/scl/fi/4d1nz5t05qison9s4w7k2/womens-size-chartsjess.jpg?rlkey=hmcppduyhuonjvriovucd3gsq&amp;dl=0","Click to download SizeChart")</f>
      </c>
      <c r="C5471" s="0" t="inlineStr">
        <is>
          <t>Jess Women's Scrub Jacket</t>
        </is>
      </c>
      <c r="D5471" s="0" t="inlineStr">
        <is>
          <t>139047</t>
        </is>
      </c>
      <c r="E5471" s="0" t="inlineStr">
        <is>
          <t>BLANK JESS W DK:139047F-3XL</t>
        </is>
      </c>
      <c r="F5471" s="0" t="inlineStr">
        <is>
          <t>899139047099</t>
        </is>
      </c>
      <c r="G5471" s="0" t="inlineStr">
        <is>
          <t>WOMENS</t>
        </is>
      </c>
      <c r="H5471" s="0" t="inlineStr">
        <is>
          <t>3XL</t>
        </is>
      </c>
      <c r="I5471" s="0">
        <v>42.99</v>
      </c>
      <c r="J5471" s="0">
        <v>10</v>
      </c>
    </row>
    <row r="5472" spans="1:10" customHeight="0">
      <c r="A5472" s="0">
        <f>HYPERLINK("https://dl.dropboxusercontent.com/scl/fi/rllzcndolwemu3tkrd9jk/122943af11814.png?rlkey=8ldn1oy1k25rdgq0ervnpdis5&amp;dl=0","Click to download Image")</f>
      </c>
      <c r="B5472" s="0">
        <f>HYPERLINK("https://dl.dropboxusercontent.com/scl/fi/a0tkcb75vhoen7fkpd3ph/womens-size-chartsbowman.jpg?rlkey=lvv5vouaw23ufp7zeaa0vyxgn&amp;dl=0","Click to download SizeChart")</f>
      </c>
      <c r="C5472" s="0" t="inlineStr">
        <is>
          <t>Bowman Women's Jacket</t>
        </is>
      </c>
      <c r="D5472" s="0" t="inlineStr">
        <is>
          <t>122943</t>
        </is>
      </c>
      <c r="E5472" s="0" t="inlineStr">
        <is>
          <t>BOWMAN AB:122943A-S</t>
        </is>
      </c>
      <c r="F5472" s="0" t="inlineStr">
        <is>
          <t>898122943042</t>
        </is>
      </c>
      <c r="G5472" s="0" t="inlineStr">
        <is>
          <t>WOMENS</t>
        </is>
      </c>
      <c r="H5472" s="0" t="inlineStr">
        <is>
          <t>S</t>
        </is>
      </c>
      <c r="I5472" s="0">
        <v>59.99</v>
      </c>
      <c r="J5472" s="0">
        <v>28</v>
      </c>
    </row>
    <row r="5473" spans="1:10" customHeight="0">
      <c r="A5473" s="0">
        <f>HYPERLINK("https://dl.dropboxusercontent.com/scl/fi/rllzcndolwemu3tkrd9jk/122943af11814.png?rlkey=8ldn1oy1k25rdgq0ervnpdis5&amp;dl=0","Click to download Image")</f>
      </c>
      <c r="B5473" s="0">
        <f>HYPERLINK("https://dl.dropboxusercontent.com/scl/fi/a0tkcb75vhoen7fkpd3ph/womens-size-chartsbowman.jpg?rlkey=lvv5vouaw23ufp7zeaa0vyxgn&amp;dl=0","Click to download SizeChart")</f>
      </c>
      <c r="C5473" s="0" t="inlineStr">
        <is>
          <t>Bowman Women's Jacket</t>
        </is>
      </c>
      <c r="D5473" s="0" t="inlineStr">
        <is>
          <t>122943</t>
        </is>
      </c>
      <c r="E5473" s="0" t="inlineStr">
        <is>
          <t>BOWMAN AB:122943B-M</t>
        </is>
      </c>
      <c r="F5473" s="0" t="inlineStr">
        <is>
          <t>898122943059</t>
        </is>
      </c>
      <c r="G5473" s="0" t="inlineStr">
        <is>
          <t>WOMENS</t>
        </is>
      </c>
      <c r="H5473" s="0" t="inlineStr">
        <is>
          <t>M</t>
        </is>
      </c>
      <c r="I5473" s="0">
        <v>59.99</v>
      </c>
      <c r="J5473" s="0">
        <v>32</v>
      </c>
    </row>
    <row r="5474" spans="1:10" customHeight="0">
      <c r="A5474" s="0">
        <f>HYPERLINK("https://dl.dropboxusercontent.com/scl/fi/rllzcndolwemu3tkrd9jk/122943af11814.png?rlkey=8ldn1oy1k25rdgq0ervnpdis5&amp;dl=0","Click to download Image")</f>
      </c>
      <c r="B5474" s="0">
        <f>HYPERLINK("https://dl.dropboxusercontent.com/scl/fi/a0tkcb75vhoen7fkpd3ph/womens-size-chartsbowman.jpg?rlkey=lvv5vouaw23ufp7zeaa0vyxgn&amp;dl=0","Click to download SizeChart")</f>
      </c>
      <c r="C5474" s="0" t="inlineStr">
        <is>
          <t>Bowman Women's Jacket</t>
        </is>
      </c>
      <c r="D5474" s="0" t="inlineStr">
        <is>
          <t>122943</t>
        </is>
      </c>
      <c r="E5474" s="0" t="inlineStr">
        <is>
          <t>BOWMAN AB:122943C-L</t>
        </is>
      </c>
      <c r="F5474" s="0" t="inlineStr">
        <is>
          <t>898122943066</t>
        </is>
      </c>
      <c r="G5474" s="0" t="inlineStr">
        <is>
          <t>WOMENS</t>
        </is>
      </c>
      <c r="H5474" s="0" t="inlineStr">
        <is>
          <t>L</t>
        </is>
      </c>
      <c r="I5474" s="0">
        <v>59.99</v>
      </c>
      <c r="J5474" s="0">
        <v>21</v>
      </c>
    </row>
    <row r="5475" spans="1:10" customHeight="0">
      <c r="A5475" s="0">
        <f>HYPERLINK("https://dl.dropboxusercontent.com/scl/fi/rllzcndolwemu3tkrd9jk/122943af11814.png?rlkey=8ldn1oy1k25rdgq0ervnpdis5&amp;dl=0","Click to download Image")</f>
      </c>
      <c r="B5475" s="0">
        <f>HYPERLINK("https://dl.dropboxusercontent.com/scl/fi/a0tkcb75vhoen7fkpd3ph/womens-size-chartsbowman.jpg?rlkey=lvv5vouaw23ufp7zeaa0vyxgn&amp;dl=0","Click to download SizeChart")</f>
      </c>
      <c r="C5475" s="0" t="inlineStr">
        <is>
          <t>Bowman Women's Jacket</t>
        </is>
      </c>
      <c r="D5475" s="0" t="inlineStr">
        <is>
          <t>122943</t>
        </is>
      </c>
      <c r="E5475" s="0" t="inlineStr">
        <is>
          <t>BOWMAN AB:122943D-XL</t>
        </is>
      </c>
      <c r="F5475" s="0" t="inlineStr">
        <is>
          <t>898122943073</t>
        </is>
      </c>
      <c r="G5475" s="0" t="inlineStr">
        <is>
          <t>WOMENS</t>
        </is>
      </c>
      <c r="H5475" s="0" t="inlineStr">
        <is>
          <t>XL</t>
        </is>
      </c>
      <c r="I5475" s="0">
        <v>59.99</v>
      </c>
      <c r="J5475" s="0">
        <v>24</v>
      </c>
    </row>
    <row r="5476" spans="1:10" customHeight="0">
      <c r="A5476" s="0">
        <f>HYPERLINK("https://dl.dropboxusercontent.com/scl/fi/rllzcndolwemu3tkrd9jk/122943af11814.png?rlkey=8ldn1oy1k25rdgq0ervnpdis5&amp;dl=0","Click to download Image")</f>
      </c>
      <c r="B5476" s="0">
        <f>HYPERLINK("https://dl.dropboxusercontent.com/scl/fi/a0tkcb75vhoen7fkpd3ph/womens-size-chartsbowman.jpg?rlkey=lvv5vouaw23ufp7zeaa0vyxgn&amp;dl=0","Click to download SizeChart")</f>
      </c>
      <c r="C5476" s="0" t="inlineStr">
        <is>
          <t>Bowman Women's Jacket</t>
        </is>
      </c>
      <c r="D5476" s="0" t="inlineStr">
        <is>
          <t>122943</t>
        </is>
      </c>
      <c r="E5476" s="0" t="inlineStr">
        <is>
          <t>BOWMAN AB:122943E-2XL</t>
        </is>
      </c>
      <c r="F5476" s="0" t="inlineStr">
        <is>
          <t>898122943080</t>
        </is>
      </c>
      <c r="G5476" s="0" t="inlineStr">
        <is>
          <t>WOMENS</t>
        </is>
      </c>
      <c r="H5476" s="0" t="inlineStr">
        <is>
          <t>2XL</t>
        </is>
      </c>
      <c r="I5476" s="0">
        <v>59.99</v>
      </c>
      <c r="J5476" s="0">
        <v>17</v>
      </c>
    </row>
    <row r="5477" spans="1:10" customHeight="0">
      <c r="A5477" s="0">
        <f>HYPERLINK("https://dl.dropboxusercontent.com/scl/fi/fmq9sox8mhpermo7os12a/alan-153455-f.jpg?rlkey=updtcu1qz29vk8xkpg05ijfcr&amp;dl=0","Click to download Image")</f>
      </c>
      <c r="B5477" s="0">
        <f>HYPERLINK("https://dl.dropboxusercontent.com/scl/fi/kkc28i8andjvh5xudpim9/mens-hoodie-size-chartsalan-hoodie.jpg?rlkey=loz1v99h5hygbrd0djxkgmzlh&amp;dl=0","Click to download SizeChart")</f>
      </c>
      <c r="C5477" s="0" t="inlineStr">
        <is>
          <t>Alan Men's Fleece Hoodie</t>
        </is>
      </c>
      <c r="D5477" s="0" t="inlineStr">
        <is>
          <t>153455</t>
        </is>
      </c>
      <c r="E5477" s="0" t="inlineStr">
        <is>
          <t>BLANK ALAN M RL:153455A-S</t>
        </is>
      </c>
      <c r="F5477" s="0" t="inlineStr">
        <is>
          <t>899153455047</t>
        </is>
      </c>
      <c r="G5477" s="0" t="inlineStr">
        <is>
          <t>MENS</t>
        </is>
      </c>
      <c r="H5477" s="0" t="inlineStr">
        <is>
          <t>S</t>
        </is>
      </c>
      <c r="I5477" s="0">
        <v>34.99</v>
      </c>
      <c r="J5477" s="0">
        <v>19</v>
      </c>
    </row>
    <row r="5478" spans="1:10" customHeight="0">
      <c r="A5478" s="0">
        <f>HYPERLINK("https://dl.dropboxusercontent.com/scl/fi/fmq9sox8mhpermo7os12a/alan-153455-f.jpg?rlkey=updtcu1qz29vk8xkpg05ijfcr&amp;dl=0","Click to download Image")</f>
      </c>
      <c r="B5478" s="0">
        <f>HYPERLINK("https://dl.dropboxusercontent.com/scl/fi/kkc28i8andjvh5xudpim9/mens-hoodie-size-chartsalan-hoodie.jpg?rlkey=loz1v99h5hygbrd0djxkgmzlh&amp;dl=0","Click to download SizeChart")</f>
      </c>
      <c r="C5478" s="0" t="inlineStr">
        <is>
          <t>Alan Men's Fleece Hoodie</t>
        </is>
      </c>
      <c r="D5478" s="0" t="inlineStr">
        <is>
          <t>153455</t>
        </is>
      </c>
      <c r="E5478" s="0" t="inlineStr">
        <is>
          <t>BLANK ALAN M RL:153455B-M</t>
        </is>
      </c>
      <c r="F5478" s="0" t="inlineStr">
        <is>
          <t>899153455054</t>
        </is>
      </c>
      <c r="G5478" s="0" t="inlineStr">
        <is>
          <t>MENS</t>
        </is>
      </c>
      <c r="H5478" s="0" t="inlineStr">
        <is>
          <t>M</t>
        </is>
      </c>
      <c r="I5478" s="0">
        <v>34.99</v>
      </c>
      <c r="J5478" s="0">
        <v>38</v>
      </c>
    </row>
    <row r="5479" spans="1:10" customHeight="0">
      <c r="A5479" s="0">
        <f>HYPERLINK("https://dl.dropboxusercontent.com/scl/fi/fmq9sox8mhpermo7os12a/alan-153455-f.jpg?rlkey=updtcu1qz29vk8xkpg05ijfcr&amp;dl=0","Click to download Image")</f>
      </c>
      <c r="B5479" s="0">
        <f>HYPERLINK("https://dl.dropboxusercontent.com/scl/fi/kkc28i8andjvh5xudpim9/mens-hoodie-size-chartsalan-hoodie.jpg?rlkey=loz1v99h5hygbrd0djxkgmzlh&amp;dl=0","Click to download SizeChart")</f>
      </c>
      <c r="C5479" s="0" t="inlineStr">
        <is>
          <t>Alan Men's Fleece Hoodie</t>
        </is>
      </c>
      <c r="D5479" s="0" t="inlineStr">
        <is>
          <t>153455</t>
        </is>
      </c>
      <c r="E5479" s="0" t="inlineStr">
        <is>
          <t>BLANK ALAN M RL:153455C-L</t>
        </is>
      </c>
      <c r="F5479" s="0" t="inlineStr">
        <is>
          <t>899153455061</t>
        </is>
      </c>
      <c r="G5479" s="0" t="inlineStr">
        <is>
          <t>MENS</t>
        </is>
      </c>
      <c r="H5479" s="0" t="inlineStr">
        <is>
          <t>L</t>
        </is>
      </c>
      <c r="I5479" s="0">
        <v>34.99</v>
      </c>
      <c r="J5479" s="0">
        <v>56</v>
      </c>
    </row>
    <row r="5480" spans="1:10" customHeight="0">
      <c r="A5480" s="0">
        <f>HYPERLINK("https://dl.dropboxusercontent.com/scl/fi/fmq9sox8mhpermo7os12a/alan-153455-f.jpg?rlkey=updtcu1qz29vk8xkpg05ijfcr&amp;dl=0","Click to download Image")</f>
      </c>
      <c r="B5480" s="0">
        <f>HYPERLINK("https://dl.dropboxusercontent.com/scl/fi/kkc28i8andjvh5xudpim9/mens-hoodie-size-chartsalan-hoodie.jpg?rlkey=loz1v99h5hygbrd0djxkgmzlh&amp;dl=0","Click to download SizeChart")</f>
      </c>
      <c r="C5480" s="0" t="inlineStr">
        <is>
          <t>Alan Men's Fleece Hoodie</t>
        </is>
      </c>
      <c r="D5480" s="0" t="inlineStr">
        <is>
          <t>153455</t>
        </is>
      </c>
      <c r="E5480" s="0" t="inlineStr">
        <is>
          <t>BLANK ALAN M RL:153455D-XL</t>
        </is>
      </c>
      <c r="F5480" s="0" t="inlineStr">
        <is>
          <t>899153455078</t>
        </is>
      </c>
      <c r="G5480" s="0" t="inlineStr">
        <is>
          <t>MENS</t>
        </is>
      </c>
      <c r="H5480" s="0" t="inlineStr">
        <is>
          <t>XL</t>
        </is>
      </c>
      <c r="I5480" s="0">
        <v>34.99</v>
      </c>
      <c r="J5480" s="0">
        <v>53</v>
      </c>
    </row>
    <row r="5481" spans="1:10" customHeight="0">
      <c r="A5481" s="0">
        <f>HYPERLINK("https://dl.dropboxusercontent.com/scl/fi/fmq9sox8mhpermo7os12a/alan-153455-f.jpg?rlkey=updtcu1qz29vk8xkpg05ijfcr&amp;dl=0","Click to download Image")</f>
      </c>
      <c r="B5481" s="0">
        <f>HYPERLINK("https://dl.dropboxusercontent.com/scl/fi/kkc28i8andjvh5xudpim9/mens-hoodie-size-chartsalan-hoodie.jpg?rlkey=loz1v99h5hygbrd0djxkgmzlh&amp;dl=0","Click to download SizeChart")</f>
      </c>
      <c r="C5481" s="0" t="inlineStr">
        <is>
          <t>Alan Men's Fleece Hoodie</t>
        </is>
      </c>
      <c r="D5481" s="0" t="inlineStr">
        <is>
          <t>153455</t>
        </is>
      </c>
      <c r="E5481" s="0" t="inlineStr">
        <is>
          <t>BLANK ALAN M RL:153455E-2XL</t>
        </is>
      </c>
      <c r="F5481" s="0" t="inlineStr">
        <is>
          <t>899153455085</t>
        </is>
      </c>
      <c r="G5481" s="0" t="inlineStr">
        <is>
          <t>MENS</t>
        </is>
      </c>
      <c r="H5481" s="0" t="inlineStr">
        <is>
          <t>2XL</t>
        </is>
      </c>
      <c r="I5481" s="0">
        <v>34.99</v>
      </c>
      <c r="J5481" s="0">
        <v>35</v>
      </c>
    </row>
    <row r="5482" spans="1:10" customHeight="0">
      <c r="A5482" s="0">
        <f>HYPERLINK("https://dl.dropboxusercontent.com/scl/fi/fmq9sox8mhpermo7os12a/alan-153455-f.jpg?rlkey=updtcu1qz29vk8xkpg05ijfcr&amp;dl=0","Click to download Image")</f>
      </c>
      <c r="B5482" s="0">
        <f>HYPERLINK("https://dl.dropboxusercontent.com/scl/fi/kkc28i8andjvh5xudpim9/mens-hoodie-size-chartsalan-hoodie.jpg?rlkey=loz1v99h5hygbrd0djxkgmzlh&amp;dl=0","Click to download SizeChart")</f>
      </c>
      <c r="C5482" s="0" t="inlineStr">
        <is>
          <t>Alan Men's Fleece Hoodie</t>
        </is>
      </c>
      <c r="D5482" s="0" t="inlineStr">
        <is>
          <t>153455</t>
        </is>
      </c>
      <c r="E5482" s="0" t="inlineStr">
        <is>
          <t>BLANK ALAN M RL:153455F-3XL</t>
        </is>
      </c>
      <c r="F5482" s="0" t="inlineStr">
        <is>
          <t>899153455092</t>
        </is>
      </c>
      <c r="G5482" s="0" t="inlineStr">
        <is>
          <t>MENS</t>
        </is>
      </c>
      <c r="H5482" s="0" t="inlineStr">
        <is>
          <t>3XL</t>
        </is>
      </c>
      <c r="I5482" s="0">
        <v>34.99</v>
      </c>
      <c r="J5482" s="0">
        <v>18</v>
      </c>
    </row>
    <row r="5483" spans="1:10" customHeight="0">
      <c r="A5483" s="0">
        <f>HYPERLINK("https://dl.dropboxusercontent.com/scl/fi/07apte6y4yt5pd7jpgsvy/alan-153456-f.jpg?rlkey=7nfby0mhojzitrd853cjgnehc&amp;dl=0","Click to download Image")</f>
      </c>
      <c r="B5483" s="0">
        <f>HYPERLINK("https://dl.dropboxusercontent.com/scl/fi/kkc28i8andjvh5xudpim9/mens-hoodie-size-chartsalan-hoodie.jpg?rlkey=loz1v99h5hygbrd0djxkgmzlh&amp;dl=0","Click to download SizeChart")</f>
      </c>
      <c r="C5483" s="0" t="inlineStr">
        <is>
          <t>Alan Men's Fleece Hoodie</t>
        </is>
      </c>
      <c r="D5483" s="0" t="inlineStr">
        <is>
          <t>153456</t>
        </is>
      </c>
      <c r="E5483" s="0" t="inlineStr">
        <is>
          <t>BLANK ALAN M NY:153456A-S</t>
        </is>
      </c>
      <c r="F5483" s="0" t="inlineStr">
        <is>
          <t>899153456044</t>
        </is>
      </c>
      <c r="G5483" s="0" t="inlineStr">
        <is>
          <t>MENS</t>
        </is>
      </c>
      <c r="H5483" s="0" t="inlineStr">
        <is>
          <t>S</t>
        </is>
      </c>
      <c r="I5483" s="0">
        <v>34.99</v>
      </c>
      <c r="J5483" s="0">
        <v>26</v>
      </c>
    </row>
    <row r="5484" spans="1:10" customHeight="0">
      <c r="A5484" s="0">
        <f>HYPERLINK("https://dl.dropboxusercontent.com/scl/fi/07apte6y4yt5pd7jpgsvy/alan-153456-f.jpg?rlkey=7nfby0mhojzitrd853cjgnehc&amp;dl=0","Click to download Image")</f>
      </c>
      <c r="B5484" s="0">
        <f>HYPERLINK("https://dl.dropboxusercontent.com/scl/fi/kkc28i8andjvh5xudpim9/mens-hoodie-size-chartsalan-hoodie.jpg?rlkey=loz1v99h5hygbrd0djxkgmzlh&amp;dl=0","Click to download SizeChart")</f>
      </c>
      <c r="C5484" s="0" t="inlineStr">
        <is>
          <t>Alan Men's Fleece Hoodie</t>
        </is>
      </c>
      <c r="D5484" s="0" t="inlineStr">
        <is>
          <t>153456</t>
        </is>
      </c>
      <c r="E5484" s="0" t="inlineStr">
        <is>
          <t>BLANK ALAN M NY:153456B-M</t>
        </is>
      </c>
      <c r="F5484" s="0" t="inlineStr">
        <is>
          <t>899153456051</t>
        </is>
      </c>
      <c r="G5484" s="0" t="inlineStr">
        <is>
          <t>MENS</t>
        </is>
      </c>
      <c r="H5484" s="0" t="inlineStr">
        <is>
          <t>M</t>
        </is>
      </c>
      <c r="I5484" s="0">
        <v>34.99</v>
      </c>
      <c r="J5484" s="0">
        <v>43</v>
      </c>
    </row>
    <row r="5485" spans="1:10" customHeight="0">
      <c r="A5485" s="0">
        <f>HYPERLINK("https://dl.dropboxusercontent.com/scl/fi/07apte6y4yt5pd7jpgsvy/alan-153456-f.jpg?rlkey=7nfby0mhojzitrd853cjgnehc&amp;dl=0","Click to download Image")</f>
      </c>
      <c r="B5485" s="0">
        <f>HYPERLINK("https://dl.dropboxusercontent.com/scl/fi/kkc28i8andjvh5xudpim9/mens-hoodie-size-chartsalan-hoodie.jpg?rlkey=loz1v99h5hygbrd0djxkgmzlh&amp;dl=0","Click to download SizeChart")</f>
      </c>
      <c r="C5485" s="0" t="inlineStr">
        <is>
          <t>Alan Men's Fleece Hoodie</t>
        </is>
      </c>
      <c r="D5485" s="0" t="inlineStr">
        <is>
          <t>153456</t>
        </is>
      </c>
      <c r="E5485" s="0" t="inlineStr">
        <is>
          <t>BLANK ALAN M NY:153456C-L</t>
        </is>
      </c>
      <c r="F5485" s="0" t="inlineStr">
        <is>
          <t>899153456068</t>
        </is>
      </c>
      <c r="G5485" s="0" t="inlineStr">
        <is>
          <t>MENS</t>
        </is>
      </c>
      <c r="H5485" s="0" t="inlineStr">
        <is>
          <t>L</t>
        </is>
      </c>
      <c r="I5485" s="0">
        <v>34.99</v>
      </c>
      <c r="J5485" s="0">
        <v>26</v>
      </c>
    </row>
    <row r="5486" spans="1:10" customHeight="0">
      <c r="A5486" s="0">
        <f>HYPERLINK("https://dl.dropboxusercontent.com/scl/fi/07apte6y4yt5pd7jpgsvy/alan-153456-f.jpg?rlkey=7nfby0mhojzitrd853cjgnehc&amp;dl=0","Click to download Image")</f>
      </c>
      <c r="B5486" s="0">
        <f>HYPERLINK("https://dl.dropboxusercontent.com/scl/fi/kkc28i8andjvh5xudpim9/mens-hoodie-size-chartsalan-hoodie.jpg?rlkey=loz1v99h5hygbrd0djxkgmzlh&amp;dl=0","Click to download SizeChart")</f>
      </c>
      <c r="C5486" s="0" t="inlineStr">
        <is>
          <t>Alan Men's Fleece Hoodie</t>
        </is>
      </c>
      <c r="D5486" s="0" t="inlineStr">
        <is>
          <t>153456</t>
        </is>
      </c>
      <c r="E5486" s="0" t="inlineStr">
        <is>
          <t>BLANK ALAN M NY:153456D-XL</t>
        </is>
      </c>
      <c r="F5486" s="0" t="inlineStr">
        <is>
          <t>899153456075</t>
        </is>
      </c>
      <c r="G5486" s="0" t="inlineStr">
        <is>
          <t>MENS</t>
        </is>
      </c>
      <c r="H5486" s="0" t="inlineStr">
        <is>
          <t>XL</t>
        </is>
      </c>
      <c r="I5486" s="0">
        <v>34.99</v>
      </c>
      <c r="J5486" s="0">
        <v>9</v>
      </c>
    </row>
    <row r="5487" spans="1:10" customHeight="0">
      <c r="A5487" s="0">
        <f>HYPERLINK("https://dl.dropboxusercontent.com/scl/fi/07apte6y4yt5pd7jpgsvy/alan-153456-f.jpg?rlkey=7nfby0mhojzitrd853cjgnehc&amp;dl=0","Click to download Image")</f>
      </c>
      <c r="B5487" s="0">
        <f>HYPERLINK("https://dl.dropboxusercontent.com/scl/fi/kkc28i8andjvh5xudpim9/mens-hoodie-size-chartsalan-hoodie.jpg?rlkey=loz1v99h5hygbrd0djxkgmzlh&amp;dl=0","Click to download SizeChart")</f>
      </c>
      <c r="C5487" s="0" t="inlineStr">
        <is>
          <t>Alan Men's Fleece Hoodie</t>
        </is>
      </c>
      <c r="D5487" s="0" t="inlineStr">
        <is>
          <t>153456</t>
        </is>
      </c>
      <c r="E5487" s="0" t="inlineStr">
        <is>
          <t>BLANK ALAN M NY:153456E-2XL</t>
        </is>
      </c>
      <c r="F5487" s="0" t="inlineStr">
        <is>
          <t>899153456082</t>
        </is>
      </c>
      <c r="G5487" s="0" t="inlineStr">
        <is>
          <t>MENS</t>
        </is>
      </c>
      <c r="H5487" s="0" t="inlineStr">
        <is>
          <t>2XL</t>
        </is>
      </c>
      <c r="I5487" s="0">
        <v>34.99</v>
      </c>
      <c r="J5487" s="0">
        <v>0</v>
      </c>
    </row>
    <row r="5488" spans="1:10" customHeight="0">
      <c r="A5488" s="0">
        <f>HYPERLINK("https://dl.dropboxusercontent.com/scl/fi/07apte6y4yt5pd7jpgsvy/alan-153456-f.jpg?rlkey=7nfby0mhojzitrd853cjgnehc&amp;dl=0","Click to download Image")</f>
      </c>
      <c r="B5488" s="0">
        <f>HYPERLINK("https://dl.dropboxusercontent.com/scl/fi/kkc28i8andjvh5xudpim9/mens-hoodie-size-chartsalan-hoodie.jpg?rlkey=loz1v99h5hygbrd0djxkgmzlh&amp;dl=0","Click to download SizeChart")</f>
      </c>
      <c r="C5488" s="0" t="inlineStr">
        <is>
          <t>Alan Men's Fleece Hoodie</t>
        </is>
      </c>
      <c r="D5488" s="0" t="inlineStr">
        <is>
          <t>153456</t>
        </is>
      </c>
      <c r="E5488" s="0" t="inlineStr">
        <is>
          <t>BLANK ALAN M NY:153456F-3XL</t>
        </is>
      </c>
      <c r="F5488" s="0" t="inlineStr">
        <is>
          <t>899153456099</t>
        </is>
      </c>
      <c r="G5488" s="0" t="inlineStr">
        <is>
          <t>MENS</t>
        </is>
      </c>
      <c r="H5488" s="0" t="inlineStr">
        <is>
          <t>3XL</t>
        </is>
      </c>
      <c r="I5488" s="0">
        <v>34.99</v>
      </c>
      <c r="J5488" s="0">
        <v>16</v>
      </c>
    </row>
    <row r="5489" spans="1:10" customHeight="0">
      <c r="A5489" s="0">
        <f>HYPERLINK("https://dl.dropboxusercontent.com/scl/fi/0ti8fmpvk9dzobbju9osz/capital.jpg?rlkey=74bar1j01rhi7a9iy1ysl69bz&amp;dl=0","Click to download Image")</f>
      </c>
      <c r="B5489" s="0">
        <f>HYPERLINK("https://dl.dropboxusercontent.com/scl/fi/x4j7dzkdhmhzlgaq5lc80/mens-jackets-size-chartscapital.jpg?rlkey=hbnkwioaldsda6lqvxr38xvls&amp;dl=0","Click to download SizeChart")</f>
      </c>
      <c r="C5489" s="0" t="inlineStr">
        <is>
          <t>Capital Men's Polyester Jacket</t>
        </is>
      </c>
      <c r="D5489" s="0" t="inlineStr">
        <is>
          <t>152918</t>
        </is>
      </c>
      <c r="E5489" s="0" t="inlineStr">
        <is>
          <t>BLANK CAPITA M BK:152918A-S</t>
        </is>
      </c>
      <c r="F5489" s="0" t="inlineStr">
        <is>
          <t>899152918048</t>
        </is>
      </c>
      <c r="G5489" s="0" t="inlineStr">
        <is>
          <t>MENS</t>
        </is>
      </c>
      <c r="H5489" s="0" t="inlineStr">
        <is>
          <t>S</t>
        </is>
      </c>
      <c r="I5489" s="0">
        <v>99.99</v>
      </c>
      <c r="J5489" s="0">
        <v>6</v>
      </c>
    </row>
    <row r="5490" spans="1:10" customHeight="0">
      <c r="A5490" s="0">
        <f>HYPERLINK("https://dl.dropboxusercontent.com/scl/fi/0ti8fmpvk9dzobbju9osz/capital.jpg?rlkey=74bar1j01rhi7a9iy1ysl69bz&amp;dl=0","Click to download Image")</f>
      </c>
      <c r="B5490" s="0">
        <f>HYPERLINK("https://dl.dropboxusercontent.com/scl/fi/x4j7dzkdhmhzlgaq5lc80/mens-jackets-size-chartscapital.jpg?rlkey=hbnkwioaldsda6lqvxr38xvls&amp;dl=0","Click to download SizeChart")</f>
      </c>
      <c r="C5490" s="0" t="inlineStr">
        <is>
          <t>Capital Men's Polyester Jacket</t>
        </is>
      </c>
      <c r="D5490" s="0" t="inlineStr">
        <is>
          <t>152918</t>
        </is>
      </c>
      <c r="E5490" s="0" t="inlineStr">
        <is>
          <t>BLANK CAPITA M BK:152918B-M</t>
        </is>
      </c>
      <c r="F5490" s="0" t="inlineStr">
        <is>
          <t>899152918055</t>
        </is>
      </c>
      <c r="G5490" s="0" t="inlineStr">
        <is>
          <t>MENS</t>
        </is>
      </c>
      <c r="H5490" s="0" t="inlineStr">
        <is>
          <t>M</t>
        </is>
      </c>
      <c r="I5490" s="0">
        <v>99.99</v>
      </c>
      <c r="J5490" s="0">
        <v>13</v>
      </c>
    </row>
    <row r="5491" spans="1:10" customHeight="0">
      <c r="A5491" s="0">
        <f>HYPERLINK("https://dl.dropboxusercontent.com/scl/fi/0ti8fmpvk9dzobbju9osz/capital.jpg?rlkey=74bar1j01rhi7a9iy1ysl69bz&amp;dl=0","Click to download Image")</f>
      </c>
      <c r="B5491" s="0">
        <f>HYPERLINK("https://dl.dropboxusercontent.com/scl/fi/x4j7dzkdhmhzlgaq5lc80/mens-jackets-size-chartscapital.jpg?rlkey=hbnkwioaldsda6lqvxr38xvls&amp;dl=0","Click to download SizeChart")</f>
      </c>
      <c r="C5491" s="0" t="inlineStr">
        <is>
          <t>Capital Men's Polyester Jacket</t>
        </is>
      </c>
      <c r="D5491" s="0" t="inlineStr">
        <is>
          <t>152918</t>
        </is>
      </c>
      <c r="E5491" s="0" t="inlineStr">
        <is>
          <t>BLANK CAPITA M BK:152918C-L</t>
        </is>
      </c>
      <c r="F5491" s="0" t="inlineStr">
        <is>
          <t>899152918062</t>
        </is>
      </c>
      <c r="G5491" s="0" t="inlineStr">
        <is>
          <t>MENS</t>
        </is>
      </c>
      <c r="H5491" s="0" t="inlineStr">
        <is>
          <t>L</t>
        </is>
      </c>
      <c r="I5491" s="0">
        <v>99.99</v>
      </c>
      <c r="J5491" s="0">
        <v>15</v>
      </c>
    </row>
    <row r="5492" spans="1:10" customHeight="0">
      <c r="A5492" s="0">
        <f>HYPERLINK("https://dl.dropboxusercontent.com/scl/fi/0ti8fmpvk9dzobbju9osz/capital.jpg?rlkey=74bar1j01rhi7a9iy1ysl69bz&amp;dl=0","Click to download Image")</f>
      </c>
      <c r="B5492" s="0">
        <f>HYPERLINK("https://dl.dropboxusercontent.com/scl/fi/x4j7dzkdhmhzlgaq5lc80/mens-jackets-size-chartscapital.jpg?rlkey=hbnkwioaldsda6lqvxr38xvls&amp;dl=0","Click to download SizeChart")</f>
      </c>
      <c r="C5492" s="0" t="inlineStr">
        <is>
          <t>Capital Men's Polyester Jacket</t>
        </is>
      </c>
      <c r="D5492" s="0" t="inlineStr">
        <is>
          <t>152918</t>
        </is>
      </c>
      <c r="E5492" s="0" t="inlineStr">
        <is>
          <t>BLANK CAPITA M BK:152918D-XL</t>
        </is>
      </c>
      <c r="F5492" s="0" t="inlineStr">
        <is>
          <t>899152918079</t>
        </is>
      </c>
      <c r="G5492" s="0" t="inlineStr">
        <is>
          <t>MENS</t>
        </is>
      </c>
      <c r="H5492" s="0" t="inlineStr">
        <is>
          <t>XL</t>
        </is>
      </c>
      <c r="I5492" s="0">
        <v>99.99</v>
      </c>
      <c r="J5492" s="0">
        <v>12</v>
      </c>
    </row>
    <row r="5493" spans="1:10" customHeight="0">
      <c r="A5493" s="0">
        <f>HYPERLINK("https://dl.dropboxusercontent.com/scl/fi/0ti8fmpvk9dzobbju9osz/capital.jpg?rlkey=74bar1j01rhi7a9iy1ysl69bz&amp;dl=0","Click to download Image")</f>
      </c>
      <c r="B5493" s="0">
        <f>HYPERLINK("https://dl.dropboxusercontent.com/scl/fi/x4j7dzkdhmhzlgaq5lc80/mens-jackets-size-chartscapital.jpg?rlkey=hbnkwioaldsda6lqvxr38xvls&amp;dl=0","Click to download SizeChart")</f>
      </c>
      <c r="C5493" s="0" t="inlineStr">
        <is>
          <t>Capital Men's Polyester Jacket</t>
        </is>
      </c>
      <c r="D5493" s="0" t="inlineStr">
        <is>
          <t>152918</t>
        </is>
      </c>
      <c r="E5493" s="0" t="inlineStr">
        <is>
          <t>BLANK CAPITA M BK:152918E-2XL</t>
        </is>
      </c>
      <c r="F5493" s="0" t="inlineStr">
        <is>
          <t>899152918086</t>
        </is>
      </c>
      <c r="G5493" s="0" t="inlineStr">
        <is>
          <t>MENS</t>
        </is>
      </c>
      <c r="H5493" s="0" t="inlineStr">
        <is>
          <t>2XL</t>
        </is>
      </c>
      <c r="I5493" s="0">
        <v>99.99</v>
      </c>
      <c r="J5493" s="0">
        <v>12</v>
      </c>
    </row>
    <row r="5494" spans="1:10" customHeight="0">
      <c r="A5494" s="0">
        <f>HYPERLINK("https://dl.dropboxusercontent.com/scl/fi/0ti8fmpvk9dzobbju9osz/capital.jpg?rlkey=74bar1j01rhi7a9iy1ysl69bz&amp;dl=0","Click to download Image")</f>
      </c>
      <c r="B5494" s="0">
        <f>HYPERLINK("https://dl.dropboxusercontent.com/scl/fi/x4j7dzkdhmhzlgaq5lc80/mens-jackets-size-chartscapital.jpg?rlkey=hbnkwioaldsda6lqvxr38xvls&amp;dl=0","Click to download SizeChart")</f>
      </c>
      <c r="C5494" s="0" t="inlineStr">
        <is>
          <t>Capital Men's Polyester Jacket</t>
        </is>
      </c>
      <c r="D5494" s="0" t="inlineStr">
        <is>
          <t>152918</t>
        </is>
      </c>
      <c r="E5494" s="0" t="inlineStr">
        <is>
          <t>BLANK CAPITA M BK:152918F-3XL</t>
        </is>
      </c>
      <c r="F5494" s="0" t="inlineStr">
        <is>
          <t>899152918093</t>
        </is>
      </c>
      <c r="G5494" s="0" t="inlineStr">
        <is>
          <t>MENS</t>
        </is>
      </c>
      <c r="H5494" s="0" t="inlineStr">
        <is>
          <t>3XL</t>
        </is>
      </c>
      <c r="I5494" s="0">
        <v>99.99</v>
      </c>
      <c r="J5494" s="0">
        <v>6</v>
      </c>
    </row>
    <row r="5495" spans="1:10" customHeight="0">
      <c r="A5495" s="0">
        <f>HYPERLINK("https://dl.dropboxusercontent.com/scl/fi/a2qj9g1732s2vb0kwm8lj/capitalt.jpg?rlkey=q9f7niqtzzyzms6zvqg5hljob&amp;dl=0","Click to download Image")</f>
      </c>
      <c r="B5495" s="0">
        <f>HYPERLINK("https://dl.dropboxusercontent.com/scl/fi/rs84zvtkgaefm32nspqn2/womens-size-chartscapital.jpg?rlkey=rsuupz41t52b7zr311gwp8d5t&amp;dl=0","Click to download SizeChart")</f>
      </c>
      <c r="C5495" s="0" t="inlineStr">
        <is>
          <t>Capital Women's Polyester Jacket</t>
        </is>
      </c>
      <c r="D5495" s="0" t="inlineStr">
        <is>
          <t>152919</t>
        </is>
      </c>
      <c r="E5495" s="0" t="inlineStr">
        <is>
          <t>BLANK CAPITA W BK:152919A-S</t>
        </is>
      </c>
      <c r="F5495" s="0" t="inlineStr">
        <is>
          <t>899152919045</t>
        </is>
      </c>
      <c r="G5495" s="0" t="inlineStr">
        <is>
          <t>WOMENS</t>
        </is>
      </c>
      <c r="H5495" s="0" t="inlineStr">
        <is>
          <t>S</t>
        </is>
      </c>
      <c r="I5495" s="0">
        <v>99.99</v>
      </c>
      <c r="J5495" s="0">
        <v>15</v>
      </c>
    </row>
    <row r="5496" spans="1:10" customHeight="0">
      <c r="A5496" s="0">
        <f>HYPERLINK("https://dl.dropboxusercontent.com/scl/fi/a2qj9g1732s2vb0kwm8lj/capitalt.jpg?rlkey=q9f7niqtzzyzms6zvqg5hljob&amp;dl=0","Click to download Image")</f>
      </c>
      <c r="B5496" s="0">
        <f>HYPERLINK("https://dl.dropboxusercontent.com/scl/fi/rs84zvtkgaefm32nspqn2/womens-size-chartscapital.jpg?rlkey=rsuupz41t52b7zr311gwp8d5t&amp;dl=0","Click to download SizeChart")</f>
      </c>
      <c r="C5496" s="0" t="inlineStr">
        <is>
          <t>Capital Women's Polyester Jacket</t>
        </is>
      </c>
      <c r="D5496" s="0" t="inlineStr">
        <is>
          <t>152919</t>
        </is>
      </c>
      <c r="E5496" s="0" t="inlineStr">
        <is>
          <t>BLANK CAPITA W BK:152919B-M</t>
        </is>
      </c>
      <c r="F5496" s="0" t="inlineStr">
        <is>
          <t>899152919052</t>
        </is>
      </c>
      <c r="G5496" s="0" t="inlineStr">
        <is>
          <t>WOMENS</t>
        </is>
      </c>
      <c r="H5496" s="0" t="inlineStr">
        <is>
          <t>M</t>
        </is>
      </c>
      <c r="I5496" s="0">
        <v>99.99</v>
      </c>
      <c r="J5496" s="0">
        <v>32</v>
      </c>
    </row>
    <row r="5497" spans="1:10" customHeight="0">
      <c r="A5497" s="0">
        <f>HYPERLINK("https://dl.dropboxusercontent.com/scl/fi/a2qj9g1732s2vb0kwm8lj/capitalt.jpg?rlkey=q9f7niqtzzyzms6zvqg5hljob&amp;dl=0","Click to download Image")</f>
      </c>
      <c r="B5497" s="0">
        <f>HYPERLINK("https://dl.dropboxusercontent.com/scl/fi/rs84zvtkgaefm32nspqn2/womens-size-chartscapital.jpg?rlkey=rsuupz41t52b7zr311gwp8d5t&amp;dl=0","Click to download SizeChart")</f>
      </c>
      <c r="C5497" s="0" t="inlineStr">
        <is>
          <t>Capital Women's Polyester Jacket</t>
        </is>
      </c>
      <c r="D5497" s="0" t="inlineStr">
        <is>
          <t>152919</t>
        </is>
      </c>
      <c r="E5497" s="0" t="inlineStr">
        <is>
          <t>BLANK CAPITA W BK:152919C-L</t>
        </is>
      </c>
      <c r="F5497" s="0" t="inlineStr">
        <is>
          <t>899152919069</t>
        </is>
      </c>
      <c r="G5497" s="0" t="inlineStr">
        <is>
          <t>WOMENS</t>
        </is>
      </c>
      <c r="H5497" s="0" t="inlineStr">
        <is>
          <t>L</t>
        </is>
      </c>
      <c r="I5497" s="0">
        <v>99.99</v>
      </c>
      <c r="J5497" s="0">
        <v>31</v>
      </c>
    </row>
    <row r="5498" spans="1:10" customHeight="0">
      <c r="A5498" s="0">
        <f>HYPERLINK("https://dl.dropboxusercontent.com/scl/fi/a2qj9g1732s2vb0kwm8lj/capitalt.jpg?rlkey=q9f7niqtzzyzms6zvqg5hljob&amp;dl=0","Click to download Image")</f>
      </c>
      <c r="B5498" s="0">
        <f>HYPERLINK("https://dl.dropboxusercontent.com/scl/fi/rs84zvtkgaefm32nspqn2/womens-size-chartscapital.jpg?rlkey=rsuupz41t52b7zr311gwp8d5t&amp;dl=0","Click to download SizeChart")</f>
      </c>
      <c r="C5498" s="0" t="inlineStr">
        <is>
          <t>Capital Women's Polyester Jacket</t>
        </is>
      </c>
      <c r="D5498" s="0" t="inlineStr">
        <is>
          <t>152919</t>
        </is>
      </c>
      <c r="E5498" s="0" t="inlineStr">
        <is>
          <t>BLANK CAPITA W BK:152919D-XL</t>
        </is>
      </c>
      <c r="F5498" s="0" t="inlineStr">
        <is>
          <t>899152919076</t>
        </is>
      </c>
      <c r="G5498" s="0" t="inlineStr">
        <is>
          <t>WOMENS</t>
        </is>
      </c>
      <c r="H5498" s="0" t="inlineStr">
        <is>
          <t>XL</t>
        </is>
      </c>
      <c r="I5498" s="0">
        <v>99.99</v>
      </c>
      <c r="J5498" s="0">
        <v>15</v>
      </c>
    </row>
    <row r="5499" spans="1:10" customHeight="0">
      <c r="A5499" s="0">
        <f>HYPERLINK("https://dl.dropboxusercontent.com/scl/fi/a2qj9g1732s2vb0kwm8lj/capitalt.jpg?rlkey=q9f7niqtzzyzms6zvqg5hljob&amp;dl=0","Click to download Image")</f>
      </c>
      <c r="B5499" s="0">
        <f>HYPERLINK("https://dl.dropboxusercontent.com/scl/fi/rs84zvtkgaefm32nspqn2/womens-size-chartscapital.jpg?rlkey=rsuupz41t52b7zr311gwp8d5t&amp;dl=0","Click to download SizeChart")</f>
      </c>
      <c r="C5499" s="0" t="inlineStr">
        <is>
          <t>Capital Women's Polyester Jacket</t>
        </is>
      </c>
      <c r="D5499" s="0" t="inlineStr">
        <is>
          <t>152919</t>
        </is>
      </c>
      <c r="E5499" s="0" t="inlineStr">
        <is>
          <t>BLANK CAPITA W BK:152919E-2XL</t>
        </is>
      </c>
      <c r="F5499" s="0" t="inlineStr">
        <is>
          <t>899152919083</t>
        </is>
      </c>
      <c r="G5499" s="0" t="inlineStr">
        <is>
          <t>WOMENS</t>
        </is>
      </c>
      <c r="H5499" s="0" t="inlineStr">
        <is>
          <t>2XL</t>
        </is>
      </c>
      <c r="I5499" s="0">
        <v>99.99</v>
      </c>
      <c r="J5499" s="0">
        <v>2</v>
      </c>
    </row>
    <row r="5500" spans="1:10" customHeight="0">
      <c r="A5500" s="0">
        <f>HYPERLINK("https://dl.dropboxusercontent.com/scl/fi/a2qj9g1732s2vb0kwm8lj/capitalt.jpg?rlkey=q9f7niqtzzyzms6zvqg5hljob&amp;dl=0","Click to download Image")</f>
      </c>
      <c r="B5500" s="0">
        <f>HYPERLINK("https://dl.dropboxusercontent.com/scl/fi/rs84zvtkgaefm32nspqn2/womens-size-chartscapital.jpg?rlkey=rsuupz41t52b7zr311gwp8d5t&amp;dl=0","Click to download SizeChart")</f>
      </c>
      <c r="C5500" s="0" t="inlineStr">
        <is>
          <t>Capital Women's Polyester Jacket</t>
        </is>
      </c>
      <c r="D5500" s="0" t="inlineStr">
        <is>
          <t>152919</t>
        </is>
      </c>
      <c r="E5500" s="0" t="inlineStr">
        <is>
          <t>BLANK CAPITA W BK:152919F-3XL</t>
        </is>
      </c>
      <c r="F5500" s="0" t="inlineStr">
        <is>
          <t>899152919090</t>
        </is>
      </c>
      <c r="G5500" s="0" t="inlineStr">
        <is>
          <t>WOMENS</t>
        </is>
      </c>
      <c r="H5500" s="0" t="inlineStr">
        <is>
          <t>3XL</t>
        </is>
      </c>
      <c r="I5500" s="0">
        <v>99.99</v>
      </c>
      <c r="J5500" s="0">
        <v>1</v>
      </c>
    </row>
    <row r="5501" spans="1:10" customHeight="0">
      <c r="A5501" s="0">
        <f>HYPERLINK("https://dl.dropboxusercontent.com/scl/fi/pol930tkk70l9qq6tm1n6/amiae.jpg?rlkey=1zkhb5ukhak4v5tbr7pj67jzl&amp;dl=0","Click to download Image")</f>
      </c>
      <c r="B5501" s="0">
        <f>HYPERLINK("https://dl.dropboxusercontent.com/scl/fi/c0qs9yg0rsy8vtb32ebxm/womens-t-shirt-size-chartsamia-2024.jpg?rlkey=d0i8ewecsjeqrvto7ygv1tdbb&amp;dl=0","Click to download SizeChart")</f>
      </c>
      <c r="C5501" s="0" t="inlineStr">
        <is>
          <t>Amia Women's Bamboo Crop T-Shirt</t>
        </is>
      </c>
      <c r="D5501" s="0" t="inlineStr">
        <is>
          <t>154463</t>
        </is>
      </c>
      <c r="E5501" s="0" t="inlineStr">
        <is>
          <t>BLANK AMIA W RE:154463AA-XS</t>
        </is>
      </c>
      <c r="F5501" s="0" t="inlineStr">
        <is>
          <t>899154463034</t>
        </is>
      </c>
      <c r="G5501" s="0" t="inlineStr">
        <is>
          <t>WOMENS</t>
        </is>
      </c>
      <c r="H5501" s="0" t="inlineStr">
        <is>
          <t>XS</t>
        </is>
      </c>
      <c r="I5501" s="0">
        <v>21.99</v>
      </c>
      <c r="J5501" s="0">
        <v>73</v>
      </c>
    </row>
    <row r="5502" spans="1:10" customHeight="0">
      <c r="A5502" s="0">
        <f>HYPERLINK("https://dl.dropboxusercontent.com/scl/fi/pol930tkk70l9qq6tm1n6/amiae.jpg?rlkey=1zkhb5ukhak4v5tbr7pj67jzl&amp;dl=0","Click to download Image")</f>
      </c>
      <c r="B5502" s="0">
        <f>HYPERLINK("https://dl.dropboxusercontent.com/scl/fi/c0qs9yg0rsy8vtb32ebxm/womens-t-shirt-size-chartsamia-2024.jpg?rlkey=d0i8ewecsjeqrvto7ygv1tdbb&amp;dl=0","Click to download SizeChart")</f>
      </c>
      <c r="C5502" s="0" t="inlineStr">
        <is>
          <t>Amia Women's Bamboo Crop T-Shirt</t>
        </is>
      </c>
      <c r="D5502" s="0" t="inlineStr">
        <is>
          <t>154463</t>
        </is>
      </c>
      <c r="E5502" s="0" t="inlineStr">
        <is>
          <t>BLANK AMIA W RE:154463A-S</t>
        </is>
      </c>
      <c r="F5502" s="0" t="inlineStr">
        <is>
          <t>899154463041</t>
        </is>
      </c>
      <c r="G5502" s="0" t="inlineStr">
        <is>
          <t>WOMENS</t>
        </is>
      </c>
      <c r="H5502" s="0" t="inlineStr">
        <is>
          <t>S</t>
        </is>
      </c>
      <c r="I5502" s="0">
        <v>21.99</v>
      </c>
      <c r="J5502" s="0">
        <v>330</v>
      </c>
    </row>
    <row r="5503" spans="1:10" customHeight="0">
      <c r="A5503" s="0">
        <f>HYPERLINK("https://dl.dropboxusercontent.com/scl/fi/pol930tkk70l9qq6tm1n6/amiae.jpg?rlkey=1zkhb5ukhak4v5tbr7pj67jzl&amp;dl=0","Click to download Image")</f>
      </c>
      <c r="B5503" s="0">
        <f>HYPERLINK("https://dl.dropboxusercontent.com/scl/fi/c0qs9yg0rsy8vtb32ebxm/womens-t-shirt-size-chartsamia-2024.jpg?rlkey=d0i8ewecsjeqrvto7ygv1tdbb&amp;dl=0","Click to download SizeChart")</f>
      </c>
      <c r="C5503" s="0" t="inlineStr">
        <is>
          <t>Amia Women's Bamboo Crop T-Shirt</t>
        </is>
      </c>
      <c r="D5503" s="0" t="inlineStr">
        <is>
          <t>154463</t>
        </is>
      </c>
      <c r="E5503" s="0" t="inlineStr">
        <is>
          <t>BLANK AMIA W RE:154463B-M</t>
        </is>
      </c>
      <c r="F5503" s="0" t="inlineStr">
        <is>
          <t>899154463058</t>
        </is>
      </c>
      <c r="G5503" s="0" t="inlineStr">
        <is>
          <t>WOMENS</t>
        </is>
      </c>
      <c r="H5503" s="0" t="inlineStr">
        <is>
          <t>M</t>
        </is>
      </c>
      <c r="I5503" s="0">
        <v>21.99</v>
      </c>
      <c r="J5503" s="0">
        <v>668</v>
      </c>
    </row>
    <row r="5504" spans="1:10" customHeight="0">
      <c r="A5504" s="0">
        <f>HYPERLINK("https://dl.dropboxusercontent.com/scl/fi/pol930tkk70l9qq6tm1n6/amiae.jpg?rlkey=1zkhb5ukhak4v5tbr7pj67jzl&amp;dl=0","Click to download Image")</f>
      </c>
      <c r="B5504" s="0">
        <f>HYPERLINK("https://dl.dropboxusercontent.com/scl/fi/c0qs9yg0rsy8vtb32ebxm/womens-t-shirt-size-chartsamia-2024.jpg?rlkey=d0i8ewecsjeqrvto7ygv1tdbb&amp;dl=0","Click to download SizeChart")</f>
      </c>
      <c r="C5504" s="0" t="inlineStr">
        <is>
          <t>Amia Women's Bamboo Crop T-Shirt</t>
        </is>
      </c>
      <c r="D5504" s="0" t="inlineStr">
        <is>
          <t>154463</t>
        </is>
      </c>
      <c r="E5504" s="0" t="inlineStr">
        <is>
          <t>BLANK AMIA W RE:154463C-L</t>
        </is>
      </c>
      <c r="F5504" s="0" t="inlineStr">
        <is>
          <t>899154463065</t>
        </is>
      </c>
      <c r="G5504" s="0" t="inlineStr">
        <is>
          <t>WOMENS</t>
        </is>
      </c>
      <c r="H5504" s="0" t="inlineStr">
        <is>
          <t>L</t>
        </is>
      </c>
      <c r="I5504" s="0">
        <v>21.99</v>
      </c>
      <c r="J5504" s="0">
        <v>667</v>
      </c>
    </row>
    <row r="5505" spans="1:10" customHeight="0">
      <c r="A5505" s="0">
        <f>HYPERLINK("https://dl.dropboxusercontent.com/scl/fi/pol930tkk70l9qq6tm1n6/amiae.jpg?rlkey=1zkhb5ukhak4v5tbr7pj67jzl&amp;dl=0","Click to download Image")</f>
      </c>
      <c r="B5505" s="0">
        <f>HYPERLINK("https://dl.dropboxusercontent.com/scl/fi/c0qs9yg0rsy8vtb32ebxm/womens-t-shirt-size-chartsamia-2024.jpg?rlkey=d0i8ewecsjeqrvto7ygv1tdbb&amp;dl=0","Click to download SizeChart")</f>
      </c>
      <c r="C5505" s="0" t="inlineStr">
        <is>
          <t>Amia Women's Bamboo Crop T-Shirt</t>
        </is>
      </c>
      <c r="D5505" s="0" t="inlineStr">
        <is>
          <t>154463</t>
        </is>
      </c>
      <c r="E5505" s="0" t="inlineStr">
        <is>
          <t>BLANK AMIA W RE:154463D-XL</t>
        </is>
      </c>
      <c r="F5505" s="0" t="inlineStr">
        <is>
          <t>899154463072</t>
        </is>
      </c>
      <c r="G5505" s="0" t="inlineStr">
        <is>
          <t>WOMENS</t>
        </is>
      </c>
      <c r="H5505" s="0" t="inlineStr">
        <is>
          <t>XL</t>
        </is>
      </c>
      <c r="I5505" s="0">
        <v>21.99</v>
      </c>
      <c r="J5505" s="0">
        <v>334</v>
      </c>
    </row>
    <row r="5506" spans="1:10" customHeight="0">
      <c r="A5506" s="0">
        <f>HYPERLINK("https://dl.dropboxusercontent.com/scl/fi/pol930tkk70l9qq6tm1n6/amiae.jpg?rlkey=1zkhb5ukhak4v5tbr7pj67jzl&amp;dl=0","Click to download Image")</f>
      </c>
      <c r="B5506" s="0">
        <f>HYPERLINK("https://dl.dropboxusercontent.com/scl/fi/c0qs9yg0rsy8vtb32ebxm/womens-t-shirt-size-chartsamia-2024.jpg?rlkey=d0i8ewecsjeqrvto7ygv1tdbb&amp;dl=0","Click to download SizeChart")</f>
      </c>
      <c r="C5506" s="0" t="inlineStr">
        <is>
          <t>Amia Women's Bamboo Crop T-Shirt</t>
        </is>
      </c>
      <c r="D5506" s="0" t="inlineStr">
        <is>
          <t>154463</t>
        </is>
      </c>
      <c r="E5506" s="0" t="inlineStr">
        <is>
          <t>BLANK AMIA W RE:154463E-2XL</t>
        </is>
      </c>
      <c r="F5506" s="0" t="inlineStr">
        <is>
          <t>899154463089</t>
        </is>
      </c>
      <c r="G5506" s="0" t="inlineStr">
        <is>
          <t>WOMENS</t>
        </is>
      </c>
      <c r="H5506" s="0" t="inlineStr">
        <is>
          <t>2XL</t>
        </is>
      </c>
      <c r="I5506" s="0">
        <v>21.99</v>
      </c>
      <c r="J5506" s="0">
        <v>249</v>
      </c>
    </row>
    <row r="5507" spans="1:10" customHeight="0">
      <c r="A5507" s="0">
        <f>HYPERLINK("https://dl.dropboxusercontent.com/scl/fi/pol930tkk70l9qq6tm1n6/amiae.jpg?rlkey=1zkhb5ukhak4v5tbr7pj67jzl&amp;dl=0","Click to download Image")</f>
      </c>
      <c r="B5507" s="0">
        <f>HYPERLINK("https://dl.dropboxusercontent.com/scl/fi/c0qs9yg0rsy8vtb32ebxm/womens-t-shirt-size-chartsamia-2024.jpg?rlkey=d0i8ewecsjeqrvto7ygv1tdbb&amp;dl=0","Click to download SizeChart")</f>
      </c>
      <c r="C5507" s="0" t="inlineStr">
        <is>
          <t>Amia Women's Bamboo Crop T-Shirt</t>
        </is>
      </c>
      <c r="D5507" s="0" t="inlineStr">
        <is>
          <t>154463</t>
        </is>
      </c>
      <c r="E5507" s="0" t="inlineStr">
        <is>
          <t>BLANK AMIA W RE:154463F-3XL</t>
        </is>
      </c>
      <c r="F5507" s="0" t="inlineStr">
        <is>
          <t>899154463096</t>
        </is>
      </c>
      <c r="G5507" s="0" t="inlineStr">
        <is>
          <t>WOMENS</t>
        </is>
      </c>
      <c r="H5507" s="0" t="inlineStr">
        <is>
          <t>3XL</t>
        </is>
      </c>
      <c r="I5507" s="0">
        <v>21.99</v>
      </c>
      <c r="J5507" s="0">
        <v>125</v>
      </c>
    </row>
    <row r="5508" spans="1:10" customHeight="0">
      <c r="A5508" s="0">
        <f>HYPERLINK("https://dl.dropboxusercontent.com/scl/fi/vzw5xrzm3oe4l2gbntgoz/eco-templg.jpg?rlkey=0y94ya4jgs6lgxtrtjwmgopn9&amp;dl=0","Click to download Image")</f>
      </c>
      <c r="B5508" s="0">
        <f>HYPERLINK("https://dl.dropboxusercontent.com/scl/fi/c0qs9yg0rsy8vtb32ebxm/womens-t-shirt-size-chartsamia-2024.jpg?rlkey=d0i8ewecsjeqrvto7ygv1tdbb&amp;dl=0","Click to download SizeChart")</f>
      </c>
      <c r="C5508" s="0" t="inlineStr">
        <is>
          <t>Amia Women's Bamboo Crop T-Shirt</t>
        </is>
      </c>
      <c r="D5508" s="0" t="inlineStr">
        <is>
          <t>154458</t>
        </is>
      </c>
      <c r="E5508" s="0" t="inlineStr">
        <is>
          <t>BLANK AMIA W GC:154458AA-XS</t>
        </is>
      </c>
      <c r="F5508" s="0" t="inlineStr">
        <is>
          <t>899154458030</t>
        </is>
      </c>
      <c r="G5508" s="0" t="inlineStr">
        <is>
          <t>WOMENS</t>
        </is>
      </c>
      <c r="H5508" s="0" t="inlineStr">
        <is>
          <t>XS</t>
        </is>
      </c>
      <c r="I5508" s="0">
        <v>21.99</v>
      </c>
      <c r="J5508" s="0">
        <v>19</v>
      </c>
    </row>
    <row r="5509" spans="1:10" customHeight="0">
      <c r="A5509" s="0">
        <f>HYPERLINK("https://dl.dropboxusercontent.com/scl/fi/vzw5xrzm3oe4l2gbntgoz/eco-templg.jpg?rlkey=0y94ya4jgs6lgxtrtjwmgopn9&amp;dl=0","Click to download Image")</f>
      </c>
      <c r="B5509" s="0">
        <f>HYPERLINK("https://dl.dropboxusercontent.com/scl/fi/c0qs9yg0rsy8vtb32ebxm/womens-t-shirt-size-chartsamia-2024.jpg?rlkey=d0i8ewecsjeqrvto7ygv1tdbb&amp;dl=0","Click to download SizeChart")</f>
      </c>
      <c r="C5509" s="0" t="inlineStr">
        <is>
          <t>Amia Women's Bamboo Crop T-Shirt</t>
        </is>
      </c>
      <c r="D5509" s="0" t="inlineStr">
        <is>
          <t>154458</t>
        </is>
      </c>
      <c r="E5509" s="0" t="inlineStr">
        <is>
          <t>BLANK AMIA W GC:154458A-S</t>
        </is>
      </c>
      <c r="F5509" s="0" t="inlineStr">
        <is>
          <t>899154458047</t>
        </is>
      </c>
      <c r="G5509" s="0" t="inlineStr">
        <is>
          <t>WOMENS</t>
        </is>
      </c>
      <c r="H5509" s="0" t="inlineStr">
        <is>
          <t>S</t>
        </is>
      </c>
      <c r="I5509" s="0">
        <v>21.99</v>
      </c>
      <c r="J5509" s="0">
        <v>130</v>
      </c>
    </row>
    <row r="5510" spans="1:10" customHeight="0">
      <c r="A5510" s="0">
        <f>HYPERLINK("https://dl.dropboxusercontent.com/scl/fi/vzw5xrzm3oe4l2gbntgoz/eco-templg.jpg?rlkey=0y94ya4jgs6lgxtrtjwmgopn9&amp;dl=0","Click to download Image")</f>
      </c>
      <c r="B5510" s="0">
        <f>HYPERLINK("https://dl.dropboxusercontent.com/scl/fi/c0qs9yg0rsy8vtb32ebxm/womens-t-shirt-size-chartsamia-2024.jpg?rlkey=d0i8ewecsjeqrvto7ygv1tdbb&amp;dl=0","Click to download SizeChart")</f>
      </c>
      <c r="C5510" s="0" t="inlineStr">
        <is>
          <t>Amia Women's Bamboo Crop T-Shirt</t>
        </is>
      </c>
      <c r="D5510" s="0" t="inlineStr">
        <is>
          <t>154458</t>
        </is>
      </c>
      <c r="E5510" s="0" t="inlineStr">
        <is>
          <t>BLANK AMIA W GC:154458B-M</t>
        </is>
      </c>
      <c r="F5510" s="0" t="inlineStr">
        <is>
          <t>899154458054</t>
        </is>
      </c>
      <c r="G5510" s="0" t="inlineStr">
        <is>
          <t>WOMENS</t>
        </is>
      </c>
      <c r="H5510" s="0" t="inlineStr">
        <is>
          <t>M</t>
        </is>
      </c>
      <c r="I5510" s="0">
        <v>21.99</v>
      </c>
      <c r="J5510" s="0">
        <v>199</v>
      </c>
    </row>
    <row r="5511" spans="1:10" customHeight="0">
      <c r="A5511" s="0">
        <f>HYPERLINK("https://dl.dropboxusercontent.com/scl/fi/vzw5xrzm3oe4l2gbntgoz/eco-templg.jpg?rlkey=0y94ya4jgs6lgxtrtjwmgopn9&amp;dl=0","Click to download Image")</f>
      </c>
      <c r="B5511" s="0">
        <f>HYPERLINK("https://dl.dropboxusercontent.com/scl/fi/c0qs9yg0rsy8vtb32ebxm/womens-t-shirt-size-chartsamia-2024.jpg?rlkey=d0i8ewecsjeqrvto7ygv1tdbb&amp;dl=0","Click to download SizeChart")</f>
      </c>
      <c r="C5511" s="0" t="inlineStr">
        <is>
          <t>Amia Women's Bamboo Crop T-Shirt</t>
        </is>
      </c>
      <c r="D5511" s="0" t="inlineStr">
        <is>
          <t>154458</t>
        </is>
      </c>
      <c r="E5511" s="0" t="inlineStr">
        <is>
          <t>BLANK AMIA W GC:154458C-L</t>
        </is>
      </c>
      <c r="F5511" s="0" t="inlineStr">
        <is>
          <t>899154458061</t>
        </is>
      </c>
      <c r="G5511" s="0" t="inlineStr">
        <is>
          <t>WOMENS</t>
        </is>
      </c>
      <c r="H5511" s="0" t="inlineStr">
        <is>
          <t>L</t>
        </is>
      </c>
      <c r="I5511" s="0">
        <v>21.99</v>
      </c>
      <c r="J5511" s="0">
        <v>208</v>
      </c>
    </row>
    <row r="5512" spans="1:10" customHeight="0">
      <c r="A5512" s="0">
        <f>HYPERLINK("https://dl.dropboxusercontent.com/scl/fi/vzw5xrzm3oe4l2gbntgoz/eco-templg.jpg?rlkey=0y94ya4jgs6lgxtrtjwmgopn9&amp;dl=0","Click to download Image")</f>
      </c>
      <c r="B5512" s="0">
        <f>HYPERLINK("https://dl.dropboxusercontent.com/scl/fi/c0qs9yg0rsy8vtb32ebxm/womens-t-shirt-size-chartsamia-2024.jpg?rlkey=d0i8ewecsjeqrvto7ygv1tdbb&amp;dl=0","Click to download SizeChart")</f>
      </c>
      <c r="C5512" s="0" t="inlineStr">
        <is>
          <t>Amia Women's Bamboo Crop T-Shirt</t>
        </is>
      </c>
      <c r="D5512" s="0" t="inlineStr">
        <is>
          <t>154458</t>
        </is>
      </c>
      <c r="E5512" s="0" t="inlineStr">
        <is>
          <t>BLANK AMIA W GC:154458D-XL</t>
        </is>
      </c>
      <c r="F5512" s="0" t="inlineStr">
        <is>
          <t>899154458078</t>
        </is>
      </c>
      <c r="G5512" s="0" t="inlineStr">
        <is>
          <t>WOMENS</t>
        </is>
      </c>
      <c r="H5512" s="0" t="inlineStr">
        <is>
          <t>XL</t>
        </is>
      </c>
      <c r="I5512" s="0">
        <v>21.99</v>
      </c>
      <c r="J5512" s="0">
        <v>127</v>
      </c>
    </row>
    <row r="5513" spans="1:10" customHeight="0">
      <c r="A5513" s="0">
        <f>HYPERLINK("https://dl.dropboxusercontent.com/scl/fi/vzw5xrzm3oe4l2gbntgoz/eco-templg.jpg?rlkey=0y94ya4jgs6lgxtrtjwmgopn9&amp;dl=0","Click to download Image")</f>
      </c>
      <c r="B5513" s="0">
        <f>HYPERLINK("https://dl.dropboxusercontent.com/scl/fi/c0qs9yg0rsy8vtb32ebxm/womens-t-shirt-size-chartsamia-2024.jpg?rlkey=d0i8ewecsjeqrvto7ygv1tdbb&amp;dl=0","Click to download SizeChart")</f>
      </c>
      <c r="C5513" s="0" t="inlineStr">
        <is>
          <t>Amia Women's Bamboo Crop T-Shirt</t>
        </is>
      </c>
      <c r="D5513" s="0" t="inlineStr">
        <is>
          <t>154458</t>
        </is>
      </c>
      <c r="E5513" s="0" t="inlineStr">
        <is>
          <t>BLANK AMIA W GC:154458E-2XL</t>
        </is>
      </c>
      <c r="F5513" s="0" t="inlineStr">
        <is>
          <t>899154458085</t>
        </is>
      </c>
      <c r="G5513" s="0" t="inlineStr">
        <is>
          <t>WOMENS</t>
        </is>
      </c>
      <c r="H5513" s="0" t="inlineStr">
        <is>
          <t>2XL</t>
        </is>
      </c>
      <c r="I5513" s="0">
        <v>21.99</v>
      </c>
      <c r="J5513" s="0">
        <v>66</v>
      </c>
    </row>
    <row r="5514" spans="1:10" customHeight="0">
      <c r="A5514" s="0">
        <f>HYPERLINK("https://dl.dropboxusercontent.com/scl/fi/vzw5xrzm3oe4l2gbntgoz/eco-templg.jpg?rlkey=0y94ya4jgs6lgxtrtjwmgopn9&amp;dl=0","Click to download Image")</f>
      </c>
      <c r="B5514" s="0">
        <f>HYPERLINK("https://dl.dropboxusercontent.com/scl/fi/c0qs9yg0rsy8vtb32ebxm/womens-t-shirt-size-chartsamia-2024.jpg?rlkey=d0i8ewecsjeqrvto7ygv1tdbb&amp;dl=0","Click to download SizeChart")</f>
      </c>
      <c r="C5514" s="0" t="inlineStr">
        <is>
          <t>Amia Women's Bamboo Crop T-Shirt</t>
        </is>
      </c>
      <c r="D5514" s="0" t="inlineStr">
        <is>
          <t>154458</t>
        </is>
      </c>
      <c r="E5514" s="0" t="inlineStr">
        <is>
          <t>BLANK AMIA W GC:154458F-3XL</t>
        </is>
      </c>
      <c r="F5514" s="0" t="inlineStr">
        <is>
          <t>899154458092</t>
        </is>
      </c>
      <c r="G5514" s="0" t="inlineStr">
        <is>
          <t>WOMENS</t>
        </is>
      </c>
      <c r="H5514" s="0" t="inlineStr">
        <is>
          <t>3XL</t>
        </is>
      </c>
      <c r="I5514" s="0">
        <v>21.99</v>
      </c>
      <c r="J5514" s="0">
        <v>46</v>
      </c>
    </row>
    <row r="5515" spans="1:10" customHeight="0">
      <c r="A5515" s="0">
        <f>HYPERLINK("https://dl.dropboxusercontent.com/scl/fi/1wzbtdlvejptf4v0xeohg/eco-temppe.jpg?rlkey=0czsbj5c198x07x9rw3vhc1xs&amp;dl=0","Click to download Image")</f>
      </c>
      <c r="B5515" s="0">
        <f>HYPERLINK("https://dl.dropboxusercontent.com/scl/fi/c0qs9yg0rsy8vtb32ebxm/womens-t-shirt-size-chartsamia-2024.jpg?rlkey=d0i8ewecsjeqrvto7ygv1tdbb&amp;dl=0","Click to download SizeChart")</f>
      </c>
      <c r="C5515" s="0" t="inlineStr">
        <is>
          <t>Amia Women's Bamboo Crop T-Shirt</t>
        </is>
      </c>
      <c r="D5515" s="0" t="inlineStr">
        <is>
          <t>154441</t>
        </is>
      </c>
      <c r="E5515" s="0" t="inlineStr">
        <is>
          <t>BLANK AMIA W PE:154441AA-XS</t>
        </is>
      </c>
      <c r="F5515" s="0" t="inlineStr">
        <is>
          <t>899154441032</t>
        </is>
      </c>
      <c r="G5515" s="0" t="inlineStr">
        <is>
          <t>WOMENS</t>
        </is>
      </c>
      <c r="H5515" s="0" t="inlineStr">
        <is>
          <t>XS</t>
        </is>
      </c>
      <c r="I5515" s="0">
        <v>21.99</v>
      </c>
      <c r="J5515" s="0">
        <v>76</v>
      </c>
    </row>
    <row r="5516" spans="1:10" customHeight="0">
      <c r="A5516" s="0">
        <f>HYPERLINK("https://dl.dropboxusercontent.com/scl/fi/1wzbtdlvejptf4v0xeohg/eco-temppe.jpg?rlkey=0czsbj5c198x07x9rw3vhc1xs&amp;dl=0","Click to download Image")</f>
      </c>
      <c r="B5516" s="0">
        <f>HYPERLINK("https://dl.dropboxusercontent.com/scl/fi/c0qs9yg0rsy8vtb32ebxm/womens-t-shirt-size-chartsamia-2024.jpg?rlkey=d0i8ewecsjeqrvto7ygv1tdbb&amp;dl=0","Click to download SizeChart")</f>
      </c>
      <c r="C5516" s="0" t="inlineStr">
        <is>
          <t>Amia Women's Bamboo Crop T-Shirt</t>
        </is>
      </c>
      <c r="D5516" s="0" t="inlineStr">
        <is>
          <t>154441</t>
        </is>
      </c>
      <c r="E5516" s="0" t="inlineStr">
        <is>
          <t>BLANK AMIA W PE:154441A-S</t>
        </is>
      </c>
      <c r="F5516" s="0" t="inlineStr">
        <is>
          <t>899154441049</t>
        </is>
      </c>
      <c r="G5516" s="0" t="inlineStr">
        <is>
          <t>WOMENS</t>
        </is>
      </c>
      <c r="H5516" s="0" t="inlineStr">
        <is>
          <t>S</t>
        </is>
      </c>
      <c r="I5516" s="0">
        <v>21.99</v>
      </c>
      <c r="J5516" s="0">
        <v>285</v>
      </c>
    </row>
    <row r="5517" spans="1:10" customHeight="0">
      <c r="A5517" s="0">
        <f>HYPERLINK("https://dl.dropboxusercontent.com/scl/fi/1wzbtdlvejptf4v0xeohg/eco-temppe.jpg?rlkey=0czsbj5c198x07x9rw3vhc1xs&amp;dl=0","Click to download Image")</f>
      </c>
      <c r="B5517" s="0">
        <f>HYPERLINK("https://dl.dropboxusercontent.com/scl/fi/c0qs9yg0rsy8vtb32ebxm/womens-t-shirt-size-chartsamia-2024.jpg?rlkey=d0i8ewecsjeqrvto7ygv1tdbb&amp;dl=0","Click to download SizeChart")</f>
      </c>
      <c r="C5517" s="0" t="inlineStr">
        <is>
          <t>Amia Women's Bamboo Crop T-Shirt</t>
        </is>
      </c>
      <c r="D5517" s="0" t="inlineStr">
        <is>
          <t>154441</t>
        </is>
      </c>
      <c r="E5517" s="0" t="inlineStr">
        <is>
          <t>BLANK AMIA W PE:154441B-M</t>
        </is>
      </c>
      <c r="F5517" s="0" t="inlineStr">
        <is>
          <t>899154441056</t>
        </is>
      </c>
      <c r="G5517" s="0" t="inlineStr">
        <is>
          <t>WOMENS</t>
        </is>
      </c>
      <c r="H5517" s="0" t="inlineStr">
        <is>
          <t>M</t>
        </is>
      </c>
      <c r="I5517" s="0">
        <v>21.99</v>
      </c>
      <c r="J5517" s="0">
        <v>570</v>
      </c>
    </row>
    <row r="5518" spans="1:10" customHeight="0">
      <c r="A5518" s="0">
        <f>HYPERLINK("https://dl.dropboxusercontent.com/scl/fi/1wzbtdlvejptf4v0xeohg/eco-temppe.jpg?rlkey=0czsbj5c198x07x9rw3vhc1xs&amp;dl=0","Click to download Image")</f>
      </c>
      <c r="B5518" s="0">
        <f>HYPERLINK("https://dl.dropboxusercontent.com/scl/fi/c0qs9yg0rsy8vtb32ebxm/womens-t-shirt-size-chartsamia-2024.jpg?rlkey=d0i8ewecsjeqrvto7ygv1tdbb&amp;dl=0","Click to download SizeChart")</f>
      </c>
      <c r="C5518" s="0" t="inlineStr">
        <is>
          <t>Amia Women's Bamboo Crop T-Shirt</t>
        </is>
      </c>
      <c r="D5518" s="0" t="inlineStr">
        <is>
          <t>154441</t>
        </is>
      </c>
      <c r="E5518" s="0" t="inlineStr">
        <is>
          <t>BLANK AMIA W PE:154441C-L</t>
        </is>
      </c>
      <c r="F5518" s="0" t="inlineStr">
        <is>
          <t>899154441063</t>
        </is>
      </c>
      <c r="G5518" s="0" t="inlineStr">
        <is>
          <t>WOMENS</t>
        </is>
      </c>
      <c r="H5518" s="0" t="inlineStr">
        <is>
          <t>L</t>
        </is>
      </c>
      <c r="I5518" s="0">
        <v>21.99</v>
      </c>
      <c r="J5518" s="0">
        <v>570</v>
      </c>
    </row>
    <row r="5519" spans="1:10" customHeight="0">
      <c r="A5519" s="0">
        <f>HYPERLINK("https://dl.dropboxusercontent.com/scl/fi/1wzbtdlvejptf4v0xeohg/eco-temppe.jpg?rlkey=0czsbj5c198x07x9rw3vhc1xs&amp;dl=0","Click to download Image")</f>
      </c>
      <c r="B5519" s="0">
        <f>HYPERLINK("https://dl.dropboxusercontent.com/scl/fi/c0qs9yg0rsy8vtb32ebxm/womens-t-shirt-size-chartsamia-2024.jpg?rlkey=d0i8ewecsjeqrvto7ygv1tdbb&amp;dl=0","Click to download SizeChart")</f>
      </c>
      <c r="C5519" s="0" t="inlineStr">
        <is>
          <t>Amia Women's Bamboo Crop T-Shirt</t>
        </is>
      </c>
      <c r="D5519" s="0" t="inlineStr">
        <is>
          <t>154441</t>
        </is>
      </c>
      <c r="E5519" s="0" t="inlineStr">
        <is>
          <t>BLANK AMIA W PE:154441D-XL</t>
        </is>
      </c>
      <c r="F5519" s="0" t="inlineStr">
        <is>
          <t>899154441070</t>
        </is>
      </c>
      <c r="G5519" s="0" t="inlineStr">
        <is>
          <t>WOMENS</t>
        </is>
      </c>
      <c r="H5519" s="0" t="inlineStr">
        <is>
          <t>XL</t>
        </is>
      </c>
      <c r="I5519" s="0">
        <v>21.99</v>
      </c>
      <c r="J5519" s="0">
        <v>285</v>
      </c>
    </row>
    <row r="5520" spans="1:10" customHeight="0">
      <c r="A5520" s="0">
        <f>HYPERLINK("https://dl.dropboxusercontent.com/scl/fi/1wzbtdlvejptf4v0xeohg/eco-temppe.jpg?rlkey=0czsbj5c198x07x9rw3vhc1xs&amp;dl=0","Click to download Image")</f>
      </c>
      <c r="B5520" s="0">
        <f>HYPERLINK("https://dl.dropboxusercontent.com/scl/fi/c0qs9yg0rsy8vtb32ebxm/womens-t-shirt-size-chartsamia-2024.jpg?rlkey=d0i8ewecsjeqrvto7ygv1tdbb&amp;dl=0","Click to download SizeChart")</f>
      </c>
      <c r="C5520" s="0" t="inlineStr">
        <is>
          <t>Amia Women's Bamboo Crop T-Shirt</t>
        </is>
      </c>
      <c r="D5520" s="0" t="inlineStr">
        <is>
          <t>154441</t>
        </is>
      </c>
      <c r="E5520" s="0" t="inlineStr">
        <is>
          <t>BLANK AMIA W PE:154441E-2XL</t>
        </is>
      </c>
      <c r="F5520" s="0" t="inlineStr">
        <is>
          <t>899154441087</t>
        </is>
      </c>
      <c r="G5520" s="0" t="inlineStr">
        <is>
          <t>WOMENS</t>
        </is>
      </c>
      <c r="H5520" s="0" t="inlineStr">
        <is>
          <t>2XL</t>
        </is>
      </c>
      <c r="I5520" s="0">
        <v>21.99</v>
      </c>
      <c r="J5520" s="0">
        <v>195</v>
      </c>
    </row>
    <row r="5521" spans="1:10" customHeight="0">
      <c r="A5521" s="0">
        <f>HYPERLINK("https://dl.dropboxusercontent.com/scl/fi/1wzbtdlvejptf4v0xeohg/eco-temppe.jpg?rlkey=0czsbj5c198x07x9rw3vhc1xs&amp;dl=0","Click to download Image")</f>
      </c>
      <c r="B5521" s="0">
        <f>HYPERLINK("https://dl.dropboxusercontent.com/scl/fi/c0qs9yg0rsy8vtb32ebxm/womens-t-shirt-size-chartsamia-2024.jpg?rlkey=d0i8ewecsjeqrvto7ygv1tdbb&amp;dl=0","Click to download SizeChart")</f>
      </c>
      <c r="C5521" s="0" t="inlineStr">
        <is>
          <t>Amia Women's Bamboo Crop T-Shirt</t>
        </is>
      </c>
      <c r="D5521" s="0" t="inlineStr">
        <is>
          <t>154441</t>
        </is>
      </c>
      <c r="E5521" s="0" t="inlineStr">
        <is>
          <t>BLANK AMIA W PE:154441F-3XL</t>
        </is>
      </c>
      <c r="F5521" s="0" t="inlineStr">
        <is>
          <t>899154441094</t>
        </is>
      </c>
      <c r="G5521" s="0" t="inlineStr">
        <is>
          <t>WOMENS</t>
        </is>
      </c>
      <c r="H5521" s="0" t="inlineStr">
        <is>
          <t>3XL</t>
        </is>
      </c>
      <c r="I5521" s="0">
        <v>21.99</v>
      </c>
      <c r="J5521" s="0">
        <v>95</v>
      </c>
    </row>
    <row r="5522" spans="1:10" customHeight="0">
      <c r="A5522" s="0">
        <f>HYPERLINK("https://dl.dropboxusercontent.com/scl/fi/0zrp40gix7j9dt8y632yt/eco-tempgn.jpg?rlkey=ttgcc7z3uay7ve2qyamcaozai&amp;dl=0","Click to download Image")</f>
      </c>
      <c r="B5522" s="0">
        <f>HYPERLINK("https://dl.dropboxusercontent.com/scl/fi/c0qs9yg0rsy8vtb32ebxm/womens-t-shirt-size-chartsamia-2024.jpg?rlkey=d0i8ewecsjeqrvto7ygv1tdbb&amp;dl=0","Click to download SizeChart")</f>
      </c>
      <c r="C5522" s="0" t="inlineStr">
        <is>
          <t>Amia Women's Bamboo Crop T-Shirt</t>
        </is>
      </c>
      <c r="D5522" s="0" t="inlineStr">
        <is>
          <t>154456</t>
        </is>
      </c>
      <c r="E5522" s="0" t="inlineStr">
        <is>
          <t>BLANK AMIA W GN:154456AA-XS</t>
        </is>
      </c>
      <c r="F5522" s="0" t="inlineStr">
        <is>
          <t>899154456036</t>
        </is>
      </c>
      <c r="G5522" s="0" t="inlineStr">
        <is>
          <t>WOMENS</t>
        </is>
      </c>
      <c r="H5522" s="0" t="inlineStr">
        <is>
          <t>XS</t>
        </is>
      </c>
      <c r="I5522" s="0">
        <v>21.99</v>
      </c>
      <c r="J5522" s="0">
        <v>108</v>
      </c>
    </row>
    <row r="5523" spans="1:10" customHeight="0">
      <c r="A5523" s="0">
        <f>HYPERLINK("https://dl.dropboxusercontent.com/scl/fi/0zrp40gix7j9dt8y632yt/eco-tempgn.jpg?rlkey=ttgcc7z3uay7ve2qyamcaozai&amp;dl=0","Click to download Image")</f>
      </c>
      <c r="B5523" s="0">
        <f>HYPERLINK("https://dl.dropboxusercontent.com/scl/fi/c0qs9yg0rsy8vtb32ebxm/womens-t-shirt-size-chartsamia-2024.jpg?rlkey=d0i8ewecsjeqrvto7ygv1tdbb&amp;dl=0","Click to download SizeChart")</f>
      </c>
      <c r="C5523" s="0" t="inlineStr">
        <is>
          <t>Amia Women's Bamboo Crop T-Shirt</t>
        </is>
      </c>
      <c r="D5523" s="0" t="inlineStr">
        <is>
          <t>154456</t>
        </is>
      </c>
      <c r="E5523" s="0" t="inlineStr">
        <is>
          <t>BLANK AMIA W GN:154456A-S</t>
        </is>
      </c>
      <c r="F5523" s="0" t="inlineStr">
        <is>
          <t>899154456043</t>
        </is>
      </c>
      <c r="G5523" s="0" t="inlineStr">
        <is>
          <t>WOMENS</t>
        </is>
      </c>
      <c r="H5523" s="0" t="inlineStr">
        <is>
          <t>S</t>
        </is>
      </c>
      <c r="I5523" s="0">
        <v>21.99</v>
      </c>
      <c r="J5523" s="0">
        <v>356</v>
      </c>
    </row>
    <row r="5524" spans="1:10" customHeight="0">
      <c r="A5524" s="0">
        <f>HYPERLINK("https://dl.dropboxusercontent.com/scl/fi/0zrp40gix7j9dt8y632yt/eco-tempgn.jpg?rlkey=ttgcc7z3uay7ve2qyamcaozai&amp;dl=0","Click to download Image")</f>
      </c>
      <c r="B5524" s="0">
        <f>HYPERLINK("https://dl.dropboxusercontent.com/scl/fi/c0qs9yg0rsy8vtb32ebxm/womens-t-shirt-size-chartsamia-2024.jpg?rlkey=d0i8ewecsjeqrvto7ygv1tdbb&amp;dl=0","Click to download SizeChart")</f>
      </c>
      <c r="C5524" s="0" t="inlineStr">
        <is>
          <t>Amia Women's Bamboo Crop T-Shirt</t>
        </is>
      </c>
      <c r="D5524" s="0" t="inlineStr">
        <is>
          <t>154456</t>
        </is>
      </c>
      <c r="E5524" s="0" t="inlineStr">
        <is>
          <t>BLANK AMIA W GN:154456B-M</t>
        </is>
      </c>
      <c r="F5524" s="0" t="inlineStr">
        <is>
          <t>899154456050</t>
        </is>
      </c>
      <c r="G5524" s="0" t="inlineStr">
        <is>
          <t>WOMENS</t>
        </is>
      </c>
      <c r="H5524" s="0" t="inlineStr">
        <is>
          <t>M</t>
        </is>
      </c>
      <c r="I5524" s="0">
        <v>21.99</v>
      </c>
      <c r="J5524" s="0">
        <v>650</v>
      </c>
    </row>
    <row r="5525" spans="1:10" customHeight="0">
      <c r="A5525" s="0">
        <f>HYPERLINK("https://dl.dropboxusercontent.com/scl/fi/0zrp40gix7j9dt8y632yt/eco-tempgn.jpg?rlkey=ttgcc7z3uay7ve2qyamcaozai&amp;dl=0","Click to download Image")</f>
      </c>
      <c r="B5525" s="0">
        <f>HYPERLINK("https://dl.dropboxusercontent.com/scl/fi/c0qs9yg0rsy8vtb32ebxm/womens-t-shirt-size-chartsamia-2024.jpg?rlkey=d0i8ewecsjeqrvto7ygv1tdbb&amp;dl=0","Click to download SizeChart")</f>
      </c>
      <c r="C5525" s="0" t="inlineStr">
        <is>
          <t>Amia Women's Bamboo Crop T-Shirt</t>
        </is>
      </c>
      <c r="D5525" s="0" t="inlineStr">
        <is>
          <t>154456</t>
        </is>
      </c>
      <c r="E5525" s="0" t="inlineStr">
        <is>
          <t>BLANK AMIA W GN:154456C-L</t>
        </is>
      </c>
      <c r="F5525" s="0" t="inlineStr">
        <is>
          <t>899154456067</t>
        </is>
      </c>
      <c r="G5525" s="0" t="inlineStr">
        <is>
          <t>WOMENS</t>
        </is>
      </c>
      <c r="H5525" s="0" t="inlineStr">
        <is>
          <t>L</t>
        </is>
      </c>
      <c r="I5525" s="0">
        <v>21.99</v>
      </c>
      <c r="J5525" s="0">
        <v>650</v>
      </c>
    </row>
    <row r="5526" spans="1:10" customHeight="0">
      <c r="A5526" s="0">
        <f>HYPERLINK("https://dl.dropboxusercontent.com/scl/fi/0zrp40gix7j9dt8y632yt/eco-tempgn.jpg?rlkey=ttgcc7z3uay7ve2qyamcaozai&amp;dl=0","Click to download Image")</f>
      </c>
      <c r="B5526" s="0">
        <f>HYPERLINK("https://dl.dropboxusercontent.com/scl/fi/c0qs9yg0rsy8vtb32ebxm/womens-t-shirt-size-chartsamia-2024.jpg?rlkey=d0i8ewecsjeqrvto7ygv1tdbb&amp;dl=0","Click to download SizeChart")</f>
      </c>
      <c r="C5526" s="0" t="inlineStr">
        <is>
          <t>Amia Women's Bamboo Crop T-Shirt</t>
        </is>
      </c>
      <c r="D5526" s="0" t="inlineStr">
        <is>
          <t>154456</t>
        </is>
      </c>
      <c r="E5526" s="0" t="inlineStr">
        <is>
          <t>BLANK AMIA W GN:154456D-XL</t>
        </is>
      </c>
      <c r="F5526" s="0" t="inlineStr">
        <is>
          <t>899154456074</t>
        </is>
      </c>
      <c r="G5526" s="0" t="inlineStr">
        <is>
          <t>WOMENS</t>
        </is>
      </c>
      <c r="H5526" s="0" t="inlineStr">
        <is>
          <t>XL</t>
        </is>
      </c>
      <c r="I5526" s="0">
        <v>21.99</v>
      </c>
      <c r="J5526" s="0">
        <v>355</v>
      </c>
    </row>
    <row r="5527" spans="1:10" customHeight="0">
      <c r="A5527" s="0">
        <f>HYPERLINK("https://dl.dropboxusercontent.com/scl/fi/0zrp40gix7j9dt8y632yt/eco-tempgn.jpg?rlkey=ttgcc7z3uay7ve2qyamcaozai&amp;dl=0","Click to download Image")</f>
      </c>
      <c r="B5527" s="0">
        <f>HYPERLINK("https://dl.dropboxusercontent.com/scl/fi/c0qs9yg0rsy8vtb32ebxm/womens-t-shirt-size-chartsamia-2024.jpg?rlkey=d0i8ewecsjeqrvto7ygv1tdbb&amp;dl=0","Click to download SizeChart")</f>
      </c>
      <c r="C5527" s="0" t="inlineStr">
        <is>
          <t>Amia Women's Bamboo Crop T-Shirt</t>
        </is>
      </c>
      <c r="D5527" s="0" t="inlineStr">
        <is>
          <t>154456</t>
        </is>
      </c>
      <c r="E5527" s="0" t="inlineStr">
        <is>
          <t>BLANK AMIA W GN:154456E-2XL</t>
        </is>
      </c>
      <c r="F5527" s="0" t="inlineStr">
        <is>
          <t>899154456081</t>
        </is>
      </c>
      <c r="G5527" s="0" t="inlineStr">
        <is>
          <t>WOMENS</t>
        </is>
      </c>
      <c r="H5527" s="0" t="inlineStr">
        <is>
          <t>2XL</t>
        </is>
      </c>
      <c r="I5527" s="0">
        <v>21.99</v>
      </c>
      <c r="J5527" s="0">
        <v>299</v>
      </c>
    </row>
    <row r="5528" spans="1:10" customHeight="0">
      <c r="A5528" s="0">
        <f>HYPERLINK("https://dl.dropboxusercontent.com/scl/fi/0zrp40gix7j9dt8y632yt/eco-tempgn.jpg?rlkey=ttgcc7z3uay7ve2qyamcaozai&amp;dl=0","Click to download Image")</f>
      </c>
      <c r="B5528" s="0">
        <f>HYPERLINK("https://dl.dropboxusercontent.com/scl/fi/c0qs9yg0rsy8vtb32ebxm/womens-t-shirt-size-chartsamia-2024.jpg?rlkey=d0i8ewecsjeqrvto7ygv1tdbb&amp;dl=0","Click to download SizeChart")</f>
      </c>
      <c r="C5528" s="0" t="inlineStr">
        <is>
          <t>Amia Women's Bamboo Crop T-Shirt</t>
        </is>
      </c>
      <c r="D5528" s="0" t="inlineStr">
        <is>
          <t>154456</t>
        </is>
      </c>
      <c r="E5528" s="0" t="inlineStr">
        <is>
          <t>BLANK AMIA W GN:154456F-3XL</t>
        </is>
      </c>
      <c r="F5528" s="0" t="inlineStr">
        <is>
          <t>899154456098</t>
        </is>
      </c>
      <c r="G5528" s="0" t="inlineStr">
        <is>
          <t>WOMENS</t>
        </is>
      </c>
      <c r="H5528" s="0" t="inlineStr">
        <is>
          <t>3XL</t>
        </is>
      </c>
      <c r="I5528" s="0">
        <v>21.99</v>
      </c>
      <c r="J5528" s="0">
        <v>174</v>
      </c>
    </row>
    <row r="5529" spans="1:10" customHeight="0">
      <c r="A5529" s="0">
        <f>HYPERLINK("https://dl.dropboxusercontent.com/scl/fi/wmnaqay586cp26s15cghh/amiagc.jpg?rlkey=lim7lysp0tpdhujkjjumhm535&amp;dl=0","Click to download Image")</f>
      </c>
      <c r="B5529" s="0">
        <f>HYPERLINK("https://dl.dropboxusercontent.com/scl/fi/c0qs9yg0rsy8vtb32ebxm/womens-t-shirt-size-chartsamia-2024.jpg?rlkey=d0i8ewecsjeqrvto7ygv1tdbb&amp;dl=0","Click to download SizeChart")</f>
      </c>
      <c r="C5529" s="0" t="inlineStr">
        <is>
          <t>Amia Women's Bamboo Crop T-Shirt</t>
        </is>
      </c>
      <c r="D5529" s="0" t="inlineStr">
        <is>
          <t>154461</t>
        </is>
      </c>
      <c r="E5529" s="0" t="inlineStr">
        <is>
          <t>BLANK AMIA W CO:154461AA-XS</t>
        </is>
      </c>
      <c r="F5529" s="0" t="inlineStr">
        <is>
          <t>899154461030</t>
        </is>
      </c>
      <c r="G5529" s="0" t="inlineStr">
        <is>
          <t>WOMENS</t>
        </is>
      </c>
      <c r="H5529" s="0" t="inlineStr">
        <is>
          <t>XS</t>
        </is>
      </c>
      <c r="I5529" s="0">
        <v>21.99</v>
      </c>
      <c r="J5529" s="0">
        <v>37</v>
      </c>
    </row>
    <row r="5530" spans="1:10" customHeight="0">
      <c r="A5530" s="0">
        <f>HYPERLINK("https://dl.dropboxusercontent.com/scl/fi/wmnaqay586cp26s15cghh/amiagc.jpg?rlkey=lim7lysp0tpdhujkjjumhm535&amp;dl=0","Click to download Image")</f>
      </c>
      <c r="B5530" s="0">
        <f>HYPERLINK("https://dl.dropboxusercontent.com/scl/fi/c0qs9yg0rsy8vtb32ebxm/womens-t-shirt-size-chartsamia-2024.jpg?rlkey=d0i8ewecsjeqrvto7ygv1tdbb&amp;dl=0","Click to download SizeChart")</f>
      </c>
      <c r="C5530" s="0" t="inlineStr">
        <is>
          <t>Amia Women's Bamboo Crop T-Shirt</t>
        </is>
      </c>
      <c r="D5530" s="0" t="inlineStr">
        <is>
          <t>154461</t>
        </is>
      </c>
      <c r="E5530" s="0" t="inlineStr">
        <is>
          <t>BLANK AMIA W CO:154461A-S</t>
        </is>
      </c>
      <c r="F5530" s="0" t="inlineStr">
        <is>
          <t>899154461047</t>
        </is>
      </c>
      <c r="G5530" s="0" t="inlineStr">
        <is>
          <t>WOMENS</t>
        </is>
      </c>
      <c r="H5530" s="0" t="inlineStr">
        <is>
          <t>S</t>
        </is>
      </c>
      <c r="I5530" s="0">
        <v>21.99</v>
      </c>
      <c r="J5530" s="0">
        <v>156</v>
      </c>
    </row>
    <row r="5531" spans="1:10" customHeight="0">
      <c r="A5531" s="0">
        <f>HYPERLINK("https://dl.dropboxusercontent.com/scl/fi/wmnaqay586cp26s15cghh/amiagc.jpg?rlkey=lim7lysp0tpdhujkjjumhm535&amp;dl=0","Click to download Image")</f>
      </c>
      <c r="B5531" s="0">
        <f>HYPERLINK("https://dl.dropboxusercontent.com/scl/fi/c0qs9yg0rsy8vtb32ebxm/womens-t-shirt-size-chartsamia-2024.jpg?rlkey=d0i8ewecsjeqrvto7ygv1tdbb&amp;dl=0","Click to download SizeChart")</f>
      </c>
      <c r="C5531" s="0" t="inlineStr">
        <is>
          <t>Amia Women's Bamboo Crop T-Shirt</t>
        </is>
      </c>
      <c r="D5531" s="0" t="inlineStr">
        <is>
          <t>154461</t>
        </is>
      </c>
      <c r="E5531" s="0" t="inlineStr">
        <is>
          <t>BLANK AMIA W CO:154461B-M</t>
        </is>
      </c>
      <c r="F5531" s="0" t="inlineStr">
        <is>
          <t>899154461054</t>
        </is>
      </c>
      <c r="G5531" s="0" t="inlineStr">
        <is>
          <t>WOMENS</t>
        </is>
      </c>
      <c r="H5531" s="0" t="inlineStr">
        <is>
          <t>M</t>
        </is>
      </c>
      <c r="I5531" s="0">
        <v>21.99</v>
      </c>
      <c r="J5531" s="0">
        <v>215</v>
      </c>
    </row>
    <row r="5532" spans="1:10" customHeight="0">
      <c r="A5532" s="0">
        <f>HYPERLINK("https://dl.dropboxusercontent.com/scl/fi/wmnaqay586cp26s15cghh/amiagc.jpg?rlkey=lim7lysp0tpdhujkjjumhm535&amp;dl=0","Click to download Image")</f>
      </c>
      <c r="B5532" s="0">
        <f>HYPERLINK("https://dl.dropboxusercontent.com/scl/fi/c0qs9yg0rsy8vtb32ebxm/womens-t-shirt-size-chartsamia-2024.jpg?rlkey=d0i8ewecsjeqrvto7ygv1tdbb&amp;dl=0","Click to download SizeChart")</f>
      </c>
      <c r="C5532" s="0" t="inlineStr">
        <is>
          <t>Amia Women's Bamboo Crop T-Shirt</t>
        </is>
      </c>
      <c r="D5532" s="0" t="inlineStr">
        <is>
          <t>154461</t>
        </is>
      </c>
      <c r="E5532" s="0" t="inlineStr">
        <is>
          <t>BLANK AMIA W CO:154461C-L</t>
        </is>
      </c>
      <c r="F5532" s="0" t="inlineStr">
        <is>
          <t>899154461061</t>
        </is>
      </c>
      <c r="G5532" s="0" t="inlineStr">
        <is>
          <t>WOMENS</t>
        </is>
      </c>
      <c r="H5532" s="0" t="inlineStr">
        <is>
          <t>L</t>
        </is>
      </c>
      <c r="I5532" s="0">
        <v>21.99</v>
      </c>
      <c r="J5532" s="0">
        <v>213</v>
      </c>
    </row>
    <row r="5533" spans="1:10" customHeight="0">
      <c r="A5533" s="0">
        <f>HYPERLINK("https://dl.dropboxusercontent.com/scl/fi/wmnaqay586cp26s15cghh/amiagc.jpg?rlkey=lim7lysp0tpdhujkjjumhm535&amp;dl=0","Click to download Image")</f>
      </c>
      <c r="B5533" s="0">
        <f>HYPERLINK("https://dl.dropboxusercontent.com/scl/fi/c0qs9yg0rsy8vtb32ebxm/womens-t-shirt-size-chartsamia-2024.jpg?rlkey=d0i8ewecsjeqrvto7ygv1tdbb&amp;dl=0","Click to download SizeChart")</f>
      </c>
      <c r="C5533" s="0" t="inlineStr">
        <is>
          <t>Amia Women's Bamboo Crop T-Shirt</t>
        </is>
      </c>
      <c r="D5533" s="0" t="inlineStr">
        <is>
          <t>154461</t>
        </is>
      </c>
      <c r="E5533" s="0" t="inlineStr">
        <is>
          <t>BLANK AMIA W CO:154461D-XL</t>
        </is>
      </c>
      <c r="F5533" s="0" t="inlineStr">
        <is>
          <t>899154461078</t>
        </is>
      </c>
      <c r="G5533" s="0" t="inlineStr">
        <is>
          <t>WOMENS</t>
        </is>
      </c>
      <c r="H5533" s="0" t="inlineStr">
        <is>
          <t>XL</t>
        </is>
      </c>
      <c r="I5533" s="0">
        <v>21.99</v>
      </c>
      <c r="J5533" s="0">
        <v>154</v>
      </c>
    </row>
    <row r="5534" spans="1:10" customHeight="0">
      <c r="A5534" s="0">
        <f>HYPERLINK("https://dl.dropboxusercontent.com/scl/fi/wmnaqay586cp26s15cghh/amiagc.jpg?rlkey=lim7lysp0tpdhujkjjumhm535&amp;dl=0","Click to download Image")</f>
      </c>
      <c r="B5534" s="0">
        <f>HYPERLINK("https://dl.dropboxusercontent.com/scl/fi/c0qs9yg0rsy8vtb32ebxm/womens-t-shirt-size-chartsamia-2024.jpg?rlkey=d0i8ewecsjeqrvto7ygv1tdbb&amp;dl=0","Click to download SizeChart")</f>
      </c>
      <c r="C5534" s="0" t="inlineStr">
        <is>
          <t>Amia Women's Bamboo Crop T-Shirt</t>
        </is>
      </c>
      <c r="D5534" s="0" t="inlineStr">
        <is>
          <t>154461</t>
        </is>
      </c>
      <c r="E5534" s="0" t="inlineStr">
        <is>
          <t>BLANK AMIA W CO:154461E-2XL</t>
        </is>
      </c>
      <c r="F5534" s="0" t="inlineStr">
        <is>
          <t>899154461085</t>
        </is>
      </c>
      <c r="G5534" s="0" t="inlineStr">
        <is>
          <t>WOMENS</t>
        </is>
      </c>
      <c r="H5534" s="0" t="inlineStr">
        <is>
          <t>2XL</t>
        </is>
      </c>
      <c r="I5534" s="0">
        <v>21.99</v>
      </c>
      <c r="J5534" s="0">
        <v>91</v>
      </c>
    </row>
    <row r="5535" spans="1:10" customHeight="0">
      <c r="A5535" s="0">
        <f>HYPERLINK("https://dl.dropboxusercontent.com/scl/fi/wmnaqay586cp26s15cghh/amiagc.jpg?rlkey=lim7lysp0tpdhujkjjumhm535&amp;dl=0","Click to download Image")</f>
      </c>
      <c r="B5535" s="0">
        <f>HYPERLINK("https://dl.dropboxusercontent.com/scl/fi/c0qs9yg0rsy8vtb32ebxm/womens-t-shirt-size-chartsamia-2024.jpg?rlkey=d0i8ewecsjeqrvto7ygv1tdbb&amp;dl=0","Click to download SizeChart")</f>
      </c>
      <c r="C5535" s="0" t="inlineStr">
        <is>
          <t>Amia Women's Bamboo Crop T-Shirt</t>
        </is>
      </c>
      <c r="D5535" s="0" t="inlineStr">
        <is>
          <t>154461</t>
        </is>
      </c>
      <c r="E5535" s="0" t="inlineStr">
        <is>
          <t>BLANK AMIA W CO:154461F-3XL</t>
        </is>
      </c>
      <c r="F5535" s="0" t="inlineStr">
        <is>
          <t>899154461092</t>
        </is>
      </c>
      <c r="G5535" s="0" t="inlineStr">
        <is>
          <t>WOMENS</t>
        </is>
      </c>
      <c r="H5535" s="0" t="inlineStr">
        <is>
          <t>3XL</t>
        </is>
      </c>
      <c r="I5535" s="0">
        <v>21.99</v>
      </c>
      <c r="J5535" s="0">
        <v>60</v>
      </c>
    </row>
    <row r="5536" spans="1:10" customHeight="0">
      <c r="A5536" s="0">
        <f>HYPERLINK("https://dl.dropboxusercontent.com/scl/fi/k4zgt192u7hsqold83p7q/amiabc.jpg?rlkey=zci5jlll1c34oyynzfv1q6rfa&amp;dl=0","Click to download Image")</f>
      </c>
      <c r="B5536" s="0">
        <f>HYPERLINK("https://dl.dropboxusercontent.com/scl/fi/c0qs9yg0rsy8vtb32ebxm/womens-t-shirt-size-chartsamia-2024.jpg?rlkey=d0i8ewecsjeqrvto7ygv1tdbb&amp;dl=0","Click to download SizeChart")</f>
      </c>
      <c r="C5536" s="0" t="inlineStr">
        <is>
          <t>Amia Women's Bamboo Crop T-Shirt</t>
        </is>
      </c>
      <c r="D5536" s="0" t="inlineStr">
        <is>
          <t>154462</t>
        </is>
      </c>
      <c r="E5536" s="0" t="inlineStr">
        <is>
          <t>BLANK AMIA W CO:154462AA-XS</t>
        </is>
      </c>
      <c r="F5536" s="0" t="inlineStr">
        <is>
          <t>899154462037</t>
        </is>
      </c>
      <c r="G5536" s="0" t="inlineStr">
        <is>
          <t>WOMENS</t>
        </is>
      </c>
      <c r="H5536" s="0" t="inlineStr">
        <is>
          <t>XS</t>
        </is>
      </c>
      <c r="I5536" s="0">
        <v>21.99</v>
      </c>
      <c r="J5536" s="0">
        <v>37</v>
      </c>
    </row>
    <row r="5537" spans="1:10" customHeight="0">
      <c r="A5537" s="0">
        <f>HYPERLINK("https://dl.dropboxusercontent.com/scl/fi/k4zgt192u7hsqold83p7q/amiabc.jpg?rlkey=zci5jlll1c34oyynzfv1q6rfa&amp;dl=0","Click to download Image")</f>
      </c>
      <c r="B5537" s="0">
        <f>HYPERLINK("https://dl.dropboxusercontent.com/scl/fi/c0qs9yg0rsy8vtb32ebxm/womens-t-shirt-size-chartsamia-2024.jpg?rlkey=d0i8ewecsjeqrvto7ygv1tdbb&amp;dl=0","Click to download SizeChart")</f>
      </c>
      <c r="C5537" s="0" t="inlineStr">
        <is>
          <t>Amia Women's Bamboo Crop T-Shirt</t>
        </is>
      </c>
      <c r="D5537" s="0" t="inlineStr">
        <is>
          <t>154462</t>
        </is>
      </c>
      <c r="E5537" s="0" t="inlineStr">
        <is>
          <t>BLANK AMIA W CO:154462A-S</t>
        </is>
      </c>
      <c r="F5537" s="0" t="inlineStr">
        <is>
          <t>899154462044</t>
        </is>
      </c>
      <c r="G5537" s="0" t="inlineStr">
        <is>
          <t>WOMENS</t>
        </is>
      </c>
      <c r="H5537" s="0" t="inlineStr">
        <is>
          <t>S</t>
        </is>
      </c>
      <c r="I5537" s="0">
        <v>21.99</v>
      </c>
      <c r="J5537" s="0">
        <v>163</v>
      </c>
    </row>
    <row r="5538" spans="1:10" customHeight="0">
      <c r="A5538" s="0">
        <f>HYPERLINK("https://dl.dropboxusercontent.com/scl/fi/k4zgt192u7hsqold83p7q/amiabc.jpg?rlkey=zci5jlll1c34oyynzfv1q6rfa&amp;dl=0","Click to download Image")</f>
      </c>
      <c r="B5538" s="0">
        <f>HYPERLINK("https://dl.dropboxusercontent.com/scl/fi/c0qs9yg0rsy8vtb32ebxm/womens-t-shirt-size-chartsamia-2024.jpg?rlkey=d0i8ewecsjeqrvto7ygv1tdbb&amp;dl=0","Click to download SizeChart")</f>
      </c>
      <c r="C5538" s="0" t="inlineStr">
        <is>
          <t>Amia Women's Bamboo Crop T-Shirt</t>
        </is>
      </c>
      <c r="D5538" s="0" t="inlineStr">
        <is>
          <t>154462</t>
        </is>
      </c>
      <c r="E5538" s="0" t="inlineStr">
        <is>
          <t>BLANK AMIA W CO:154462B-M</t>
        </is>
      </c>
      <c r="F5538" s="0" t="inlineStr">
        <is>
          <t>899154462051</t>
        </is>
      </c>
      <c r="G5538" s="0" t="inlineStr">
        <is>
          <t>WOMENS</t>
        </is>
      </c>
      <c r="H5538" s="0" t="inlineStr">
        <is>
          <t>M</t>
        </is>
      </c>
      <c r="I5538" s="0">
        <v>21.99</v>
      </c>
      <c r="J5538" s="0">
        <v>268</v>
      </c>
    </row>
    <row r="5539" spans="1:10" customHeight="0">
      <c r="A5539" s="0">
        <f>HYPERLINK("https://dl.dropboxusercontent.com/scl/fi/k4zgt192u7hsqold83p7q/amiabc.jpg?rlkey=zci5jlll1c34oyynzfv1q6rfa&amp;dl=0","Click to download Image")</f>
      </c>
      <c r="B5539" s="0">
        <f>HYPERLINK("https://dl.dropboxusercontent.com/scl/fi/c0qs9yg0rsy8vtb32ebxm/womens-t-shirt-size-chartsamia-2024.jpg?rlkey=d0i8ewecsjeqrvto7ygv1tdbb&amp;dl=0","Click to download SizeChart")</f>
      </c>
      <c r="C5539" s="0" t="inlineStr">
        <is>
          <t>Amia Women's Bamboo Crop T-Shirt</t>
        </is>
      </c>
      <c r="D5539" s="0" t="inlineStr">
        <is>
          <t>154462</t>
        </is>
      </c>
      <c r="E5539" s="0" t="inlineStr">
        <is>
          <t>BLANK AMIA W CO:154462C-L</t>
        </is>
      </c>
      <c r="F5539" s="0" t="inlineStr">
        <is>
          <t>899154462068</t>
        </is>
      </c>
      <c r="G5539" s="0" t="inlineStr">
        <is>
          <t>WOMENS</t>
        </is>
      </c>
      <c r="H5539" s="0" t="inlineStr">
        <is>
          <t>L</t>
        </is>
      </c>
      <c r="I5539" s="0">
        <v>21.99</v>
      </c>
      <c r="J5539" s="0">
        <v>267</v>
      </c>
    </row>
    <row r="5540" spans="1:10" customHeight="0">
      <c r="A5540" s="0">
        <f>HYPERLINK("https://dl.dropboxusercontent.com/scl/fi/k4zgt192u7hsqold83p7q/amiabc.jpg?rlkey=zci5jlll1c34oyynzfv1q6rfa&amp;dl=0","Click to download Image")</f>
      </c>
      <c r="B5540" s="0">
        <f>HYPERLINK("https://dl.dropboxusercontent.com/scl/fi/c0qs9yg0rsy8vtb32ebxm/womens-t-shirt-size-chartsamia-2024.jpg?rlkey=d0i8ewecsjeqrvto7ygv1tdbb&amp;dl=0","Click to download SizeChart")</f>
      </c>
      <c r="C5540" s="0" t="inlineStr">
        <is>
          <t>Amia Women's Bamboo Crop T-Shirt</t>
        </is>
      </c>
      <c r="D5540" s="0" t="inlineStr">
        <is>
          <t>154462</t>
        </is>
      </c>
      <c r="E5540" s="0" t="inlineStr">
        <is>
          <t>BLANK AMIA W CO:154462D-XL</t>
        </is>
      </c>
      <c r="F5540" s="0" t="inlineStr">
        <is>
          <t>899154462075</t>
        </is>
      </c>
      <c r="G5540" s="0" t="inlineStr">
        <is>
          <t>WOMENS</t>
        </is>
      </c>
      <c r="H5540" s="0" t="inlineStr">
        <is>
          <t>XL</t>
        </is>
      </c>
      <c r="I5540" s="0">
        <v>21.99</v>
      </c>
      <c r="J5540" s="0">
        <v>163</v>
      </c>
    </row>
    <row r="5541" spans="1:10" customHeight="0">
      <c r="A5541" s="0">
        <f>HYPERLINK("https://dl.dropboxusercontent.com/scl/fi/k4zgt192u7hsqold83p7q/amiabc.jpg?rlkey=zci5jlll1c34oyynzfv1q6rfa&amp;dl=0","Click to download Image")</f>
      </c>
      <c r="B5541" s="0">
        <f>HYPERLINK("https://dl.dropboxusercontent.com/scl/fi/c0qs9yg0rsy8vtb32ebxm/womens-t-shirt-size-chartsamia-2024.jpg?rlkey=d0i8ewecsjeqrvto7ygv1tdbb&amp;dl=0","Click to download SizeChart")</f>
      </c>
      <c r="C5541" s="0" t="inlineStr">
        <is>
          <t>Amia Women's Bamboo Crop T-Shirt</t>
        </is>
      </c>
      <c r="D5541" s="0" t="inlineStr">
        <is>
          <t>154462</t>
        </is>
      </c>
      <c r="E5541" s="0" t="inlineStr">
        <is>
          <t>BLANK AMIA W CO:154462E-2XL</t>
        </is>
      </c>
      <c r="F5541" s="0" t="inlineStr">
        <is>
          <t>899154462082</t>
        </is>
      </c>
      <c r="G5541" s="0" t="inlineStr">
        <is>
          <t>WOMENS</t>
        </is>
      </c>
      <c r="H5541" s="0" t="inlineStr">
        <is>
          <t>2XL</t>
        </is>
      </c>
      <c r="I5541" s="0">
        <v>21.99</v>
      </c>
      <c r="J5541" s="0">
        <v>101</v>
      </c>
    </row>
    <row r="5542" spans="1:10" customHeight="0">
      <c r="A5542" s="0">
        <f>HYPERLINK("https://dl.dropboxusercontent.com/scl/fi/k4zgt192u7hsqold83p7q/amiabc.jpg?rlkey=zci5jlll1c34oyynzfv1q6rfa&amp;dl=0","Click to download Image")</f>
      </c>
      <c r="B5542" s="0">
        <f>HYPERLINK("https://dl.dropboxusercontent.com/scl/fi/c0qs9yg0rsy8vtb32ebxm/womens-t-shirt-size-chartsamia-2024.jpg?rlkey=d0i8ewecsjeqrvto7ygv1tdbb&amp;dl=0","Click to download SizeChart")</f>
      </c>
      <c r="C5542" s="0" t="inlineStr">
        <is>
          <t>Amia Women's Bamboo Crop T-Shirt</t>
        </is>
      </c>
      <c r="D5542" s="0" t="inlineStr">
        <is>
          <t>154462</t>
        </is>
      </c>
      <c r="E5542" s="0" t="inlineStr">
        <is>
          <t>BLANK AMIA W CO:154462F-3XL</t>
        </is>
      </c>
      <c r="F5542" s="0" t="inlineStr">
        <is>
          <t>899154462099</t>
        </is>
      </c>
      <c r="G5542" s="0" t="inlineStr">
        <is>
          <t>WOMENS</t>
        </is>
      </c>
      <c r="H5542" s="0" t="inlineStr">
        <is>
          <t>3XL</t>
        </is>
      </c>
      <c r="I5542" s="0">
        <v>21.99</v>
      </c>
      <c r="J5542" s="0">
        <v>62</v>
      </c>
    </row>
    <row r="5543" spans="1:10" customHeight="0">
      <c r="A5543" s="0">
        <f>HYPERLINK("https://dl.dropboxusercontent.com/scl/fi/7szz0c59232wro2qpsvfg/eco-tempno.jpg?rlkey=rzisdhgyja2pzt9qf1hirtcuy&amp;dl=0","Click to download Image")</f>
      </c>
      <c r="B5543" s="0">
        <f>HYPERLINK("https://dl.dropboxusercontent.com/scl/fi/c0qs9yg0rsy8vtb32ebxm/womens-t-shirt-size-chartsamia-2024.jpg?rlkey=d0i8ewecsjeqrvto7ygv1tdbb&amp;dl=0","Click to download SizeChart")</f>
      </c>
      <c r="C5543" s="0" t="inlineStr">
        <is>
          <t>Amia Women's Bamboo Crop T-Shirt</t>
        </is>
      </c>
      <c r="D5543" s="0" t="inlineStr">
        <is>
          <t>154457</t>
        </is>
      </c>
      <c r="E5543" s="0" t="inlineStr">
        <is>
          <t>BLANK AMIA W ND:154457AA-XS</t>
        </is>
      </c>
      <c r="F5543" s="0" t="inlineStr">
        <is>
          <t>899154457033</t>
        </is>
      </c>
      <c r="G5543" s="0" t="inlineStr">
        <is>
          <t>WOMENS</t>
        </is>
      </c>
      <c r="H5543" s="0" t="inlineStr">
        <is>
          <t>XS</t>
        </is>
      </c>
      <c r="I5543" s="0">
        <v>21.99</v>
      </c>
      <c r="J5543" s="0">
        <v>109</v>
      </c>
    </row>
    <row r="5544" spans="1:10" customHeight="0">
      <c r="A5544" s="0">
        <f>HYPERLINK("https://dl.dropboxusercontent.com/scl/fi/7szz0c59232wro2qpsvfg/eco-tempno.jpg?rlkey=rzisdhgyja2pzt9qf1hirtcuy&amp;dl=0","Click to download Image")</f>
      </c>
      <c r="B5544" s="0">
        <f>HYPERLINK("https://dl.dropboxusercontent.com/scl/fi/c0qs9yg0rsy8vtb32ebxm/womens-t-shirt-size-chartsamia-2024.jpg?rlkey=d0i8ewecsjeqrvto7ygv1tdbb&amp;dl=0","Click to download SizeChart")</f>
      </c>
      <c r="C5544" s="0" t="inlineStr">
        <is>
          <t>Amia Women's Bamboo Crop T-Shirt</t>
        </is>
      </c>
      <c r="D5544" s="0" t="inlineStr">
        <is>
          <t>154457</t>
        </is>
      </c>
      <c r="E5544" s="0" t="inlineStr">
        <is>
          <t>BLANK AMIA W ND:154457A-S</t>
        </is>
      </c>
      <c r="F5544" s="0" t="inlineStr">
        <is>
          <t>899154457040</t>
        </is>
      </c>
      <c r="G5544" s="0" t="inlineStr">
        <is>
          <t>WOMENS</t>
        </is>
      </c>
      <c r="H5544" s="0" t="inlineStr">
        <is>
          <t>S</t>
        </is>
      </c>
      <c r="I5544" s="0">
        <v>21.99</v>
      </c>
      <c r="J5544" s="0">
        <v>341</v>
      </c>
    </row>
    <row r="5545" spans="1:10" customHeight="0">
      <c r="A5545" s="0">
        <f>HYPERLINK("https://dl.dropboxusercontent.com/scl/fi/7szz0c59232wro2qpsvfg/eco-tempno.jpg?rlkey=rzisdhgyja2pzt9qf1hirtcuy&amp;dl=0","Click to download Image")</f>
      </c>
      <c r="B5545" s="0">
        <f>HYPERLINK("https://dl.dropboxusercontent.com/scl/fi/c0qs9yg0rsy8vtb32ebxm/womens-t-shirt-size-chartsamia-2024.jpg?rlkey=d0i8ewecsjeqrvto7ygv1tdbb&amp;dl=0","Click to download SizeChart")</f>
      </c>
      <c r="C5545" s="0" t="inlineStr">
        <is>
          <t>Amia Women's Bamboo Crop T-Shirt</t>
        </is>
      </c>
      <c r="D5545" s="0" t="inlineStr">
        <is>
          <t>154457</t>
        </is>
      </c>
      <c r="E5545" s="0" t="inlineStr">
        <is>
          <t>BLANK AMIA W ND:154457B-M</t>
        </is>
      </c>
      <c r="F5545" s="0" t="inlineStr">
        <is>
          <t>899154457057</t>
        </is>
      </c>
      <c r="G5545" s="0" t="inlineStr">
        <is>
          <t>WOMENS</t>
        </is>
      </c>
      <c r="H5545" s="0" t="inlineStr">
        <is>
          <t>M</t>
        </is>
      </c>
      <c r="I5545" s="0">
        <v>21.99</v>
      </c>
      <c r="J5545" s="0">
        <v>648</v>
      </c>
    </row>
    <row r="5546" spans="1:10" customHeight="0">
      <c r="A5546" s="0">
        <f>HYPERLINK("https://dl.dropboxusercontent.com/scl/fi/7szz0c59232wro2qpsvfg/eco-tempno.jpg?rlkey=rzisdhgyja2pzt9qf1hirtcuy&amp;dl=0","Click to download Image")</f>
      </c>
      <c r="B5546" s="0">
        <f>HYPERLINK("https://dl.dropboxusercontent.com/scl/fi/c0qs9yg0rsy8vtb32ebxm/womens-t-shirt-size-chartsamia-2024.jpg?rlkey=d0i8ewecsjeqrvto7ygv1tdbb&amp;dl=0","Click to download SizeChart")</f>
      </c>
      <c r="C5546" s="0" t="inlineStr">
        <is>
          <t>Amia Women's Bamboo Crop T-Shirt</t>
        </is>
      </c>
      <c r="D5546" s="0" t="inlineStr">
        <is>
          <t>154457</t>
        </is>
      </c>
      <c r="E5546" s="0" t="inlineStr">
        <is>
          <t>BLANK AMIA W ND:154457C-L</t>
        </is>
      </c>
      <c r="F5546" s="0" t="inlineStr">
        <is>
          <t>899154457064</t>
        </is>
      </c>
      <c r="G5546" s="0" t="inlineStr">
        <is>
          <t>WOMENS</t>
        </is>
      </c>
      <c r="H5546" s="0" t="inlineStr">
        <is>
          <t>L</t>
        </is>
      </c>
      <c r="I5546" s="0">
        <v>21.99</v>
      </c>
      <c r="J5546" s="0">
        <v>647</v>
      </c>
    </row>
    <row r="5547" spans="1:10" customHeight="0">
      <c r="A5547" s="0">
        <f>HYPERLINK("https://dl.dropboxusercontent.com/scl/fi/7szz0c59232wro2qpsvfg/eco-tempno.jpg?rlkey=rzisdhgyja2pzt9qf1hirtcuy&amp;dl=0","Click to download Image")</f>
      </c>
      <c r="B5547" s="0">
        <f>HYPERLINK("https://dl.dropboxusercontent.com/scl/fi/c0qs9yg0rsy8vtb32ebxm/womens-t-shirt-size-chartsamia-2024.jpg?rlkey=d0i8ewecsjeqrvto7ygv1tdbb&amp;dl=0","Click to download SizeChart")</f>
      </c>
      <c r="C5547" s="0" t="inlineStr">
        <is>
          <t>Amia Women's Bamboo Crop T-Shirt</t>
        </is>
      </c>
      <c r="D5547" s="0" t="inlineStr">
        <is>
          <t>154457</t>
        </is>
      </c>
      <c r="E5547" s="0" t="inlineStr">
        <is>
          <t>BLANK AMIA W ND:154457D-XL</t>
        </is>
      </c>
      <c r="F5547" s="0" t="inlineStr">
        <is>
          <t>899154457071</t>
        </is>
      </c>
      <c r="G5547" s="0" t="inlineStr">
        <is>
          <t>WOMENS</t>
        </is>
      </c>
      <c r="H5547" s="0" t="inlineStr">
        <is>
          <t>XL</t>
        </is>
      </c>
      <c r="I5547" s="0">
        <v>21.99</v>
      </c>
      <c r="J5547" s="0">
        <v>361</v>
      </c>
    </row>
    <row r="5548" spans="1:10" customHeight="0">
      <c r="A5548" s="0">
        <f>HYPERLINK("https://dl.dropboxusercontent.com/scl/fi/7szz0c59232wro2qpsvfg/eco-tempno.jpg?rlkey=rzisdhgyja2pzt9qf1hirtcuy&amp;dl=0","Click to download Image")</f>
      </c>
      <c r="B5548" s="0">
        <f>HYPERLINK("https://dl.dropboxusercontent.com/scl/fi/c0qs9yg0rsy8vtb32ebxm/womens-t-shirt-size-chartsamia-2024.jpg?rlkey=d0i8ewecsjeqrvto7ygv1tdbb&amp;dl=0","Click to download SizeChart")</f>
      </c>
      <c r="C5548" s="0" t="inlineStr">
        <is>
          <t>Amia Women's Bamboo Crop T-Shirt</t>
        </is>
      </c>
      <c r="D5548" s="0" t="inlineStr">
        <is>
          <t>154457</t>
        </is>
      </c>
      <c r="E5548" s="0" t="inlineStr">
        <is>
          <t>BLANK AMIA W ND:154457E-2XL</t>
        </is>
      </c>
      <c r="F5548" s="0" t="inlineStr">
        <is>
          <t>899154457088</t>
        </is>
      </c>
      <c r="G5548" s="0" t="inlineStr">
        <is>
          <t>WOMENS</t>
        </is>
      </c>
      <c r="H5548" s="0" t="inlineStr">
        <is>
          <t>2XL</t>
        </is>
      </c>
      <c r="I5548" s="0">
        <v>21.99</v>
      </c>
      <c r="J5548" s="0">
        <v>299</v>
      </c>
    </row>
    <row r="5549" spans="1:10" customHeight="0">
      <c r="A5549" s="0">
        <f>HYPERLINK("https://dl.dropboxusercontent.com/scl/fi/7szz0c59232wro2qpsvfg/eco-tempno.jpg?rlkey=rzisdhgyja2pzt9qf1hirtcuy&amp;dl=0","Click to download Image")</f>
      </c>
      <c r="B5549" s="0">
        <f>HYPERLINK("https://dl.dropboxusercontent.com/scl/fi/c0qs9yg0rsy8vtb32ebxm/womens-t-shirt-size-chartsamia-2024.jpg?rlkey=d0i8ewecsjeqrvto7ygv1tdbb&amp;dl=0","Click to download SizeChart")</f>
      </c>
      <c r="C5549" s="0" t="inlineStr">
        <is>
          <t>Amia Women's Bamboo Crop T-Shirt</t>
        </is>
      </c>
      <c r="D5549" s="0" t="inlineStr">
        <is>
          <t>154457</t>
        </is>
      </c>
      <c r="E5549" s="0" t="inlineStr">
        <is>
          <t>BLANK AMIA W ND:154457F-3XL</t>
        </is>
      </c>
      <c r="F5549" s="0" t="inlineStr">
        <is>
          <t>899154457095</t>
        </is>
      </c>
      <c r="G5549" s="0" t="inlineStr">
        <is>
          <t>WOMENS</t>
        </is>
      </c>
      <c r="H5549" s="0" t="inlineStr">
        <is>
          <t>3XL</t>
        </is>
      </c>
      <c r="I5549" s="0">
        <v>21.99</v>
      </c>
      <c r="J5549" s="0">
        <v>174</v>
      </c>
    </row>
    <row r="5550" spans="1:10" customHeight="0">
      <c r="A5550" s="0">
        <f>HYPERLINK("https://dl.dropboxusercontent.com/scl/fi/btckdveqacq2kb99mlqie/shaw-154271-f.jpg?rlkey=3hantz2m3kv527indy240elaw&amp;dl=0","Click to download Image")</f>
      </c>
      <c r="B5550" s="0">
        <f>HYPERLINK("https://dl.dropboxusercontent.com/scl/fi/7j8oju4s2v8k573fk2k8b/mens-t-shirt-size-chartsslate-ss-bt.jpg?rlkey=y1sq2itm2qup8h7cgpebo0w06&amp;dl=0","Click to download SizeChart")</f>
      </c>
      <c r="C5550" s="0" t="inlineStr">
        <is>
          <t>Shaw Men's Cotton T-Shirt</t>
        </is>
      </c>
      <c r="D5550" s="0" t="inlineStr">
        <is>
          <t>154271</t>
        </is>
      </c>
      <c r="E5550" s="0" t="inlineStr">
        <is>
          <t>BLANK SHAW M BK:154271AA-XS</t>
        </is>
      </c>
      <c r="F5550" s="0" t="inlineStr">
        <is>
          <t>899154271035</t>
        </is>
      </c>
      <c r="G5550" s="0" t="inlineStr">
        <is>
          <t>MENS</t>
        </is>
      </c>
      <c r="H5550" s="0" t="inlineStr">
        <is>
          <t>XS</t>
        </is>
      </c>
      <c r="I5550" s="0">
        <v>18.99</v>
      </c>
      <c r="J5550" s="0">
        <v>8</v>
      </c>
    </row>
    <row r="5551" spans="1:10" customHeight="0">
      <c r="A5551" s="0">
        <f>HYPERLINK("https://dl.dropboxusercontent.com/scl/fi/btckdveqacq2kb99mlqie/shaw-154271-f.jpg?rlkey=3hantz2m3kv527indy240elaw&amp;dl=0","Click to download Image")</f>
      </c>
      <c r="B5551" s="0">
        <f>HYPERLINK("https://dl.dropboxusercontent.com/scl/fi/7j8oju4s2v8k573fk2k8b/mens-t-shirt-size-chartsslate-ss-bt.jpg?rlkey=y1sq2itm2qup8h7cgpebo0w06&amp;dl=0","Click to download SizeChart")</f>
      </c>
      <c r="C5551" s="0" t="inlineStr">
        <is>
          <t>Shaw Men's Cotton T-Shirt</t>
        </is>
      </c>
      <c r="D5551" s="0" t="inlineStr">
        <is>
          <t>154271</t>
        </is>
      </c>
      <c r="E5551" s="0" t="inlineStr">
        <is>
          <t>BLANK SHAW M BK:154271A-S</t>
        </is>
      </c>
      <c r="F5551" s="0" t="inlineStr">
        <is>
          <t>899154271042</t>
        </is>
      </c>
      <c r="G5551" s="0" t="inlineStr">
        <is>
          <t>MENS</t>
        </is>
      </c>
      <c r="H5551" s="0" t="inlineStr">
        <is>
          <t>S</t>
        </is>
      </c>
      <c r="I5551" s="0">
        <v>18.99</v>
      </c>
      <c r="J5551" s="0">
        <v>50</v>
      </c>
    </row>
    <row r="5552" spans="1:10" customHeight="0">
      <c r="A5552" s="0">
        <f>HYPERLINK("https://dl.dropboxusercontent.com/scl/fi/btckdveqacq2kb99mlqie/shaw-154271-f.jpg?rlkey=3hantz2m3kv527indy240elaw&amp;dl=0","Click to download Image")</f>
      </c>
      <c r="B5552" s="0">
        <f>HYPERLINK("https://dl.dropboxusercontent.com/scl/fi/7j8oju4s2v8k573fk2k8b/mens-t-shirt-size-chartsslate-ss-bt.jpg?rlkey=y1sq2itm2qup8h7cgpebo0w06&amp;dl=0","Click to download SizeChart")</f>
      </c>
      <c r="C5552" s="0" t="inlineStr">
        <is>
          <t>Shaw Men's Cotton T-Shirt</t>
        </is>
      </c>
      <c r="D5552" s="0" t="inlineStr">
        <is>
          <t>154271</t>
        </is>
      </c>
      <c r="E5552" s="0" t="inlineStr">
        <is>
          <t>BLANK SHAW M BK:154271B-M</t>
        </is>
      </c>
      <c r="F5552" s="0" t="inlineStr">
        <is>
          <t>899154271059</t>
        </is>
      </c>
      <c r="G5552" s="0" t="inlineStr">
        <is>
          <t>MENS</t>
        </is>
      </c>
      <c r="H5552" s="0" t="inlineStr">
        <is>
          <t>M</t>
        </is>
      </c>
      <c r="I5552" s="0">
        <v>18.99</v>
      </c>
      <c r="J5552" s="0">
        <v>111</v>
      </c>
    </row>
    <row r="5553" spans="1:10" customHeight="0">
      <c r="A5553" s="0">
        <f>HYPERLINK("https://dl.dropboxusercontent.com/scl/fi/btckdveqacq2kb99mlqie/shaw-154271-f.jpg?rlkey=3hantz2m3kv527indy240elaw&amp;dl=0","Click to download Image")</f>
      </c>
      <c r="B5553" s="0">
        <f>HYPERLINK("https://dl.dropboxusercontent.com/scl/fi/7j8oju4s2v8k573fk2k8b/mens-t-shirt-size-chartsslate-ss-bt.jpg?rlkey=y1sq2itm2qup8h7cgpebo0w06&amp;dl=0","Click to download SizeChart")</f>
      </c>
      <c r="C5553" s="0" t="inlineStr">
        <is>
          <t>Shaw Men's Cotton T-Shirt</t>
        </is>
      </c>
      <c r="D5553" s="0" t="inlineStr">
        <is>
          <t>154271</t>
        </is>
      </c>
      <c r="E5553" s="0" t="inlineStr">
        <is>
          <t>BLANK SHAW M BK:154271C-L</t>
        </is>
      </c>
      <c r="F5553" s="0" t="inlineStr">
        <is>
          <t>899154271066</t>
        </is>
      </c>
      <c r="G5553" s="0" t="inlineStr">
        <is>
          <t>MENS</t>
        </is>
      </c>
      <c r="H5553" s="0" t="inlineStr">
        <is>
          <t>L</t>
        </is>
      </c>
      <c r="I5553" s="0">
        <v>18.99</v>
      </c>
      <c r="J5553" s="0">
        <v>214</v>
      </c>
    </row>
    <row r="5554" spans="1:10" customHeight="0">
      <c r="A5554" s="0">
        <f>HYPERLINK("https://dl.dropboxusercontent.com/scl/fi/btckdveqacq2kb99mlqie/shaw-154271-f.jpg?rlkey=3hantz2m3kv527indy240elaw&amp;dl=0","Click to download Image")</f>
      </c>
      <c r="B5554" s="0">
        <f>HYPERLINK("https://dl.dropboxusercontent.com/scl/fi/7j8oju4s2v8k573fk2k8b/mens-t-shirt-size-chartsslate-ss-bt.jpg?rlkey=y1sq2itm2qup8h7cgpebo0w06&amp;dl=0","Click to download SizeChart")</f>
      </c>
      <c r="C5554" s="0" t="inlineStr">
        <is>
          <t>Shaw Men's Cotton T-Shirt</t>
        </is>
      </c>
      <c r="D5554" s="0" t="inlineStr">
        <is>
          <t>154271</t>
        </is>
      </c>
      <c r="E5554" s="0" t="inlineStr">
        <is>
          <t>BLANK SHAW M BK:154271D-XL</t>
        </is>
      </c>
      <c r="F5554" s="0" t="inlineStr">
        <is>
          <t>899154271073</t>
        </is>
      </c>
      <c r="G5554" s="0" t="inlineStr">
        <is>
          <t>MENS</t>
        </is>
      </c>
      <c r="H5554" s="0" t="inlineStr">
        <is>
          <t>XL</t>
        </is>
      </c>
      <c r="I5554" s="0">
        <v>18.99</v>
      </c>
      <c r="J5554" s="0">
        <v>215</v>
      </c>
    </row>
    <row r="5555" spans="1:10" customHeight="0">
      <c r="A5555" s="0">
        <f>HYPERLINK("https://dl.dropboxusercontent.com/scl/fi/btckdveqacq2kb99mlqie/shaw-154271-f.jpg?rlkey=3hantz2m3kv527indy240elaw&amp;dl=0","Click to download Image")</f>
      </c>
      <c r="B5555" s="0">
        <f>HYPERLINK("https://dl.dropboxusercontent.com/scl/fi/7j8oju4s2v8k573fk2k8b/mens-t-shirt-size-chartsslate-ss-bt.jpg?rlkey=y1sq2itm2qup8h7cgpebo0w06&amp;dl=0","Click to download SizeChart")</f>
      </c>
      <c r="C5555" s="0" t="inlineStr">
        <is>
          <t>Shaw Men's Cotton T-Shirt</t>
        </is>
      </c>
      <c r="D5555" s="0" t="inlineStr">
        <is>
          <t>154271</t>
        </is>
      </c>
      <c r="E5555" s="0" t="inlineStr">
        <is>
          <t>BLANK SHAW M BK:154271E-2XL</t>
        </is>
      </c>
      <c r="F5555" s="0" t="inlineStr">
        <is>
          <t>899154271080</t>
        </is>
      </c>
      <c r="G5555" s="0" t="inlineStr">
        <is>
          <t>MENS</t>
        </is>
      </c>
      <c r="H5555" s="0" t="inlineStr">
        <is>
          <t>2XL</t>
        </is>
      </c>
      <c r="I5555" s="0">
        <v>18.99</v>
      </c>
      <c r="J5555" s="0">
        <v>112</v>
      </c>
    </row>
    <row r="5556" spans="1:10" customHeight="0">
      <c r="A5556" s="0">
        <f>HYPERLINK("https://dl.dropboxusercontent.com/scl/fi/btckdveqacq2kb99mlqie/shaw-154271-f.jpg?rlkey=3hantz2m3kv527indy240elaw&amp;dl=0","Click to download Image")</f>
      </c>
      <c r="B5556" s="0">
        <f>HYPERLINK("https://dl.dropboxusercontent.com/scl/fi/7j8oju4s2v8k573fk2k8b/mens-t-shirt-size-chartsslate-ss-bt.jpg?rlkey=y1sq2itm2qup8h7cgpebo0w06&amp;dl=0","Click to download SizeChart")</f>
      </c>
      <c r="C5556" s="0" t="inlineStr">
        <is>
          <t>Shaw Men's Cotton T-Shirt</t>
        </is>
      </c>
      <c r="D5556" s="0" t="inlineStr">
        <is>
          <t>154271</t>
        </is>
      </c>
      <c r="E5556" s="0" t="inlineStr">
        <is>
          <t>BLANK SHAW M BK:154271F-3XL</t>
        </is>
      </c>
      <c r="F5556" s="0" t="inlineStr">
        <is>
          <t>899154271097</t>
        </is>
      </c>
      <c r="G5556" s="0" t="inlineStr">
        <is>
          <t>MENS</t>
        </is>
      </c>
      <c r="H5556" s="0" t="inlineStr">
        <is>
          <t>3XL</t>
        </is>
      </c>
      <c r="I5556" s="0">
        <v>18.99</v>
      </c>
      <c r="J5556" s="0">
        <v>49</v>
      </c>
    </row>
    <row r="5557" spans="1:10" customHeight="0">
      <c r="A5557" s="0">
        <f>HYPERLINK("https://dl.dropboxusercontent.com/scl/fi/btckdveqacq2kb99mlqie/shaw-154271-f.jpg?rlkey=3hantz2m3kv527indy240elaw&amp;dl=0","Click to download Image")</f>
      </c>
      <c r="B5557" s="0">
        <f>HYPERLINK("https://dl.dropboxusercontent.com/scl/fi/7j8oju4s2v8k573fk2k8b/mens-t-shirt-size-chartsslate-ss-bt.jpg?rlkey=y1sq2itm2qup8h7cgpebo0w06&amp;dl=0","Click to download SizeChart")</f>
      </c>
      <c r="C5557" s="0" t="inlineStr">
        <is>
          <t>Shaw Men's Cotton T-Shirt</t>
        </is>
      </c>
      <c r="D5557" s="0" t="inlineStr">
        <is>
          <t>154271</t>
        </is>
      </c>
      <c r="E5557" s="0" t="inlineStr">
        <is>
          <t>BLANK SHAW M BK:154271G-4XL</t>
        </is>
      </c>
      <c r="F5557" s="0" t="inlineStr">
        <is>
          <t>899154271103</t>
        </is>
      </c>
      <c r="G5557" s="0" t="inlineStr">
        <is>
          <t>MENS</t>
        </is>
      </c>
      <c r="H5557" s="0" t="inlineStr">
        <is>
          <t>4XL</t>
        </is>
      </c>
      <c r="I5557" s="0">
        <v>18.99</v>
      </c>
      <c r="J5557" s="0">
        <v>8</v>
      </c>
    </row>
    <row r="5558" spans="1:10" customHeight="0">
      <c r="A5558" s="0">
        <f>HYPERLINK("https://dl.dropboxusercontent.com/scl/fi/wzboc7ikxthdiepyyae2n/shaw-154273-f.jpg?rlkey=onzhh6gcg9m513o4pgk7w4dxp&amp;dl=0","Click to download Image")</f>
      </c>
      <c r="B5558" s="0">
        <f>HYPERLINK("https://dl.dropboxusercontent.com/scl/fi/7j8oju4s2v8k573fk2k8b/mens-t-shirt-size-chartsslate-ss-bt.jpg?rlkey=y1sq2itm2qup8h7cgpebo0w06&amp;dl=0","Click to download SizeChart")</f>
      </c>
      <c r="C5558" s="0" t="inlineStr">
        <is>
          <t>Shaw Men's Cotton T-Shirt</t>
        </is>
      </c>
      <c r="D5558" s="0" t="inlineStr">
        <is>
          <t>154273</t>
        </is>
      </c>
      <c r="E5558" s="0" t="inlineStr">
        <is>
          <t>BLANK SHAW M HG:154273AA-XS</t>
        </is>
      </c>
      <c r="F5558" s="0" t="inlineStr">
        <is>
          <t>899154273039</t>
        </is>
      </c>
      <c r="G5558" s="0" t="inlineStr">
        <is>
          <t>MENS</t>
        </is>
      </c>
      <c r="H5558" s="0" t="inlineStr">
        <is>
          <t>XS</t>
        </is>
      </c>
      <c r="I5558" s="0">
        <v>18.99</v>
      </c>
      <c r="J5558" s="0">
        <v>14</v>
      </c>
    </row>
    <row r="5559" spans="1:10" customHeight="0">
      <c r="A5559" s="0">
        <f>HYPERLINK("https://dl.dropboxusercontent.com/scl/fi/wzboc7ikxthdiepyyae2n/shaw-154273-f.jpg?rlkey=onzhh6gcg9m513o4pgk7w4dxp&amp;dl=0","Click to download Image")</f>
      </c>
      <c r="B5559" s="0">
        <f>HYPERLINK("https://dl.dropboxusercontent.com/scl/fi/7j8oju4s2v8k573fk2k8b/mens-t-shirt-size-chartsslate-ss-bt.jpg?rlkey=y1sq2itm2qup8h7cgpebo0w06&amp;dl=0","Click to download SizeChart")</f>
      </c>
      <c r="C5559" s="0" t="inlineStr">
        <is>
          <t>Shaw Men's Cotton T-Shirt</t>
        </is>
      </c>
      <c r="D5559" s="0" t="inlineStr">
        <is>
          <t>154273</t>
        </is>
      </c>
      <c r="E5559" s="0" t="inlineStr">
        <is>
          <t>BLANK SHAW M HG:154273A-S</t>
        </is>
      </c>
      <c r="F5559" s="0" t="inlineStr">
        <is>
          <t>899154273046</t>
        </is>
      </c>
      <c r="G5559" s="0" t="inlineStr">
        <is>
          <t>MENS</t>
        </is>
      </c>
      <c r="H5559" s="0" t="inlineStr">
        <is>
          <t>S</t>
        </is>
      </c>
      <c r="I5559" s="0">
        <v>18.99</v>
      </c>
      <c r="J5559" s="0">
        <v>84</v>
      </c>
    </row>
    <row r="5560" spans="1:10" customHeight="0">
      <c r="A5560" s="0">
        <f>HYPERLINK("https://dl.dropboxusercontent.com/scl/fi/wzboc7ikxthdiepyyae2n/shaw-154273-f.jpg?rlkey=onzhh6gcg9m513o4pgk7w4dxp&amp;dl=0","Click to download Image")</f>
      </c>
      <c r="B5560" s="0">
        <f>HYPERLINK("https://dl.dropboxusercontent.com/scl/fi/7j8oju4s2v8k573fk2k8b/mens-t-shirt-size-chartsslate-ss-bt.jpg?rlkey=y1sq2itm2qup8h7cgpebo0w06&amp;dl=0","Click to download SizeChart")</f>
      </c>
      <c r="C5560" s="0" t="inlineStr">
        <is>
          <t>Shaw Men's Cotton T-Shirt</t>
        </is>
      </c>
      <c r="D5560" s="0" t="inlineStr">
        <is>
          <t>154273</t>
        </is>
      </c>
      <c r="E5560" s="0" t="inlineStr">
        <is>
          <t>BLANK SHAW M HG:154273B-M</t>
        </is>
      </c>
      <c r="F5560" s="0" t="inlineStr">
        <is>
          <t>899154273053</t>
        </is>
      </c>
      <c r="G5560" s="0" t="inlineStr">
        <is>
          <t>MENS</t>
        </is>
      </c>
      <c r="H5560" s="0" t="inlineStr">
        <is>
          <t>M</t>
        </is>
      </c>
      <c r="I5560" s="0">
        <v>18.99</v>
      </c>
      <c r="J5560" s="0">
        <v>194</v>
      </c>
    </row>
    <row r="5561" spans="1:10" customHeight="0">
      <c r="A5561" s="0">
        <f>HYPERLINK("https://dl.dropboxusercontent.com/scl/fi/wzboc7ikxthdiepyyae2n/shaw-154273-f.jpg?rlkey=onzhh6gcg9m513o4pgk7w4dxp&amp;dl=0","Click to download Image")</f>
      </c>
      <c r="B5561" s="0">
        <f>HYPERLINK("https://dl.dropboxusercontent.com/scl/fi/7j8oju4s2v8k573fk2k8b/mens-t-shirt-size-chartsslate-ss-bt.jpg?rlkey=y1sq2itm2qup8h7cgpebo0w06&amp;dl=0","Click to download SizeChart")</f>
      </c>
      <c r="C5561" s="0" t="inlineStr">
        <is>
          <t>Shaw Men's Cotton T-Shirt</t>
        </is>
      </c>
      <c r="D5561" s="0" t="inlineStr">
        <is>
          <t>154273</t>
        </is>
      </c>
      <c r="E5561" s="0" t="inlineStr">
        <is>
          <t>BLANK SHAW M HG:154273C-L</t>
        </is>
      </c>
      <c r="F5561" s="0" t="inlineStr">
        <is>
          <t>899154273060</t>
        </is>
      </c>
      <c r="G5561" s="0" t="inlineStr">
        <is>
          <t>MENS</t>
        </is>
      </c>
      <c r="H5561" s="0" t="inlineStr">
        <is>
          <t>L</t>
        </is>
      </c>
      <c r="I5561" s="0">
        <v>18.99</v>
      </c>
      <c r="J5561" s="0">
        <v>421</v>
      </c>
    </row>
    <row r="5562" spans="1:10" customHeight="0">
      <c r="A5562" s="0">
        <f>HYPERLINK("https://dl.dropboxusercontent.com/scl/fi/wzboc7ikxthdiepyyae2n/shaw-154273-f.jpg?rlkey=onzhh6gcg9m513o4pgk7w4dxp&amp;dl=0","Click to download Image")</f>
      </c>
      <c r="B5562" s="0">
        <f>HYPERLINK("https://dl.dropboxusercontent.com/scl/fi/7j8oju4s2v8k573fk2k8b/mens-t-shirt-size-chartsslate-ss-bt.jpg?rlkey=y1sq2itm2qup8h7cgpebo0w06&amp;dl=0","Click to download SizeChart")</f>
      </c>
      <c r="C5562" s="0" t="inlineStr">
        <is>
          <t>Shaw Men's Cotton T-Shirt</t>
        </is>
      </c>
      <c r="D5562" s="0" t="inlineStr">
        <is>
          <t>154273</t>
        </is>
      </c>
      <c r="E5562" s="0" t="inlineStr">
        <is>
          <t>BLANK SHAW M HG:154273D-XL</t>
        </is>
      </c>
      <c r="F5562" s="0" t="inlineStr">
        <is>
          <t>899154273077</t>
        </is>
      </c>
      <c r="G5562" s="0" t="inlineStr">
        <is>
          <t>MENS</t>
        </is>
      </c>
      <c r="H5562" s="0" t="inlineStr">
        <is>
          <t>XL</t>
        </is>
      </c>
      <c r="I5562" s="0">
        <v>18.99</v>
      </c>
      <c r="J5562" s="0">
        <v>455</v>
      </c>
    </row>
    <row r="5563" spans="1:10" customHeight="0">
      <c r="A5563" s="0">
        <f>HYPERLINK("https://dl.dropboxusercontent.com/scl/fi/wzboc7ikxthdiepyyae2n/shaw-154273-f.jpg?rlkey=onzhh6gcg9m513o4pgk7w4dxp&amp;dl=0","Click to download Image")</f>
      </c>
      <c r="B5563" s="0">
        <f>HYPERLINK("https://dl.dropboxusercontent.com/scl/fi/7j8oju4s2v8k573fk2k8b/mens-t-shirt-size-chartsslate-ss-bt.jpg?rlkey=y1sq2itm2qup8h7cgpebo0w06&amp;dl=0","Click to download SizeChart")</f>
      </c>
      <c r="C5563" s="0" t="inlineStr">
        <is>
          <t>Shaw Men's Cotton T-Shirt</t>
        </is>
      </c>
      <c r="D5563" s="0" t="inlineStr">
        <is>
          <t>154273</t>
        </is>
      </c>
      <c r="E5563" s="0" t="inlineStr">
        <is>
          <t>BLANK SHAW M HG:154273E-2XL</t>
        </is>
      </c>
      <c r="F5563" s="0" t="inlineStr">
        <is>
          <t>899154273084</t>
        </is>
      </c>
      <c r="G5563" s="0" t="inlineStr">
        <is>
          <t>MENS</t>
        </is>
      </c>
      <c r="H5563" s="0" t="inlineStr">
        <is>
          <t>2XL</t>
        </is>
      </c>
      <c r="I5563" s="0">
        <v>18.99</v>
      </c>
      <c r="J5563" s="0">
        <v>236</v>
      </c>
    </row>
    <row r="5564" spans="1:10" customHeight="0">
      <c r="A5564" s="0">
        <f>HYPERLINK("https://dl.dropboxusercontent.com/scl/fi/wzboc7ikxthdiepyyae2n/shaw-154273-f.jpg?rlkey=onzhh6gcg9m513o4pgk7w4dxp&amp;dl=0","Click to download Image")</f>
      </c>
      <c r="B5564" s="0">
        <f>HYPERLINK("https://dl.dropboxusercontent.com/scl/fi/7j8oju4s2v8k573fk2k8b/mens-t-shirt-size-chartsslate-ss-bt.jpg?rlkey=y1sq2itm2qup8h7cgpebo0w06&amp;dl=0","Click to download SizeChart")</f>
      </c>
      <c r="C5564" s="0" t="inlineStr">
        <is>
          <t>Shaw Men's Cotton T-Shirt</t>
        </is>
      </c>
      <c r="D5564" s="0" t="inlineStr">
        <is>
          <t>154273</t>
        </is>
      </c>
      <c r="E5564" s="0" t="inlineStr">
        <is>
          <t>BLANK SHAW M HG:154273F-3XL</t>
        </is>
      </c>
      <c r="F5564" s="0" t="inlineStr">
        <is>
          <t>899154273091</t>
        </is>
      </c>
      <c r="G5564" s="0" t="inlineStr">
        <is>
          <t>MENS</t>
        </is>
      </c>
      <c r="H5564" s="0" t="inlineStr">
        <is>
          <t>3XL</t>
        </is>
      </c>
      <c r="I5564" s="0">
        <v>18.99</v>
      </c>
      <c r="J5564" s="0">
        <v>118</v>
      </c>
    </row>
    <row r="5565" spans="1:10" customHeight="0">
      <c r="A5565" s="0">
        <f>HYPERLINK("https://dl.dropboxusercontent.com/scl/fi/wzboc7ikxthdiepyyae2n/shaw-154273-f.jpg?rlkey=onzhh6gcg9m513o4pgk7w4dxp&amp;dl=0","Click to download Image")</f>
      </c>
      <c r="B5565" s="0">
        <f>HYPERLINK("https://dl.dropboxusercontent.com/scl/fi/7j8oju4s2v8k573fk2k8b/mens-t-shirt-size-chartsslate-ss-bt.jpg?rlkey=y1sq2itm2qup8h7cgpebo0w06&amp;dl=0","Click to download SizeChart")</f>
      </c>
      <c r="C5565" s="0" t="inlineStr">
        <is>
          <t>Shaw Men's Cotton T-Shirt</t>
        </is>
      </c>
      <c r="D5565" s="0" t="inlineStr">
        <is>
          <t>154273</t>
        </is>
      </c>
      <c r="E5565" s="0" t="inlineStr">
        <is>
          <t>BLANK SHAW M HG:154273G-4XL</t>
        </is>
      </c>
      <c r="F5565" s="0" t="inlineStr">
        <is>
          <t>899154273107</t>
        </is>
      </c>
      <c r="G5565" s="0" t="inlineStr">
        <is>
          <t>MENS</t>
        </is>
      </c>
      <c r="H5565" s="0" t="inlineStr">
        <is>
          <t>4XL</t>
        </is>
      </c>
      <c r="I5565" s="0">
        <v>18.99</v>
      </c>
      <c r="J5565" s="0">
        <v>15</v>
      </c>
    </row>
    <row r="5566" spans="1:10" customHeight="0">
      <c r="A5566" s="0">
        <f>HYPERLINK("https://dl.dropboxusercontent.com/scl/fi/3lxer5mj6uyidd4fccb3u/shaw-154272-f.jpg?rlkey=n438nm5f67jrg3dx8k9ft758n&amp;dl=0","Click to download Image")</f>
      </c>
      <c r="B5566" s="0">
        <f>HYPERLINK("https://dl.dropboxusercontent.com/scl/fi/7j8oju4s2v8k573fk2k8b/mens-t-shirt-size-chartsslate-ss-bt.jpg?rlkey=y1sq2itm2qup8h7cgpebo0w06&amp;dl=0","Click to download SizeChart")</f>
      </c>
      <c r="C5566" s="0" t="inlineStr">
        <is>
          <t>Shaw Men's Cotton T-Shirt</t>
        </is>
      </c>
      <c r="D5566" s="0" t="inlineStr">
        <is>
          <t>154272</t>
        </is>
      </c>
      <c r="E5566" s="0" t="inlineStr">
        <is>
          <t>BLANK SHAW M RD:154272AA-XS</t>
        </is>
      </c>
      <c r="F5566" s="0" t="inlineStr">
        <is>
          <t>899154272032</t>
        </is>
      </c>
      <c r="G5566" s="0" t="inlineStr">
        <is>
          <t>MENS</t>
        </is>
      </c>
      <c r="H5566" s="0" t="inlineStr">
        <is>
          <t>XS</t>
        </is>
      </c>
      <c r="I5566" s="0">
        <v>18.99</v>
      </c>
      <c r="J5566" s="0">
        <v>8</v>
      </c>
    </row>
    <row r="5567" spans="1:10" customHeight="0">
      <c r="A5567" s="0">
        <f>HYPERLINK("https://dl.dropboxusercontent.com/scl/fi/3lxer5mj6uyidd4fccb3u/shaw-154272-f.jpg?rlkey=n438nm5f67jrg3dx8k9ft758n&amp;dl=0","Click to download Image")</f>
      </c>
      <c r="B5567" s="0">
        <f>HYPERLINK("https://dl.dropboxusercontent.com/scl/fi/7j8oju4s2v8k573fk2k8b/mens-t-shirt-size-chartsslate-ss-bt.jpg?rlkey=y1sq2itm2qup8h7cgpebo0w06&amp;dl=0","Click to download SizeChart")</f>
      </c>
      <c r="C5567" s="0" t="inlineStr">
        <is>
          <t>Shaw Men's Cotton T-Shirt</t>
        </is>
      </c>
      <c r="D5567" s="0" t="inlineStr">
        <is>
          <t>154272</t>
        </is>
      </c>
      <c r="E5567" s="0" t="inlineStr">
        <is>
          <t>BLANK SHAW M RD:154272A-S</t>
        </is>
      </c>
      <c r="F5567" s="0" t="inlineStr">
        <is>
          <t>899154272049</t>
        </is>
      </c>
      <c r="G5567" s="0" t="inlineStr">
        <is>
          <t>MENS</t>
        </is>
      </c>
      <c r="H5567" s="0" t="inlineStr">
        <is>
          <t>S</t>
        </is>
      </c>
      <c r="I5567" s="0">
        <v>18.99</v>
      </c>
      <c r="J5567" s="0">
        <v>50</v>
      </c>
    </row>
    <row r="5568" spans="1:10" customHeight="0">
      <c r="A5568" s="0">
        <f>HYPERLINK("https://dl.dropboxusercontent.com/scl/fi/3lxer5mj6uyidd4fccb3u/shaw-154272-f.jpg?rlkey=n438nm5f67jrg3dx8k9ft758n&amp;dl=0","Click to download Image")</f>
      </c>
      <c r="B5568" s="0">
        <f>HYPERLINK("https://dl.dropboxusercontent.com/scl/fi/7j8oju4s2v8k573fk2k8b/mens-t-shirt-size-chartsslate-ss-bt.jpg?rlkey=y1sq2itm2qup8h7cgpebo0w06&amp;dl=0","Click to download SizeChart")</f>
      </c>
      <c r="C5568" s="0" t="inlineStr">
        <is>
          <t>Shaw Men's Cotton T-Shirt</t>
        </is>
      </c>
      <c r="D5568" s="0" t="inlineStr">
        <is>
          <t>154272</t>
        </is>
      </c>
      <c r="E5568" s="0" t="inlineStr">
        <is>
          <t>BLANK SHAW M RD:154272B-M</t>
        </is>
      </c>
      <c r="F5568" s="0" t="inlineStr">
        <is>
          <t>899154272056</t>
        </is>
      </c>
      <c r="G5568" s="0" t="inlineStr">
        <is>
          <t>MENS</t>
        </is>
      </c>
      <c r="H5568" s="0" t="inlineStr">
        <is>
          <t>M</t>
        </is>
      </c>
      <c r="I5568" s="0">
        <v>18.99</v>
      </c>
      <c r="J5568" s="0">
        <v>112</v>
      </c>
    </row>
    <row r="5569" spans="1:10" customHeight="0">
      <c r="A5569" s="0">
        <f>HYPERLINK("https://dl.dropboxusercontent.com/scl/fi/3lxer5mj6uyidd4fccb3u/shaw-154272-f.jpg?rlkey=n438nm5f67jrg3dx8k9ft758n&amp;dl=0","Click to download Image")</f>
      </c>
      <c r="B5569" s="0">
        <f>HYPERLINK("https://dl.dropboxusercontent.com/scl/fi/7j8oju4s2v8k573fk2k8b/mens-t-shirt-size-chartsslate-ss-bt.jpg?rlkey=y1sq2itm2qup8h7cgpebo0w06&amp;dl=0","Click to download SizeChart")</f>
      </c>
      <c r="C5569" s="0" t="inlineStr">
        <is>
          <t>Shaw Men's Cotton T-Shirt</t>
        </is>
      </c>
      <c r="D5569" s="0" t="inlineStr">
        <is>
          <t>154272</t>
        </is>
      </c>
      <c r="E5569" s="0" t="inlineStr">
        <is>
          <t>BLANK SHAW M RD:154272C-L</t>
        </is>
      </c>
      <c r="F5569" s="0" t="inlineStr">
        <is>
          <t>899154272063</t>
        </is>
      </c>
      <c r="G5569" s="0" t="inlineStr">
        <is>
          <t>MENS</t>
        </is>
      </c>
      <c r="H5569" s="0" t="inlineStr">
        <is>
          <t>L</t>
        </is>
      </c>
      <c r="I5569" s="0">
        <v>18.99</v>
      </c>
      <c r="J5569" s="0">
        <v>213</v>
      </c>
    </row>
    <row r="5570" spans="1:10" customHeight="0">
      <c r="A5570" s="0">
        <f>HYPERLINK("https://dl.dropboxusercontent.com/scl/fi/3lxer5mj6uyidd4fccb3u/shaw-154272-f.jpg?rlkey=n438nm5f67jrg3dx8k9ft758n&amp;dl=0","Click to download Image")</f>
      </c>
      <c r="B5570" s="0">
        <f>HYPERLINK("https://dl.dropboxusercontent.com/scl/fi/7j8oju4s2v8k573fk2k8b/mens-t-shirt-size-chartsslate-ss-bt.jpg?rlkey=y1sq2itm2qup8h7cgpebo0w06&amp;dl=0","Click to download SizeChart")</f>
      </c>
      <c r="C5570" s="0" t="inlineStr">
        <is>
          <t>Shaw Men's Cotton T-Shirt</t>
        </is>
      </c>
      <c r="D5570" s="0" t="inlineStr">
        <is>
          <t>154272</t>
        </is>
      </c>
      <c r="E5570" s="0" t="inlineStr">
        <is>
          <t>BLANK SHAW M RD:154272D-XL</t>
        </is>
      </c>
      <c r="F5570" s="0" t="inlineStr">
        <is>
          <t>899154272070</t>
        </is>
      </c>
      <c r="G5570" s="0" t="inlineStr">
        <is>
          <t>MENS</t>
        </is>
      </c>
      <c r="H5570" s="0" t="inlineStr">
        <is>
          <t>XL</t>
        </is>
      </c>
      <c r="I5570" s="0">
        <v>18.99</v>
      </c>
      <c r="J5570" s="0">
        <v>215</v>
      </c>
    </row>
    <row r="5571" spans="1:10" customHeight="0">
      <c r="A5571" s="0">
        <f>HYPERLINK("https://dl.dropboxusercontent.com/scl/fi/3lxer5mj6uyidd4fccb3u/shaw-154272-f.jpg?rlkey=n438nm5f67jrg3dx8k9ft758n&amp;dl=0","Click to download Image")</f>
      </c>
      <c r="B5571" s="0">
        <f>HYPERLINK("https://dl.dropboxusercontent.com/scl/fi/7j8oju4s2v8k573fk2k8b/mens-t-shirt-size-chartsslate-ss-bt.jpg?rlkey=y1sq2itm2qup8h7cgpebo0w06&amp;dl=0","Click to download SizeChart")</f>
      </c>
      <c r="C5571" s="0" t="inlineStr">
        <is>
          <t>Shaw Men's Cotton T-Shirt</t>
        </is>
      </c>
      <c r="D5571" s="0" t="inlineStr">
        <is>
          <t>154272</t>
        </is>
      </c>
      <c r="E5571" s="0" t="inlineStr">
        <is>
          <t>BLANK SHAW M RD:154272E-2XL</t>
        </is>
      </c>
      <c r="F5571" s="0" t="inlineStr">
        <is>
          <t>899154272087</t>
        </is>
      </c>
      <c r="G5571" s="0" t="inlineStr">
        <is>
          <t>MENS</t>
        </is>
      </c>
      <c r="H5571" s="0" t="inlineStr">
        <is>
          <t>2XL</t>
        </is>
      </c>
      <c r="I5571" s="0">
        <v>18.99</v>
      </c>
      <c r="J5571" s="0">
        <v>112</v>
      </c>
    </row>
    <row r="5572" spans="1:10" customHeight="0">
      <c r="A5572" s="0">
        <f>HYPERLINK("https://dl.dropboxusercontent.com/scl/fi/3lxer5mj6uyidd4fccb3u/shaw-154272-f.jpg?rlkey=n438nm5f67jrg3dx8k9ft758n&amp;dl=0","Click to download Image")</f>
      </c>
      <c r="B5572" s="0">
        <f>HYPERLINK("https://dl.dropboxusercontent.com/scl/fi/7j8oju4s2v8k573fk2k8b/mens-t-shirt-size-chartsslate-ss-bt.jpg?rlkey=y1sq2itm2qup8h7cgpebo0w06&amp;dl=0","Click to download SizeChart")</f>
      </c>
      <c r="C5572" s="0" t="inlineStr">
        <is>
          <t>Shaw Men's Cotton T-Shirt</t>
        </is>
      </c>
      <c r="D5572" s="0" t="inlineStr">
        <is>
          <t>154272</t>
        </is>
      </c>
      <c r="E5572" s="0" t="inlineStr">
        <is>
          <t>BLANK SHAW M RD:154272F-3XL</t>
        </is>
      </c>
      <c r="F5572" s="0" t="inlineStr">
        <is>
          <t>899154272094</t>
        </is>
      </c>
      <c r="G5572" s="0" t="inlineStr">
        <is>
          <t>MENS</t>
        </is>
      </c>
      <c r="H5572" s="0" t="inlineStr">
        <is>
          <t>3XL</t>
        </is>
      </c>
      <c r="I5572" s="0">
        <v>18.99</v>
      </c>
      <c r="J5572" s="0">
        <v>50</v>
      </c>
    </row>
    <row r="5573" spans="1:10" customHeight="0">
      <c r="A5573" s="0">
        <f>HYPERLINK("https://dl.dropboxusercontent.com/scl/fi/3lxer5mj6uyidd4fccb3u/shaw-154272-f.jpg?rlkey=n438nm5f67jrg3dx8k9ft758n&amp;dl=0","Click to download Image")</f>
      </c>
      <c r="B5573" s="0">
        <f>HYPERLINK("https://dl.dropboxusercontent.com/scl/fi/7j8oju4s2v8k573fk2k8b/mens-t-shirt-size-chartsslate-ss-bt.jpg?rlkey=y1sq2itm2qup8h7cgpebo0w06&amp;dl=0","Click to download SizeChart")</f>
      </c>
      <c r="C5573" s="0" t="inlineStr">
        <is>
          <t>Shaw Men's Cotton T-Shirt</t>
        </is>
      </c>
      <c r="D5573" s="0" t="inlineStr">
        <is>
          <t>154272</t>
        </is>
      </c>
      <c r="E5573" s="0" t="inlineStr">
        <is>
          <t>BLANK SHAW M RD:154272G-4XL</t>
        </is>
      </c>
      <c r="F5573" s="0" t="inlineStr">
        <is>
          <t>899154272100</t>
        </is>
      </c>
      <c r="G5573" s="0" t="inlineStr">
        <is>
          <t>MENS</t>
        </is>
      </c>
      <c r="H5573" s="0" t="inlineStr">
        <is>
          <t>4XL</t>
        </is>
      </c>
      <c r="I5573" s="0">
        <v>18.99</v>
      </c>
      <c r="J5573" s="0">
        <v>8</v>
      </c>
    </row>
    <row r="5574" spans="1:10" customHeight="0">
      <c r="A5574" s="0">
        <f>HYPERLINK("https://dl.dropboxusercontent.com/scl/fi/l2avr2396b4twixjjimjn/hawkin-154913-tn.jpg?rlkey=fk6ijyq514dbje4503rhqvv70&amp;dl=0","Click to download Image")</f>
      </c>
      <c r="B5574" s="0">
        <f>HYPERLINK("https://dl.dropboxusercontent.com/scl/fi/4ut7myoht1b6n7dt7s0q1/mens-pullover-size-chartshawkin.jpg?rlkey=bivrz0d4duzhzcovajmdx2q2f&amp;dl=0","Click to download SizeChart")</f>
      </c>
      <c r="C5574" s="0" t="inlineStr">
        <is>
          <t>Hawkin Men's Quarter Snap Fleece Pullover</t>
        </is>
      </c>
      <c r="D5574" s="0" t="inlineStr">
        <is>
          <t>154913</t>
        </is>
      </c>
      <c r="E5574" s="0" t="inlineStr">
        <is>
          <t>BLANK HAWKIN M BK:154913A-S</t>
        </is>
      </c>
      <c r="F5574" s="0" t="inlineStr">
        <is>
          <t>899154913041</t>
        </is>
      </c>
      <c r="G5574" s="0" t="inlineStr">
        <is>
          <t>MENS</t>
        </is>
      </c>
      <c r="H5574" s="0" t="inlineStr">
        <is>
          <t>S</t>
        </is>
      </c>
      <c r="I5574" s="0">
        <v>55.99</v>
      </c>
      <c r="J5574" s="0">
        <v>24</v>
      </c>
    </row>
    <row r="5575" spans="1:10" customHeight="0">
      <c r="A5575" s="0">
        <f>HYPERLINK("https://dl.dropboxusercontent.com/scl/fi/l2avr2396b4twixjjimjn/hawkin-154913-tn.jpg?rlkey=fk6ijyq514dbje4503rhqvv70&amp;dl=0","Click to download Image")</f>
      </c>
      <c r="B5575" s="0">
        <f>HYPERLINK("https://dl.dropboxusercontent.com/scl/fi/4ut7myoht1b6n7dt7s0q1/mens-pullover-size-chartshawkin.jpg?rlkey=bivrz0d4duzhzcovajmdx2q2f&amp;dl=0","Click to download SizeChart")</f>
      </c>
      <c r="C5575" s="0" t="inlineStr">
        <is>
          <t>Hawkin Men's Quarter Snap Fleece Pullover</t>
        </is>
      </c>
      <c r="D5575" s="0" t="inlineStr">
        <is>
          <t>154913</t>
        </is>
      </c>
      <c r="E5575" s="0" t="inlineStr">
        <is>
          <t>BLANK HAWKIN M BK:154913B-M</t>
        </is>
      </c>
      <c r="F5575" s="0" t="inlineStr">
        <is>
          <t>899154913058</t>
        </is>
      </c>
      <c r="G5575" s="0" t="inlineStr">
        <is>
          <t>MENS</t>
        </is>
      </c>
      <c r="H5575" s="0" t="inlineStr">
        <is>
          <t>M</t>
        </is>
      </c>
      <c r="I5575" s="0">
        <v>55.99</v>
      </c>
      <c r="J5575" s="0">
        <v>49</v>
      </c>
    </row>
    <row r="5576" spans="1:10" customHeight="0">
      <c r="A5576" s="0">
        <f>HYPERLINK("https://dl.dropboxusercontent.com/scl/fi/l2avr2396b4twixjjimjn/hawkin-154913-tn.jpg?rlkey=fk6ijyq514dbje4503rhqvv70&amp;dl=0","Click to download Image")</f>
      </c>
      <c r="B5576" s="0">
        <f>HYPERLINK("https://dl.dropboxusercontent.com/scl/fi/4ut7myoht1b6n7dt7s0q1/mens-pullover-size-chartshawkin.jpg?rlkey=bivrz0d4duzhzcovajmdx2q2f&amp;dl=0","Click to download SizeChart")</f>
      </c>
      <c r="C5576" s="0" t="inlineStr">
        <is>
          <t>Hawkin Men's Quarter Snap Fleece Pullover</t>
        </is>
      </c>
      <c r="D5576" s="0" t="inlineStr">
        <is>
          <t>154913</t>
        </is>
      </c>
      <c r="E5576" s="0" t="inlineStr">
        <is>
          <t>BLANK HAWKIN M BK:154913C-L</t>
        </is>
      </c>
      <c r="F5576" s="0" t="inlineStr">
        <is>
          <t>899154913065</t>
        </is>
      </c>
      <c r="G5576" s="0" t="inlineStr">
        <is>
          <t>MENS</t>
        </is>
      </c>
      <c r="H5576" s="0" t="inlineStr">
        <is>
          <t>L</t>
        </is>
      </c>
      <c r="I5576" s="0">
        <v>55.99</v>
      </c>
      <c r="J5576" s="0">
        <v>71</v>
      </c>
    </row>
    <row r="5577" spans="1:10" customHeight="0">
      <c r="A5577" s="0">
        <f>HYPERLINK("https://dl.dropboxusercontent.com/scl/fi/l2avr2396b4twixjjimjn/hawkin-154913-tn.jpg?rlkey=fk6ijyq514dbje4503rhqvv70&amp;dl=0","Click to download Image")</f>
      </c>
      <c r="B5577" s="0">
        <f>HYPERLINK("https://dl.dropboxusercontent.com/scl/fi/4ut7myoht1b6n7dt7s0q1/mens-pullover-size-chartshawkin.jpg?rlkey=bivrz0d4duzhzcovajmdx2q2f&amp;dl=0","Click to download SizeChart")</f>
      </c>
      <c r="C5577" s="0" t="inlineStr">
        <is>
          <t>Hawkin Men's Quarter Snap Fleece Pullover</t>
        </is>
      </c>
      <c r="D5577" s="0" t="inlineStr">
        <is>
          <t>154913</t>
        </is>
      </c>
      <c r="E5577" s="0" t="inlineStr">
        <is>
          <t>BLANK HAWKIN M BK:154913D-XL</t>
        </is>
      </c>
      <c r="F5577" s="0" t="inlineStr">
        <is>
          <t>899154913072</t>
        </is>
      </c>
      <c r="G5577" s="0" t="inlineStr">
        <is>
          <t>MENS</t>
        </is>
      </c>
      <c r="H5577" s="0" t="inlineStr">
        <is>
          <t>XL</t>
        </is>
      </c>
      <c r="I5577" s="0">
        <v>55.99</v>
      </c>
      <c r="J5577" s="0">
        <v>72</v>
      </c>
    </row>
    <row r="5578" spans="1:10" customHeight="0">
      <c r="A5578" s="0">
        <f>HYPERLINK("https://dl.dropboxusercontent.com/scl/fi/l2avr2396b4twixjjimjn/hawkin-154913-tn.jpg?rlkey=fk6ijyq514dbje4503rhqvv70&amp;dl=0","Click to download Image")</f>
      </c>
      <c r="B5578" s="0">
        <f>HYPERLINK("https://dl.dropboxusercontent.com/scl/fi/4ut7myoht1b6n7dt7s0q1/mens-pullover-size-chartshawkin.jpg?rlkey=bivrz0d4duzhzcovajmdx2q2f&amp;dl=0","Click to download SizeChart")</f>
      </c>
      <c r="C5578" s="0" t="inlineStr">
        <is>
          <t>Hawkin Men's Quarter Snap Fleece Pullover</t>
        </is>
      </c>
      <c r="D5578" s="0" t="inlineStr">
        <is>
          <t>154913</t>
        </is>
      </c>
      <c r="E5578" s="0" t="inlineStr">
        <is>
          <t>BLANK HAWKIN M BK:154913E-2XL</t>
        </is>
      </c>
      <c r="F5578" s="0" t="inlineStr">
        <is>
          <t>899154913089</t>
        </is>
      </c>
      <c r="G5578" s="0" t="inlineStr">
        <is>
          <t>MENS</t>
        </is>
      </c>
      <c r="H5578" s="0" t="inlineStr">
        <is>
          <t>2XL</t>
        </is>
      </c>
      <c r="I5578" s="0">
        <v>55.99</v>
      </c>
      <c r="J5578" s="0">
        <v>49</v>
      </c>
    </row>
    <row r="5579" spans="1:10" customHeight="0">
      <c r="A5579" s="0">
        <f>HYPERLINK("https://dl.dropboxusercontent.com/scl/fi/l2avr2396b4twixjjimjn/hawkin-154913-tn.jpg?rlkey=fk6ijyq514dbje4503rhqvv70&amp;dl=0","Click to download Image")</f>
      </c>
      <c r="B5579" s="0">
        <f>HYPERLINK("https://dl.dropboxusercontent.com/scl/fi/4ut7myoht1b6n7dt7s0q1/mens-pullover-size-chartshawkin.jpg?rlkey=bivrz0d4duzhzcovajmdx2q2f&amp;dl=0","Click to download SizeChart")</f>
      </c>
      <c r="C5579" s="0" t="inlineStr">
        <is>
          <t>Hawkin Men's Quarter Snap Fleece Pullover</t>
        </is>
      </c>
      <c r="D5579" s="0" t="inlineStr">
        <is>
          <t>154913</t>
        </is>
      </c>
      <c r="E5579" s="0" t="inlineStr">
        <is>
          <t>BLANK HAWKIN M BK:154913F-3XL</t>
        </is>
      </c>
      <c r="F5579" s="0" t="inlineStr">
        <is>
          <t>899154913096</t>
        </is>
      </c>
      <c r="G5579" s="0" t="inlineStr">
        <is>
          <t>MENS</t>
        </is>
      </c>
      <c r="H5579" s="0" t="inlineStr">
        <is>
          <t>3XL</t>
        </is>
      </c>
      <c r="I5579" s="0">
        <v>55.99</v>
      </c>
      <c r="J5579" s="0">
        <v>25</v>
      </c>
    </row>
    <row r="5580" spans="1:10" customHeight="0">
      <c r="A5580" s="0">
        <f>HYPERLINK("https://dl.dropboxusercontent.com/scl/fi/2f3uiddsr83roq76kngsn/north.jpg?rlkey=s7j8cvyvsd9skw52y00ezkufe&amp;dl=0","Click to download Image")</f>
      </c>
      <c r="B5580" s="0">
        <f>HYPERLINK("https://dl.dropboxusercontent.com/scl/fi/myv51i1af2aum4ss0hh68/womens-t-shirt-size-chartsnorth.jpg?rlkey=trudgerse9rjcb3zzj9ojgpkd&amp;dl=0","Click to download SizeChart")</f>
      </c>
      <c r="C5580" s="0" t="inlineStr">
        <is>
          <t>North Women's Bamboo T-Shirt</t>
        </is>
      </c>
      <c r="D5580" s="0" t="inlineStr">
        <is>
          <t>155022</t>
        </is>
      </c>
      <c r="E5580" s="0" t="inlineStr">
        <is>
          <t>BLANK NORTH W ND:155022AA-XS</t>
        </is>
      </c>
      <c r="F5580" s="0" t="inlineStr">
        <is>
          <t>899155022032</t>
        </is>
      </c>
      <c r="G5580" s="0" t="inlineStr">
        <is>
          <t>WOMENS</t>
        </is>
      </c>
      <c r="H5580" s="0" t="inlineStr">
        <is>
          <t>XS</t>
        </is>
      </c>
      <c r="I5580" s="0">
        <v>25.99</v>
      </c>
      <c r="J5580" s="0">
        <v>37</v>
      </c>
    </row>
    <row r="5581" spans="1:10" customHeight="0">
      <c r="A5581" s="0">
        <f>HYPERLINK("https://dl.dropboxusercontent.com/scl/fi/2f3uiddsr83roq76kngsn/north.jpg?rlkey=s7j8cvyvsd9skw52y00ezkufe&amp;dl=0","Click to download Image")</f>
      </c>
      <c r="B5581" s="0">
        <f>HYPERLINK("https://dl.dropboxusercontent.com/scl/fi/myv51i1af2aum4ss0hh68/womens-t-shirt-size-chartsnorth.jpg?rlkey=trudgerse9rjcb3zzj9ojgpkd&amp;dl=0","Click to download SizeChart")</f>
      </c>
      <c r="C5581" s="0" t="inlineStr">
        <is>
          <t>North Women's Bamboo T-Shirt</t>
        </is>
      </c>
      <c r="D5581" s="0" t="inlineStr">
        <is>
          <t>155022</t>
        </is>
      </c>
      <c r="E5581" s="0" t="inlineStr">
        <is>
          <t>BLANK NORTH W ND:155022A-S</t>
        </is>
      </c>
      <c r="F5581" s="0" t="inlineStr">
        <is>
          <t>899155022049</t>
        </is>
      </c>
      <c r="G5581" s="0" t="inlineStr">
        <is>
          <t>WOMENS</t>
        </is>
      </c>
      <c r="H5581" s="0" t="inlineStr">
        <is>
          <t>S</t>
        </is>
      </c>
      <c r="I5581" s="0">
        <v>25.99</v>
      </c>
      <c r="J5581" s="0">
        <v>66</v>
      </c>
    </row>
    <row r="5582" spans="1:10" customHeight="0">
      <c r="A5582" s="0">
        <f>HYPERLINK("https://dl.dropboxusercontent.com/scl/fi/2f3uiddsr83roq76kngsn/north.jpg?rlkey=s7j8cvyvsd9skw52y00ezkufe&amp;dl=0","Click to download Image")</f>
      </c>
      <c r="B5582" s="0">
        <f>HYPERLINK("https://dl.dropboxusercontent.com/scl/fi/myv51i1af2aum4ss0hh68/womens-t-shirt-size-chartsnorth.jpg?rlkey=trudgerse9rjcb3zzj9ojgpkd&amp;dl=0","Click to download SizeChart")</f>
      </c>
      <c r="C5582" s="0" t="inlineStr">
        <is>
          <t>North Women's Bamboo T-Shirt</t>
        </is>
      </c>
      <c r="D5582" s="0" t="inlineStr">
        <is>
          <t>155022</t>
        </is>
      </c>
      <c r="E5582" s="0" t="inlineStr">
        <is>
          <t>BLANK NORTH W ND:155022B-M</t>
        </is>
      </c>
      <c r="F5582" s="0" t="inlineStr">
        <is>
          <t>899155022056</t>
        </is>
      </c>
      <c r="G5582" s="0" t="inlineStr">
        <is>
          <t>WOMENS</t>
        </is>
      </c>
      <c r="H5582" s="0" t="inlineStr">
        <is>
          <t>M</t>
        </is>
      </c>
      <c r="I5582" s="0">
        <v>25.99</v>
      </c>
      <c r="J5582" s="0">
        <v>126</v>
      </c>
    </row>
    <row r="5583" spans="1:10" customHeight="0">
      <c r="A5583" s="0">
        <f>HYPERLINK("https://dl.dropboxusercontent.com/scl/fi/2f3uiddsr83roq76kngsn/north.jpg?rlkey=s7j8cvyvsd9skw52y00ezkufe&amp;dl=0","Click to download Image")</f>
      </c>
      <c r="B5583" s="0">
        <f>HYPERLINK("https://dl.dropboxusercontent.com/scl/fi/myv51i1af2aum4ss0hh68/womens-t-shirt-size-chartsnorth.jpg?rlkey=trudgerse9rjcb3zzj9ojgpkd&amp;dl=0","Click to download SizeChart")</f>
      </c>
      <c r="C5583" s="0" t="inlineStr">
        <is>
          <t>North Women's Bamboo T-Shirt</t>
        </is>
      </c>
      <c r="D5583" s="0" t="inlineStr">
        <is>
          <t>155022</t>
        </is>
      </c>
      <c r="E5583" s="0" t="inlineStr">
        <is>
          <t>BLANK NORTH W ND:155022C-L</t>
        </is>
      </c>
      <c r="F5583" s="0" t="inlineStr">
        <is>
          <t>899155022063</t>
        </is>
      </c>
      <c r="G5583" s="0" t="inlineStr">
        <is>
          <t>WOMENS</t>
        </is>
      </c>
      <c r="H5583" s="0" t="inlineStr">
        <is>
          <t>L</t>
        </is>
      </c>
      <c r="I5583" s="0">
        <v>25.99</v>
      </c>
      <c r="J5583" s="0">
        <v>127</v>
      </c>
    </row>
    <row r="5584" spans="1:10" customHeight="0">
      <c r="A5584" s="0">
        <f>HYPERLINK("https://dl.dropboxusercontent.com/scl/fi/2f3uiddsr83roq76kngsn/north.jpg?rlkey=s7j8cvyvsd9skw52y00ezkufe&amp;dl=0","Click to download Image")</f>
      </c>
      <c r="B5584" s="0">
        <f>HYPERLINK("https://dl.dropboxusercontent.com/scl/fi/myv51i1af2aum4ss0hh68/womens-t-shirt-size-chartsnorth.jpg?rlkey=trudgerse9rjcb3zzj9ojgpkd&amp;dl=0","Click to download SizeChart")</f>
      </c>
      <c r="C5584" s="0" t="inlineStr">
        <is>
          <t>North Women's Bamboo T-Shirt</t>
        </is>
      </c>
      <c r="D5584" s="0" t="inlineStr">
        <is>
          <t>155022</t>
        </is>
      </c>
      <c r="E5584" s="0" t="inlineStr">
        <is>
          <t>BLANK NORTH W ND:155022D-XL</t>
        </is>
      </c>
      <c r="F5584" s="0" t="inlineStr">
        <is>
          <t>899155022070</t>
        </is>
      </c>
      <c r="G5584" s="0" t="inlineStr">
        <is>
          <t>WOMENS</t>
        </is>
      </c>
      <c r="H5584" s="0" t="inlineStr">
        <is>
          <t>XL</t>
        </is>
      </c>
      <c r="I5584" s="0">
        <v>25.99</v>
      </c>
      <c r="J5584" s="0">
        <v>69</v>
      </c>
    </row>
    <row r="5585" spans="1:10" customHeight="0">
      <c r="A5585" s="0">
        <f>HYPERLINK("https://dl.dropboxusercontent.com/scl/fi/2f3uiddsr83roq76kngsn/north.jpg?rlkey=s7j8cvyvsd9skw52y00ezkufe&amp;dl=0","Click to download Image")</f>
      </c>
      <c r="B5585" s="0">
        <f>HYPERLINK("https://dl.dropboxusercontent.com/scl/fi/myv51i1af2aum4ss0hh68/womens-t-shirt-size-chartsnorth.jpg?rlkey=trudgerse9rjcb3zzj9ojgpkd&amp;dl=0","Click to download SizeChart")</f>
      </c>
      <c r="C5585" s="0" t="inlineStr">
        <is>
          <t>North Women's Bamboo T-Shirt</t>
        </is>
      </c>
      <c r="D5585" s="0" t="inlineStr">
        <is>
          <t>155022</t>
        </is>
      </c>
      <c r="E5585" s="0" t="inlineStr">
        <is>
          <t>BLANK NORTH W ND:155022E-2XL</t>
        </is>
      </c>
      <c r="F5585" s="0" t="inlineStr">
        <is>
          <t>899155022087</t>
        </is>
      </c>
      <c r="G5585" s="0" t="inlineStr">
        <is>
          <t>WOMENS</t>
        </is>
      </c>
      <c r="H5585" s="0" t="inlineStr">
        <is>
          <t>2XL</t>
        </is>
      </c>
      <c r="I5585" s="0">
        <v>25.99</v>
      </c>
      <c r="J5585" s="0">
        <v>35</v>
      </c>
    </row>
    <row r="5586" spans="1:10" customHeight="0">
      <c r="A5586" s="0">
        <f>HYPERLINK("https://dl.dropboxusercontent.com/scl/fi/2f3uiddsr83roq76kngsn/north.jpg?rlkey=s7j8cvyvsd9skw52y00ezkufe&amp;dl=0","Click to download Image")</f>
      </c>
      <c r="B5586" s="0">
        <f>HYPERLINK("https://dl.dropboxusercontent.com/scl/fi/myv51i1af2aum4ss0hh68/womens-t-shirt-size-chartsnorth.jpg?rlkey=trudgerse9rjcb3zzj9ojgpkd&amp;dl=0","Click to download SizeChart")</f>
      </c>
      <c r="C5586" s="0" t="inlineStr">
        <is>
          <t>North Women's Bamboo T-Shirt</t>
        </is>
      </c>
      <c r="D5586" s="0" t="inlineStr">
        <is>
          <t>155022</t>
        </is>
      </c>
      <c r="E5586" s="0" t="inlineStr">
        <is>
          <t>BLANK NORTH W ND:155022F-3XL</t>
        </is>
      </c>
      <c r="F5586" s="0" t="inlineStr">
        <is>
          <t>899155022094</t>
        </is>
      </c>
      <c r="G5586" s="0" t="inlineStr">
        <is>
          <t>WOMENS</t>
        </is>
      </c>
      <c r="H5586" s="0" t="inlineStr">
        <is>
          <t>3XL</t>
        </is>
      </c>
      <c r="I5586" s="0">
        <v>25.99</v>
      </c>
      <c r="J5586" s="0">
        <v>20</v>
      </c>
    </row>
    <row r="5587" spans="1:10" customHeight="0">
      <c r="A5587" s="0">
        <f>HYPERLINK("https://dl.dropboxusercontent.com/scl/fi/j1b5roi5l7tpwd3en1or9/eco-temppe.jpg?rlkey=8g4ny0bpt02o8d7nb8tf4x3em&amp;dl=0","Click to download Image")</f>
      </c>
      <c r="B5587" s="0">
        <f>HYPERLINK("https://dl.dropboxusercontent.com/scl/fi/myv51i1af2aum4ss0hh68/womens-t-shirt-size-chartsnorth.jpg?rlkey=trudgerse9rjcb3zzj9ojgpkd&amp;dl=0","Click to download SizeChart")</f>
      </c>
      <c r="C5587" s="0" t="inlineStr">
        <is>
          <t>North Women's Bamboo T-Shirt</t>
        </is>
      </c>
      <c r="D5587" s="0" t="inlineStr">
        <is>
          <t>155021</t>
        </is>
      </c>
      <c r="E5587" s="0" t="inlineStr">
        <is>
          <t>BLANK NORTH W PE:155021AA-XS</t>
        </is>
      </c>
      <c r="F5587" s="0" t="inlineStr">
        <is>
          <t>899155021035</t>
        </is>
      </c>
      <c r="G5587" s="0" t="inlineStr">
        <is>
          <t>WOMENS</t>
        </is>
      </c>
      <c r="H5587" s="0" t="inlineStr">
        <is>
          <t>XS</t>
        </is>
      </c>
      <c r="I5587" s="0">
        <v>25.99</v>
      </c>
      <c r="J5587" s="0">
        <v>42</v>
      </c>
    </row>
    <row r="5588" spans="1:10" customHeight="0">
      <c r="A5588" s="0">
        <f>HYPERLINK("https://dl.dropboxusercontent.com/scl/fi/j1b5roi5l7tpwd3en1or9/eco-temppe.jpg?rlkey=8g4ny0bpt02o8d7nb8tf4x3em&amp;dl=0","Click to download Image")</f>
      </c>
      <c r="B5588" s="0">
        <f>HYPERLINK("https://dl.dropboxusercontent.com/scl/fi/myv51i1af2aum4ss0hh68/womens-t-shirt-size-chartsnorth.jpg?rlkey=trudgerse9rjcb3zzj9ojgpkd&amp;dl=0","Click to download SizeChart")</f>
      </c>
      <c r="C5588" s="0" t="inlineStr">
        <is>
          <t>North Women's Bamboo T-Shirt</t>
        </is>
      </c>
      <c r="D5588" s="0" t="inlineStr">
        <is>
          <t>155021</t>
        </is>
      </c>
      <c r="E5588" s="0" t="inlineStr">
        <is>
          <t>BLANK NORTH W PE:155021A-S</t>
        </is>
      </c>
      <c r="F5588" s="0" t="inlineStr">
        <is>
          <t>899155021042</t>
        </is>
      </c>
      <c r="G5588" s="0" t="inlineStr">
        <is>
          <t>WOMENS</t>
        </is>
      </c>
      <c r="H5588" s="0" t="inlineStr">
        <is>
          <t>S</t>
        </is>
      </c>
      <c r="I5588" s="0">
        <v>25.99</v>
      </c>
      <c r="J5588" s="0">
        <v>80</v>
      </c>
    </row>
    <row r="5589" spans="1:10" customHeight="0">
      <c r="A5589" s="0">
        <f>HYPERLINK("https://dl.dropboxusercontent.com/scl/fi/j1b5roi5l7tpwd3en1or9/eco-temppe.jpg?rlkey=8g4ny0bpt02o8d7nb8tf4x3em&amp;dl=0","Click to download Image")</f>
      </c>
      <c r="B5589" s="0">
        <f>HYPERLINK("https://dl.dropboxusercontent.com/scl/fi/myv51i1af2aum4ss0hh68/womens-t-shirt-size-chartsnorth.jpg?rlkey=trudgerse9rjcb3zzj9ojgpkd&amp;dl=0","Click to download SizeChart")</f>
      </c>
      <c r="C5589" s="0" t="inlineStr">
        <is>
          <t>North Women's Bamboo T-Shirt</t>
        </is>
      </c>
      <c r="D5589" s="0" t="inlineStr">
        <is>
          <t>155021</t>
        </is>
      </c>
      <c r="E5589" s="0" t="inlineStr">
        <is>
          <t>BLANK NORTH W PE:155021B-M</t>
        </is>
      </c>
      <c r="F5589" s="0" t="inlineStr">
        <is>
          <t>899155021059</t>
        </is>
      </c>
      <c r="G5589" s="0" t="inlineStr">
        <is>
          <t>WOMENS</t>
        </is>
      </c>
      <c r="H5589" s="0" t="inlineStr">
        <is>
          <t>M</t>
        </is>
      </c>
      <c r="I5589" s="0">
        <v>25.99</v>
      </c>
      <c r="J5589" s="0">
        <v>144</v>
      </c>
    </row>
    <row r="5590" spans="1:10" customHeight="0">
      <c r="A5590" s="0">
        <f>HYPERLINK("https://dl.dropboxusercontent.com/scl/fi/j1b5roi5l7tpwd3en1or9/eco-temppe.jpg?rlkey=8g4ny0bpt02o8d7nb8tf4x3em&amp;dl=0","Click to download Image")</f>
      </c>
      <c r="B5590" s="0">
        <f>HYPERLINK("https://dl.dropboxusercontent.com/scl/fi/myv51i1af2aum4ss0hh68/womens-t-shirt-size-chartsnorth.jpg?rlkey=trudgerse9rjcb3zzj9ojgpkd&amp;dl=0","Click to download SizeChart")</f>
      </c>
      <c r="C5590" s="0" t="inlineStr">
        <is>
          <t>North Women's Bamboo T-Shirt</t>
        </is>
      </c>
      <c r="D5590" s="0" t="inlineStr">
        <is>
          <t>155021</t>
        </is>
      </c>
      <c r="E5590" s="0" t="inlineStr">
        <is>
          <t>BLANK NORTH W PE:155021C-L</t>
        </is>
      </c>
      <c r="F5590" s="0" t="inlineStr">
        <is>
          <t>899155021066</t>
        </is>
      </c>
      <c r="G5590" s="0" t="inlineStr">
        <is>
          <t>WOMENS</t>
        </is>
      </c>
      <c r="H5590" s="0" t="inlineStr">
        <is>
          <t>L</t>
        </is>
      </c>
      <c r="I5590" s="0">
        <v>25.99</v>
      </c>
      <c r="J5590" s="0">
        <v>144</v>
      </c>
    </row>
    <row r="5591" spans="1:10" customHeight="0">
      <c r="A5591" s="0">
        <f>HYPERLINK("https://dl.dropboxusercontent.com/scl/fi/j1b5roi5l7tpwd3en1or9/eco-temppe.jpg?rlkey=8g4ny0bpt02o8d7nb8tf4x3em&amp;dl=0","Click to download Image")</f>
      </c>
      <c r="B5591" s="0">
        <f>HYPERLINK("https://dl.dropboxusercontent.com/scl/fi/myv51i1af2aum4ss0hh68/womens-t-shirt-size-chartsnorth.jpg?rlkey=trudgerse9rjcb3zzj9ojgpkd&amp;dl=0","Click to download SizeChart")</f>
      </c>
      <c r="C5591" s="0" t="inlineStr">
        <is>
          <t>North Women's Bamboo T-Shirt</t>
        </is>
      </c>
      <c r="D5591" s="0" t="inlineStr">
        <is>
          <t>155021</t>
        </is>
      </c>
      <c r="E5591" s="0" t="inlineStr">
        <is>
          <t>BLANK NORTH W PE:155021D-XL</t>
        </is>
      </c>
      <c r="F5591" s="0" t="inlineStr">
        <is>
          <t>899155021073</t>
        </is>
      </c>
      <c r="G5591" s="0" t="inlineStr">
        <is>
          <t>WOMENS</t>
        </is>
      </c>
      <c r="H5591" s="0" t="inlineStr">
        <is>
          <t>XL</t>
        </is>
      </c>
      <c r="I5591" s="0">
        <v>25.99</v>
      </c>
      <c r="J5591" s="0">
        <v>82</v>
      </c>
    </row>
    <row r="5592" spans="1:10" customHeight="0">
      <c r="A5592" s="0">
        <f>HYPERLINK("https://dl.dropboxusercontent.com/scl/fi/j1b5roi5l7tpwd3en1or9/eco-temppe.jpg?rlkey=8g4ny0bpt02o8d7nb8tf4x3em&amp;dl=0","Click to download Image")</f>
      </c>
      <c r="B5592" s="0">
        <f>HYPERLINK("https://dl.dropboxusercontent.com/scl/fi/myv51i1af2aum4ss0hh68/womens-t-shirt-size-chartsnorth.jpg?rlkey=trudgerse9rjcb3zzj9ojgpkd&amp;dl=0","Click to download SizeChart")</f>
      </c>
      <c r="C5592" s="0" t="inlineStr">
        <is>
          <t>North Women's Bamboo T-Shirt</t>
        </is>
      </c>
      <c r="D5592" s="0" t="inlineStr">
        <is>
          <t>155021</t>
        </is>
      </c>
      <c r="E5592" s="0" t="inlineStr">
        <is>
          <t>BLANK NORTH W PE:155021E-2XL</t>
        </is>
      </c>
      <c r="F5592" s="0" t="inlineStr">
        <is>
          <t>899155021080</t>
        </is>
      </c>
      <c r="G5592" s="0" t="inlineStr">
        <is>
          <t>WOMENS</t>
        </is>
      </c>
      <c r="H5592" s="0" t="inlineStr">
        <is>
          <t>2XL</t>
        </is>
      </c>
      <c r="I5592" s="0">
        <v>25.99</v>
      </c>
      <c r="J5592" s="0">
        <v>42</v>
      </c>
    </row>
    <row r="5593" spans="1:10" customHeight="0">
      <c r="A5593" s="0">
        <f>HYPERLINK("https://dl.dropboxusercontent.com/scl/fi/j1b5roi5l7tpwd3en1or9/eco-temppe.jpg?rlkey=8g4ny0bpt02o8d7nb8tf4x3em&amp;dl=0","Click to download Image")</f>
      </c>
      <c r="B5593" s="0">
        <f>HYPERLINK("https://dl.dropboxusercontent.com/scl/fi/myv51i1af2aum4ss0hh68/womens-t-shirt-size-chartsnorth.jpg?rlkey=trudgerse9rjcb3zzj9ojgpkd&amp;dl=0","Click to download SizeChart")</f>
      </c>
      <c r="C5593" s="0" t="inlineStr">
        <is>
          <t>North Women's Bamboo T-Shirt</t>
        </is>
      </c>
      <c r="D5593" s="0" t="inlineStr">
        <is>
          <t>155021</t>
        </is>
      </c>
      <c r="E5593" s="0" t="inlineStr">
        <is>
          <t>BLANK NORTH W PE:155021F-3XL</t>
        </is>
      </c>
      <c r="F5593" s="0" t="inlineStr">
        <is>
          <t>899155021097</t>
        </is>
      </c>
      <c r="G5593" s="0" t="inlineStr">
        <is>
          <t>WOMENS</t>
        </is>
      </c>
      <c r="H5593" s="0" t="inlineStr">
        <is>
          <t>3XL</t>
        </is>
      </c>
      <c r="I5593" s="0">
        <v>25.99</v>
      </c>
      <c r="J5593" s="0">
        <v>21</v>
      </c>
    </row>
    <row r="5594" spans="1:10" customHeight="0">
      <c r="A5594" s="0">
        <f>HYPERLINK("https://dl.dropboxusercontent.com/scl/fi/h0kc1wqd8knukqp6xze2y/eco-tempol.jpg?rlkey=f8tg1u2xiydcm30mashi0x9r7&amp;dl=0","Click to download Image")</f>
      </c>
      <c r="B5594" s="0">
        <f>HYPERLINK("https://dl.dropboxusercontent.com/scl/fi/myv51i1af2aum4ss0hh68/womens-t-shirt-size-chartsnorth.jpg?rlkey=trudgerse9rjcb3zzj9ojgpkd&amp;dl=0","Click to download SizeChart")</f>
      </c>
      <c r="C5594" s="0" t="inlineStr">
        <is>
          <t>North Women's Bamboo T-Shirt</t>
        </is>
      </c>
      <c r="D5594" s="0" t="inlineStr">
        <is>
          <t>155024</t>
        </is>
      </c>
      <c r="E5594" s="0" t="inlineStr">
        <is>
          <t>BLANK NORTH W GN:155024AA-XS</t>
        </is>
      </c>
      <c r="F5594" s="0" t="inlineStr">
        <is>
          <t>899155024036</t>
        </is>
      </c>
      <c r="G5594" s="0" t="inlineStr">
        <is>
          <t>WOMENS</t>
        </is>
      </c>
      <c r="H5594" s="0" t="inlineStr">
        <is>
          <t>XS</t>
        </is>
      </c>
      <c r="I5594" s="0">
        <v>25.99</v>
      </c>
      <c r="J5594" s="0">
        <v>6</v>
      </c>
    </row>
    <row r="5595" spans="1:10" customHeight="0">
      <c r="A5595" s="0">
        <f>HYPERLINK("https://dl.dropboxusercontent.com/scl/fi/h0kc1wqd8knukqp6xze2y/eco-tempol.jpg?rlkey=f8tg1u2xiydcm30mashi0x9r7&amp;dl=0","Click to download Image")</f>
      </c>
      <c r="B5595" s="0">
        <f>HYPERLINK("https://dl.dropboxusercontent.com/scl/fi/myv51i1af2aum4ss0hh68/womens-t-shirt-size-chartsnorth.jpg?rlkey=trudgerse9rjcb3zzj9ojgpkd&amp;dl=0","Click to download SizeChart")</f>
      </c>
      <c r="C5595" s="0" t="inlineStr">
        <is>
          <t>North Women's Bamboo T-Shirt</t>
        </is>
      </c>
      <c r="D5595" s="0" t="inlineStr">
        <is>
          <t>155024</t>
        </is>
      </c>
      <c r="E5595" s="0" t="inlineStr">
        <is>
          <t>BLANK NORTH W GN:155024A-S</t>
        </is>
      </c>
      <c r="F5595" s="0" t="inlineStr">
        <is>
          <t>899155024043</t>
        </is>
      </c>
      <c r="G5595" s="0" t="inlineStr">
        <is>
          <t>WOMENS</t>
        </is>
      </c>
      <c r="H5595" s="0" t="inlineStr">
        <is>
          <t>S</t>
        </is>
      </c>
      <c r="I5595" s="0">
        <v>25.99</v>
      </c>
      <c r="J5595" s="0">
        <v>12</v>
      </c>
    </row>
    <row r="5596" spans="1:10" customHeight="0">
      <c r="A5596" s="0">
        <f>HYPERLINK("https://dl.dropboxusercontent.com/scl/fi/h0kc1wqd8knukqp6xze2y/eco-tempol.jpg?rlkey=f8tg1u2xiydcm30mashi0x9r7&amp;dl=0","Click to download Image")</f>
      </c>
      <c r="B5596" s="0">
        <f>HYPERLINK("https://dl.dropboxusercontent.com/scl/fi/myv51i1af2aum4ss0hh68/womens-t-shirt-size-chartsnorth.jpg?rlkey=trudgerse9rjcb3zzj9ojgpkd&amp;dl=0","Click to download SizeChart")</f>
      </c>
      <c r="C5596" s="0" t="inlineStr">
        <is>
          <t>North Women's Bamboo T-Shirt</t>
        </is>
      </c>
      <c r="D5596" s="0" t="inlineStr">
        <is>
          <t>155024</t>
        </is>
      </c>
      <c r="E5596" s="0" t="inlineStr">
        <is>
          <t>BLANK NORTH W GN:155024B-M</t>
        </is>
      </c>
      <c r="F5596" s="0" t="inlineStr">
        <is>
          <t>899155024050</t>
        </is>
      </c>
      <c r="G5596" s="0" t="inlineStr">
        <is>
          <t>WOMENS</t>
        </is>
      </c>
      <c r="H5596" s="0" t="inlineStr">
        <is>
          <t>M</t>
        </is>
      </c>
      <c r="I5596" s="0">
        <v>25.99</v>
      </c>
      <c r="J5596" s="0">
        <v>23</v>
      </c>
    </row>
    <row r="5597" spans="1:10" customHeight="0">
      <c r="A5597" s="0">
        <f>HYPERLINK("https://dl.dropboxusercontent.com/scl/fi/h0kc1wqd8knukqp6xze2y/eco-tempol.jpg?rlkey=f8tg1u2xiydcm30mashi0x9r7&amp;dl=0","Click to download Image")</f>
      </c>
      <c r="B5597" s="0">
        <f>HYPERLINK("https://dl.dropboxusercontent.com/scl/fi/myv51i1af2aum4ss0hh68/womens-t-shirt-size-chartsnorth.jpg?rlkey=trudgerse9rjcb3zzj9ojgpkd&amp;dl=0","Click to download SizeChart")</f>
      </c>
      <c r="C5597" s="0" t="inlineStr">
        <is>
          <t>North Women's Bamboo T-Shirt</t>
        </is>
      </c>
      <c r="D5597" s="0" t="inlineStr">
        <is>
          <t>155024</t>
        </is>
      </c>
      <c r="E5597" s="0" t="inlineStr">
        <is>
          <t>BLANK NORTH W GN:155024C-L</t>
        </is>
      </c>
      <c r="F5597" s="0" t="inlineStr">
        <is>
          <t>899155024067</t>
        </is>
      </c>
      <c r="G5597" s="0" t="inlineStr">
        <is>
          <t>WOMENS</t>
        </is>
      </c>
      <c r="H5597" s="0" t="inlineStr">
        <is>
          <t>L</t>
        </is>
      </c>
      <c r="I5597" s="0">
        <v>25.99</v>
      </c>
      <c r="J5597" s="0">
        <v>25</v>
      </c>
    </row>
    <row r="5598" spans="1:10" customHeight="0">
      <c r="A5598" s="0">
        <f>HYPERLINK("https://dl.dropboxusercontent.com/scl/fi/h0kc1wqd8knukqp6xze2y/eco-tempol.jpg?rlkey=f8tg1u2xiydcm30mashi0x9r7&amp;dl=0","Click to download Image")</f>
      </c>
      <c r="B5598" s="0">
        <f>HYPERLINK("https://dl.dropboxusercontent.com/scl/fi/myv51i1af2aum4ss0hh68/womens-t-shirt-size-chartsnorth.jpg?rlkey=trudgerse9rjcb3zzj9ojgpkd&amp;dl=0","Click to download SizeChart")</f>
      </c>
      <c r="C5598" s="0" t="inlineStr">
        <is>
          <t>North Women's Bamboo T-Shirt</t>
        </is>
      </c>
      <c r="D5598" s="0" t="inlineStr">
        <is>
          <t>155024</t>
        </is>
      </c>
      <c r="E5598" s="0" t="inlineStr">
        <is>
          <t>BLANK NORTH W GN:155024D-XL</t>
        </is>
      </c>
      <c r="F5598" s="0" t="inlineStr">
        <is>
          <t>899155024074</t>
        </is>
      </c>
      <c r="G5598" s="0" t="inlineStr">
        <is>
          <t>WOMENS</t>
        </is>
      </c>
      <c r="H5598" s="0" t="inlineStr">
        <is>
          <t>XL</t>
        </is>
      </c>
      <c r="I5598" s="0">
        <v>25.99</v>
      </c>
      <c r="J5598" s="0">
        <v>14</v>
      </c>
    </row>
    <row r="5599" spans="1:10" customHeight="0">
      <c r="A5599" s="0">
        <f>HYPERLINK("https://dl.dropboxusercontent.com/scl/fi/h0kc1wqd8knukqp6xze2y/eco-tempol.jpg?rlkey=f8tg1u2xiydcm30mashi0x9r7&amp;dl=0","Click to download Image")</f>
      </c>
      <c r="B5599" s="0">
        <f>HYPERLINK("https://dl.dropboxusercontent.com/scl/fi/myv51i1af2aum4ss0hh68/womens-t-shirt-size-chartsnorth.jpg?rlkey=trudgerse9rjcb3zzj9ojgpkd&amp;dl=0","Click to download SizeChart")</f>
      </c>
      <c r="C5599" s="0" t="inlineStr">
        <is>
          <t>North Women's Bamboo T-Shirt</t>
        </is>
      </c>
      <c r="D5599" s="0" t="inlineStr">
        <is>
          <t>155024</t>
        </is>
      </c>
      <c r="E5599" s="0" t="inlineStr">
        <is>
          <t>BLANK NORTH W GN:155024E-2XL</t>
        </is>
      </c>
      <c r="F5599" s="0" t="inlineStr">
        <is>
          <t>899155024081</t>
        </is>
      </c>
      <c r="G5599" s="0" t="inlineStr">
        <is>
          <t>WOMENS</t>
        </is>
      </c>
      <c r="H5599" s="0" t="inlineStr">
        <is>
          <t>2XL</t>
        </is>
      </c>
      <c r="I5599" s="0">
        <v>25.99</v>
      </c>
      <c r="J5599" s="0">
        <v>6</v>
      </c>
    </row>
    <row r="5600" spans="1:10" customHeight="0">
      <c r="A5600" s="0">
        <f>HYPERLINK("https://dl.dropboxusercontent.com/scl/fi/h0kc1wqd8knukqp6xze2y/eco-tempol.jpg?rlkey=f8tg1u2xiydcm30mashi0x9r7&amp;dl=0","Click to download Image")</f>
      </c>
      <c r="B5600" s="0">
        <f>HYPERLINK("https://dl.dropboxusercontent.com/scl/fi/myv51i1af2aum4ss0hh68/womens-t-shirt-size-chartsnorth.jpg?rlkey=trudgerse9rjcb3zzj9ojgpkd&amp;dl=0","Click to download SizeChart")</f>
      </c>
      <c r="C5600" s="0" t="inlineStr">
        <is>
          <t>North Women's Bamboo T-Shirt</t>
        </is>
      </c>
      <c r="D5600" s="0" t="inlineStr">
        <is>
          <t>155024</t>
        </is>
      </c>
      <c r="E5600" s="0" t="inlineStr">
        <is>
          <t>BLANK NORTH W GN:155024F-3XL</t>
        </is>
      </c>
      <c r="F5600" s="0" t="inlineStr">
        <is>
          <t>899155024098</t>
        </is>
      </c>
      <c r="G5600" s="0" t="inlineStr">
        <is>
          <t>WOMENS</t>
        </is>
      </c>
      <c r="H5600" s="0" t="inlineStr">
        <is>
          <t>3XL</t>
        </is>
      </c>
      <c r="I5600" s="0">
        <v>25.99</v>
      </c>
      <c r="J5600" s="0">
        <v>6</v>
      </c>
    </row>
    <row r="5601" spans="1:10" customHeight="0">
      <c r="A5601" s="0">
        <f>HYPERLINK("https://dl.dropboxusercontent.com/scl/fi/pardlpr6wiwaw7nfky1o9/eco-tempcl.jpg?rlkey=tm8c43vnowyq4simnmfal72su&amp;dl=0","Click to download Image")</f>
      </c>
      <c r="B5601" s="0">
        <f>HYPERLINK("https://dl.dropboxusercontent.com/scl/fi/myv51i1af2aum4ss0hh68/womens-t-shirt-size-chartsnorth.jpg?rlkey=trudgerse9rjcb3zzj9ojgpkd&amp;dl=0","Click to download SizeChart")</f>
      </c>
      <c r="C5601" s="0" t="inlineStr">
        <is>
          <t>North Women's Bamboo T-Shirt</t>
        </is>
      </c>
      <c r="D5601" s="0" t="inlineStr">
        <is>
          <t>155005</t>
        </is>
      </c>
      <c r="E5601" s="0" t="inlineStr">
        <is>
          <t>BLANK NORTH W CL:155005AA-XS</t>
        </is>
      </c>
      <c r="F5601" s="0" t="inlineStr">
        <is>
          <t>899155005035</t>
        </is>
      </c>
      <c r="G5601" s="0" t="inlineStr">
        <is>
          <t>WOMENS</t>
        </is>
      </c>
      <c r="H5601" s="0" t="inlineStr">
        <is>
          <t>XS</t>
        </is>
      </c>
      <c r="I5601" s="0">
        <v>25.99</v>
      </c>
      <c r="J5601" s="0">
        <v>7</v>
      </c>
    </row>
    <row r="5602" spans="1:10" customHeight="0">
      <c r="A5602" s="0">
        <f>HYPERLINK("https://dl.dropboxusercontent.com/scl/fi/pardlpr6wiwaw7nfky1o9/eco-tempcl.jpg?rlkey=tm8c43vnowyq4simnmfal72su&amp;dl=0","Click to download Image")</f>
      </c>
      <c r="B5602" s="0">
        <f>HYPERLINK("https://dl.dropboxusercontent.com/scl/fi/myv51i1af2aum4ss0hh68/womens-t-shirt-size-chartsnorth.jpg?rlkey=trudgerse9rjcb3zzj9ojgpkd&amp;dl=0","Click to download SizeChart")</f>
      </c>
      <c r="C5602" s="0" t="inlineStr">
        <is>
          <t>North Women's Bamboo T-Shirt</t>
        </is>
      </c>
      <c r="D5602" s="0" t="inlineStr">
        <is>
          <t>155005</t>
        </is>
      </c>
      <c r="E5602" s="0" t="inlineStr">
        <is>
          <t>BLANK NORTH W CL:155005A-S</t>
        </is>
      </c>
      <c r="F5602" s="0" t="inlineStr">
        <is>
          <t>899155005042</t>
        </is>
      </c>
      <c r="G5602" s="0" t="inlineStr">
        <is>
          <t>WOMENS</t>
        </is>
      </c>
      <c r="H5602" s="0" t="inlineStr">
        <is>
          <t>S</t>
        </is>
      </c>
      <c r="I5602" s="0">
        <v>25.99</v>
      </c>
      <c r="J5602" s="0">
        <v>21</v>
      </c>
    </row>
    <row r="5603" spans="1:10" customHeight="0">
      <c r="A5603" s="0">
        <f>HYPERLINK("https://dl.dropboxusercontent.com/scl/fi/pardlpr6wiwaw7nfky1o9/eco-tempcl.jpg?rlkey=tm8c43vnowyq4simnmfal72su&amp;dl=0","Click to download Image")</f>
      </c>
      <c r="B5603" s="0">
        <f>HYPERLINK("https://dl.dropboxusercontent.com/scl/fi/myv51i1af2aum4ss0hh68/womens-t-shirt-size-chartsnorth.jpg?rlkey=trudgerse9rjcb3zzj9ojgpkd&amp;dl=0","Click to download SizeChart")</f>
      </c>
      <c r="C5603" s="0" t="inlineStr">
        <is>
          <t>North Women's Bamboo T-Shirt</t>
        </is>
      </c>
      <c r="D5603" s="0" t="inlineStr">
        <is>
          <t>155005</t>
        </is>
      </c>
      <c r="E5603" s="0" t="inlineStr">
        <is>
          <t>BLANK NORTH W CL:155005B-M</t>
        </is>
      </c>
      <c r="F5603" s="0" t="inlineStr">
        <is>
          <t>899155005059</t>
        </is>
      </c>
      <c r="G5603" s="0" t="inlineStr">
        <is>
          <t>WOMENS</t>
        </is>
      </c>
      <c r="H5603" s="0" t="inlineStr">
        <is>
          <t>M</t>
        </is>
      </c>
      <c r="I5603" s="0">
        <v>25.99</v>
      </c>
      <c r="J5603" s="0">
        <v>54</v>
      </c>
    </row>
    <row r="5604" spans="1:10" customHeight="0">
      <c r="A5604" s="0">
        <f>HYPERLINK("https://dl.dropboxusercontent.com/scl/fi/pardlpr6wiwaw7nfky1o9/eco-tempcl.jpg?rlkey=tm8c43vnowyq4simnmfal72su&amp;dl=0","Click to download Image")</f>
      </c>
      <c r="B5604" s="0">
        <f>HYPERLINK("https://dl.dropboxusercontent.com/scl/fi/myv51i1af2aum4ss0hh68/womens-t-shirt-size-chartsnorth.jpg?rlkey=trudgerse9rjcb3zzj9ojgpkd&amp;dl=0","Click to download SizeChart")</f>
      </c>
      <c r="C5604" s="0" t="inlineStr">
        <is>
          <t>North Women's Bamboo T-Shirt</t>
        </is>
      </c>
      <c r="D5604" s="0" t="inlineStr">
        <is>
          <t>155005</t>
        </is>
      </c>
      <c r="E5604" s="0" t="inlineStr">
        <is>
          <t>BLANK NORTH W CL:155005C-L</t>
        </is>
      </c>
      <c r="F5604" s="0" t="inlineStr">
        <is>
          <t>899155005066</t>
        </is>
      </c>
      <c r="G5604" s="0" t="inlineStr">
        <is>
          <t>WOMENS</t>
        </is>
      </c>
      <c r="H5604" s="0" t="inlineStr">
        <is>
          <t>L</t>
        </is>
      </c>
      <c r="I5604" s="0">
        <v>25.99</v>
      </c>
      <c r="J5604" s="0">
        <v>54</v>
      </c>
    </row>
    <row r="5605" spans="1:10" customHeight="0">
      <c r="A5605" s="0">
        <f>HYPERLINK("https://dl.dropboxusercontent.com/scl/fi/pardlpr6wiwaw7nfky1o9/eco-tempcl.jpg?rlkey=tm8c43vnowyq4simnmfal72su&amp;dl=0","Click to download Image")</f>
      </c>
      <c r="B5605" s="0">
        <f>HYPERLINK("https://dl.dropboxusercontent.com/scl/fi/myv51i1af2aum4ss0hh68/womens-t-shirt-size-chartsnorth.jpg?rlkey=trudgerse9rjcb3zzj9ojgpkd&amp;dl=0","Click to download SizeChart")</f>
      </c>
      <c r="C5605" s="0" t="inlineStr">
        <is>
          <t>North Women's Bamboo T-Shirt</t>
        </is>
      </c>
      <c r="D5605" s="0" t="inlineStr">
        <is>
          <t>155005</t>
        </is>
      </c>
      <c r="E5605" s="0" t="inlineStr">
        <is>
          <t>BLANK NORTH W CL:155005D-XL</t>
        </is>
      </c>
      <c r="F5605" s="0" t="inlineStr">
        <is>
          <t>899155005073</t>
        </is>
      </c>
      <c r="G5605" s="0" t="inlineStr">
        <is>
          <t>WOMENS</t>
        </is>
      </c>
      <c r="H5605" s="0" t="inlineStr">
        <is>
          <t>XL</t>
        </is>
      </c>
      <c r="I5605" s="0">
        <v>25.99</v>
      </c>
      <c r="J5605" s="0">
        <v>25</v>
      </c>
    </row>
    <row r="5606" spans="1:10" customHeight="0">
      <c r="A5606" s="0">
        <f>HYPERLINK("https://dl.dropboxusercontent.com/scl/fi/pardlpr6wiwaw7nfky1o9/eco-tempcl.jpg?rlkey=tm8c43vnowyq4simnmfal72su&amp;dl=0","Click to download Image")</f>
      </c>
      <c r="B5606" s="0">
        <f>HYPERLINK("https://dl.dropboxusercontent.com/scl/fi/myv51i1af2aum4ss0hh68/womens-t-shirt-size-chartsnorth.jpg?rlkey=trudgerse9rjcb3zzj9ojgpkd&amp;dl=0","Click to download SizeChart")</f>
      </c>
      <c r="C5606" s="0" t="inlineStr">
        <is>
          <t>North Women's Bamboo T-Shirt</t>
        </is>
      </c>
      <c r="D5606" s="0" t="inlineStr">
        <is>
          <t>155005</t>
        </is>
      </c>
      <c r="E5606" s="0" t="inlineStr">
        <is>
          <t>BLANK NORTH W CL:155005E-2XL</t>
        </is>
      </c>
      <c r="F5606" s="0" t="inlineStr">
        <is>
          <t>899155005080</t>
        </is>
      </c>
      <c r="G5606" s="0" t="inlineStr">
        <is>
          <t>WOMENS</t>
        </is>
      </c>
      <c r="H5606" s="0" t="inlineStr">
        <is>
          <t>2XL</t>
        </is>
      </c>
      <c r="I5606" s="0">
        <v>25.99</v>
      </c>
      <c r="J5606" s="0">
        <v>6</v>
      </c>
    </row>
    <row r="5607" spans="1:10" customHeight="0">
      <c r="A5607" s="0">
        <f>HYPERLINK("https://dl.dropboxusercontent.com/scl/fi/pardlpr6wiwaw7nfky1o9/eco-tempcl.jpg?rlkey=tm8c43vnowyq4simnmfal72su&amp;dl=0","Click to download Image")</f>
      </c>
      <c r="B5607" s="0">
        <f>HYPERLINK("https://dl.dropboxusercontent.com/scl/fi/myv51i1af2aum4ss0hh68/womens-t-shirt-size-chartsnorth.jpg?rlkey=trudgerse9rjcb3zzj9ojgpkd&amp;dl=0","Click to download SizeChart")</f>
      </c>
      <c r="C5607" s="0" t="inlineStr">
        <is>
          <t>North Women's Bamboo T-Shirt</t>
        </is>
      </c>
      <c r="D5607" s="0" t="inlineStr">
        <is>
          <t>155005</t>
        </is>
      </c>
      <c r="E5607" s="0" t="inlineStr">
        <is>
          <t>BLANK NORTH W CL:155005F-3XL</t>
        </is>
      </c>
      <c r="F5607" s="0" t="inlineStr">
        <is>
          <t>899155005097</t>
        </is>
      </c>
      <c r="G5607" s="0" t="inlineStr">
        <is>
          <t>WOMENS</t>
        </is>
      </c>
      <c r="H5607" s="0" t="inlineStr">
        <is>
          <t>3XL</t>
        </is>
      </c>
      <c r="I5607" s="0">
        <v>25.99</v>
      </c>
      <c r="J5607" s="0">
        <v>8</v>
      </c>
    </row>
    <row r="5608" spans="1:10" customHeight="0">
      <c r="A5608" s="0">
        <f>HYPERLINK("https://dl.dropboxusercontent.com/scl/fi/i00ncddq83brqimzlhs6k/eco-tempgy.jpg?rlkey=udoh4560rexzoo7llvgua99ct&amp;dl=0","Click to download Image")</f>
      </c>
      <c r="B5608" s="0">
        <f>HYPERLINK("https://dl.dropboxusercontent.com/scl/fi/myv51i1af2aum4ss0hh68/womens-t-shirt-size-chartsnorth.jpg?rlkey=trudgerse9rjcb3zzj9ojgpkd&amp;dl=0","Click to download SizeChart")</f>
      </c>
      <c r="C5608" s="0" t="inlineStr">
        <is>
          <t>North Women's Bamboo T-Shirt</t>
        </is>
      </c>
      <c r="D5608" s="0" t="inlineStr">
        <is>
          <t>155007</t>
        </is>
      </c>
      <c r="E5608" s="0" t="inlineStr">
        <is>
          <t>BLANK NORTH W DG:155007AA-XS</t>
        </is>
      </c>
      <c r="F5608" s="0" t="inlineStr">
        <is>
          <t>899155007039</t>
        </is>
      </c>
      <c r="G5608" s="0" t="inlineStr">
        <is>
          <t>WOMENS</t>
        </is>
      </c>
      <c r="H5608" s="0" t="inlineStr">
        <is>
          <t>XS</t>
        </is>
      </c>
      <c r="I5608" s="0">
        <v>25.99</v>
      </c>
      <c r="J5608" s="0">
        <v>10</v>
      </c>
    </row>
    <row r="5609" spans="1:10" customHeight="0">
      <c r="A5609" s="0">
        <f>HYPERLINK("https://dl.dropboxusercontent.com/scl/fi/i00ncddq83brqimzlhs6k/eco-tempgy.jpg?rlkey=udoh4560rexzoo7llvgua99ct&amp;dl=0","Click to download Image")</f>
      </c>
      <c r="B5609" s="0">
        <f>HYPERLINK("https://dl.dropboxusercontent.com/scl/fi/myv51i1af2aum4ss0hh68/womens-t-shirt-size-chartsnorth.jpg?rlkey=trudgerse9rjcb3zzj9ojgpkd&amp;dl=0","Click to download SizeChart")</f>
      </c>
      <c r="C5609" s="0" t="inlineStr">
        <is>
          <t>North Women's Bamboo T-Shirt</t>
        </is>
      </c>
      <c r="D5609" s="0" t="inlineStr">
        <is>
          <t>155007</t>
        </is>
      </c>
      <c r="E5609" s="0" t="inlineStr">
        <is>
          <t>BLANK NORTH W DG:155007A-S</t>
        </is>
      </c>
      <c r="F5609" s="0" t="inlineStr">
        <is>
          <t>899155007046</t>
        </is>
      </c>
      <c r="G5609" s="0" t="inlineStr">
        <is>
          <t>WOMENS</t>
        </is>
      </c>
      <c r="H5609" s="0" t="inlineStr">
        <is>
          <t>S</t>
        </is>
      </c>
      <c r="I5609" s="0">
        <v>25.99</v>
      </c>
      <c r="J5609" s="0">
        <v>27</v>
      </c>
    </row>
    <row r="5610" spans="1:10" customHeight="0">
      <c r="A5610" s="0">
        <f>HYPERLINK("https://dl.dropboxusercontent.com/scl/fi/i00ncddq83brqimzlhs6k/eco-tempgy.jpg?rlkey=udoh4560rexzoo7llvgua99ct&amp;dl=0","Click to download Image")</f>
      </c>
      <c r="B5610" s="0">
        <f>HYPERLINK("https://dl.dropboxusercontent.com/scl/fi/myv51i1af2aum4ss0hh68/womens-t-shirt-size-chartsnorth.jpg?rlkey=trudgerse9rjcb3zzj9ojgpkd&amp;dl=0","Click to download SizeChart")</f>
      </c>
      <c r="C5610" s="0" t="inlineStr">
        <is>
          <t>North Women's Bamboo T-Shirt</t>
        </is>
      </c>
      <c r="D5610" s="0" t="inlineStr">
        <is>
          <t>155007</t>
        </is>
      </c>
      <c r="E5610" s="0" t="inlineStr">
        <is>
          <t>BLANK NORTH W DG:155007B-M</t>
        </is>
      </c>
      <c r="F5610" s="0" t="inlineStr">
        <is>
          <t>899155007053</t>
        </is>
      </c>
      <c r="G5610" s="0" t="inlineStr">
        <is>
          <t>WOMENS</t>
        </is>
      </c>
      <c r="H5610" s="0" t="inlineStr">
        <is>
          <t>M</t>
        </is>
      </c>
      <c r="I5610" s="0">
        <v>25.99</v>
      </c>
      <c r="J5610" s="0">
        <v>60</v>
      </c>
    </row>
    <row r="5611" spans="1:10" customHeight="0">
      <c r="A5611" s="0">
        <f>HYPERLINK("https://dl.dropboxusercontent.com/scl/fi/i00ncddq83brqimzlhs6k/eco-tempgy.jpg?rlkey=udoh4560rexzoo7llvgua99ct&amp;dl=0","Click to download Image")</f>
      </c>
      <c r="B5611" s="0">
        <f>HYPERLINK("https://dl.dropboxusercontent.com/scl/fi/myv51i1af2aum4ss0hh68/womens-t-shirt-size-chartsnorth.jpg?rlkey=trudgerse9rjcb3zzj9ojgpkd&amp;dl=0","Click to download SizeChart")</f>
      </c>
      <c r="C5611" s="0" t="inlineStr">
        <is>
          <t>North Women's Bamboo T-Shirt</t>
        </is>
      </c>
      <c r="D5611" s="0" t="inlineStr">
        <is>
          <t>155007</t>
        </is>
      </c>
      <c r="E5611" s="0" t="inlineStr">
        <is>
          <t>BLANK NORTH W DG:155007C-L</t>
        </is>
      </c>
      <c r="F5611" s="0" t="inlineStr">
        <is>
          <t>899155007060</t>
        </is>
      </c>
      <c r="G5611" s="0" t="inlineStr">
        <is>
          <t>WOMENS</t>
        </is>
      </c>
      <c r="H5611" s="0" t="inlineStr">
        <is>
          <t>L</t>
        </is>
      </c>
      <c r="I5611" s="0">
        <v>25.99</v>
      </c>
      <c r="J5611" s="0">
        <v>56</v>
      </c>
    </row>
    <row r="5612" spans="1:10" customHeight="0">
      <c r="A5612" s="0">
        <f>HYPERLINK("https://dl.dropboxusercontent.com/scl/fi/i00ncddq83brqimzlhs6k/eco-tempgy.jpg?rlkey=udoh4560rexzoo7llvgua99ct&amp;dl=0","Click to download Image")</f>
      </c>
      <c r="B5612" s="0">
        <f>HYPERLINK("https://dl.dropboxusercontent.com/scl/fi/myv51i1af2aum4ss0hh68/womens-t-shirt-size-chartsnorth.jpg?rlkey=trudgerse9rjcb3zzj9ojgpkd&amp;dl=0","Click to download SizeChart")</f>
      </c>
      <c r="C5612" s="0" t="inlineStr">
        <is>
          <t>North Women's Bamboo T-Shirt</t>
        </is>
      </c>
      <c r="D5612" s="0" t="inlineStr">
        <is>
          <t>155007</t>
        </is>
      </c>
      <c r="E5612" s="0" t="inlineStr">
        <is>
          <t>BLANK NORTH W DG:155007D-XL</t>
        </is>
      </c>
      <c r="F5612" s="0" t="inlineStr">
        <is>
          <t>899155007077</t>
        </is>
      </c>
      <c r="G5612" s="0" t="inlineStr">
        <is>
          <t>WOMENS</t>
        </is>
      </c>
      <c r="H5612" s="0" t="inlineStr">
        <is>
          <t>XL</t>
        </is>
      </c>
      <c r="I5612" s="0">
        <v>25.99</v>
      </c>
      <c r="J5612" s="0">
        <v>27</v>
      </c>
    </row>
    <row r="5613" spans="1:10" customHeight="0">
      <c r="A5613" s="0">
        <f>HYPERLINK("https://dl.dropboxusercontent.com/scl/fi/i00ncddq83brqimzlhs6k/eco-tempgy.jpg?rlkey=udoh4560rexzoo7llvgua99ct&amp;dl=0","Click to download Image")</f>
      </c>
      <c r="B5613" s="0">
        <f>HYPERLINK("https://dl.dropboxusercontent.com/scl/fi/myv51i1af2aum4ss0hh68/womens-t-shirt-size-chartsnorth.jpg?rlkey=trudgerse9rjcb3zzj9ojgpkd&amp;dl=0","Click to download SizeChart")</f>
      </c>
      <c r="C5613" s="0" t="inlineStr">
        <is>
          <t>North Women's Bamboo T-Shirt</t>
        </is>
      </c>
      <c r="D5613" s="0" t="inlineStr">
        <is>
          <t>155007</t>
        </is>
      </c>
      <c r="E5613" s="0" t="inlineStr">
        <is>
          <t>BLANK NORTH W DG:155007E-2XL</t>
        </is>
      </c>
      <c r="F5613" s="0" t="inlineStr">
        <is>
          <t>899155007084</t>
        </is>
      </c>
      <c r="G5613" s="0" t="inlineStr">
        <is>
          <t>WOMENS</t>
        </is>
      </c>
      <c r="H5613" s="0" t="inlineStr">
        <is>
          <t>2XL</t>
        </is>
      </c>
      <c r="I5613" s="0">
        <v>25.99</v>
      </c>
      <c r="J5613" s="0">
        <v>9</v>
      </c>
    </row>
    <row r="5614" spans="1:10" customHeight="0">
      <c r="A5614" s="0">
        <f>HYPERLINK("https://dl.dropboxusercontent.com/scl/fi/i00ncddq83brqimzlhs6k/eco-tempgy.jpg?rlkey=udoh4560rexzoo7llvgua99ct&amp;dl=0","Click to download Image")</f>
      </c>
      <c r="B5614" s="0">
        <f>HYPERLINK("https://dl.dropboxusercontent.com/scl/fi/myv51i1af2aum4ss0hh68/womens-t-shirt-size-chartsnorth.jpg?rlkey=trudgerse9rjcb3zzj9ojgpkd&amp;dl=0","Click to download SizeChart")</f>
      </c>
      <c r="C5614" s="0" t="inlineStr">
        <is>
          <t>North Women's Bamboo T-Shirt</t>
        </is>
      </c>
      <c r="D5614" s="0" t="inlineStr">
        <is>
          <t>155007</t>
        </is>
      </c>
      <c r="E5614" s="0" t="inlineStr">
        <is>
          <t>BLANK NORTH W DG:155007F-3XL</t>
        </is>
      </c>
      <c r="F5614" s="0" t="inlineStr">
        <is>
          <t>899155007091</t>
        </is>
      </c>
      <c r="G5614" s="0" t="inlineStr">
        <is>
          <t>WOMENS</t>
        </is>
      </c>
      <c r="H5614" s="0" t="inlineStr">
        <is>
          <t>3XL</t>
        </is>
      </c>
      <c r="I5614" s="0">
        <v>25.99</v>
      </c>
      <c r="J5614" s="0">
        <v>8</v>
      </c>
    </row>
    <row r="5615" spans="1:10" customHeight="0">
      <c r="A5615" s="0">
        <f>HYPERLINK("https://dl.dropboxusercontent.com/scl/fi/wiio2nwkyvlzt0i36cu3o/eco-temprd.jpg?rlkey=f1shcmx9nnbfd5aevy8h8c5eo&amp;dl=0","Click to download Image")</f>
      </c>
      <c r="B5615" s="0">
        <f>HYPERLINK("https://dl.dropboxusercontent.com/scl/fi/5wha0cf4vhjm5c17j6ik8/mens-t-shirt-size-chartsnorth.jpg?rlkey=9sz8pwj14zwdem518u7yd6wsy&amp;dl=0","Click to download SizeChart")</f>
      </c>
      <c r="C5615" s="0" t="inlineStr">
        <is>
          <t>North Men's Bamboo T-Shirt</t>
        </is>
      </c>
      <c r="D5615" s="0" t="inlineStr">
        <is>
          <t>155004</t>
        </is>
      </c>
      <c r="E5615" s="0" t="inlineStr">
        <is>
          <t>BLANK NORTH M CL:155004A-S</t>
        </is>
      </c>
      <c r="F5615" s="0" t="inlineStr">
        <is>
          <t>899155004045</t>
        </is>
      </c>
      <c r="G5615" s="0" t="inlineStr">
        <is>
          <t>MENS</t>
        </is>
      </c>
      <c r="H5615" s="0" t="inlineStr">
        <is>
          <t>S</t>
        </is>
      </c>
      <c r="I5615" s="0">
        <v>25.99</v>
      </c>
      <c r="J5615" s="0">
        <v>33</v>
      </c>
    </row>
    <row r="5616" spans="1:10" customHeight="0">
      <c r="A5616" s="0">
        <f>HYPERLINK("https://dl.dropboxusercontent.com/scl/fi/wiio2nwkyvlzt0i36cu3o/eco-temprd.jpg?rlkey=f1shcmx9nnbfd5aevy8h8c5eo&amp;dl=0","Click to download Image")</f>
      </c>
      <c r="B5616" s="0">
        <f>HYPERLINK("https://dl.dropboxusercontent.com/scl/fi/5wha0cf4vhjm5c17j6ik8/mens-t-shirt-size-chartsnorth.jpg?rlkey=9sz8pwj14zwdem518u7yd6wsy&amp;dl=0","Click to download SizeChart")</f>
      </c>
      <c r="C5616" s="0" t="inlineStr">
        <is>
          <t>North Men's Bamboo T-Shirt</t>
        </is>
      </c>
      <c r="D5616" s="0" t="inlineStr">
        <is>
          <t>155004</t>
        </is>
      </c>
      <c r="E5616" s="0" t="inlineStr">
        <is>
          <t>BLANK NORTH M CL:155004B-M</t>
        </is>
      </c>
      <c r="F5616" s="0" t="inlineStr">
        <is>
          <t>899155004052</t>
        </is>
      </c>
      <c r="G5616" s="0" t="inlineStr">
        <is>
          <t>MENS</t>
        </is>
      </c>
      <c r="H5616" s="0" t="inlineStr">
        <is>
          <t>M</t>
        </is>
      </c>
      <c r="I5616" s="0">
        <v>25.99</v>
      </c>
      <c r="J5616" s="0">
        <v>64</v>
      </c>
    </row>
    <row r="5617" spans="1:10" customHeight="0">
      <c r="A5617" s="0">
        <f>HYPERLINK("https://dl.dropboxusercontent.com/scl/fi/wiio2nwkyvlzt0i36cu3o/eco-temprd.jpg?rlkey=f1shcmx9nnbfd5aevy8h8c5eo&amp;dl=0","Click to download Image")</f>
      </c>
      <c r="B5617" s="0">
        <f>HYPERLINK("https://dl.dropboxusercontent.com/scl/fi/5wha0cf4vhjm5c17j6ik8/mens-t-shirt-size-chartsnorth.jpg?rlkey=9sz8pwj14zwdem518u7yd6wsy&amp;dl=0","Click to download SizeChart")</f>
      </c>
      <c r="C5617" s="0" t="inlineStr">
        <is>
          <t>North Men's Bamboo T-Shirt</t>
        </is>
      </c>
      <c r="D5617" s="0" t="inlineStr">
        <is>
          <t>155004</t>
        </is>
      </c>
      <c r="E5617" s="0" t="inlineStr">
        <is>
          <t>BLANK NORTH M CL:155004C-L</t>
        </is>
      </c>
      <c r="F5617" s="0" t="inlineStr">
        <is>
          <t>899155004069</t>
        </is>
      </c>
      <c r="G5617" s="0" t="inlineStr">
        <is>
          <t>MENS</t>
        </is>
      </c>
      <c r="H5617" s="0" t="inlineStr">
        <is>
          <t>L</t>
        </is>
      </c>
      <c r="I5617" s="0">
        <v>25.99</v>
      </c>
      <c r="J5617" s="0">
        <v>94</v>
      </c>
    </row>
    <row r="5618" spans="1:10" customHeight="0">
      <c r="A5618" s="0">
        <f>HYPERLINK("https://dl.dropboxusercontent.com/scl/fi/wiio2nwkyvlzt0i36cu3o/eco-temprd.jpg?rlkey=f1shcmx9nnbfd5aevy8h8c5eo&amp;dl=0","Click to download Image")</f>
      </c>
      <c r="B5618" s="0">
        <f>HYPERLINK("https://dl.dropboxusercontent.com/scl/fi/5wha0cf4vhjm5c17j6ik8/mens-t-shirt-size-chartsnorth.jpg?rlkey=9sz8pwj14zwdem518u7yd6wsy&amp;dl=0","Click to download SizeChart")</f>
      </c>
      <c r="C5618" s="0" t="inlineStr">
        <is>
          <t>North Men's Bamboo T-Shirt</t>
        </is>
      </c>
      <c r="D5618" s="0" t="inlineStr">
        <is>
          <t>155004</t>
        </is>
      </c>
      <c r="E5618" s="0" t="inlineStr">
        <is>
          <t>BLANK NORTH M CL:155004D-XL</t>
        </is>
      </c>
      <c r="F5618" s="0" t="inlineStr">
        <is>
          <t>899155004076</t>
        </is>
      </c>
      <c r="G5618" s="0" t="inlineStr">
        <is>
          <t>MENS</t>
        </is>
      </c>
      <c r="H5618" s="0" t="inlineStr">
        <is>
          <t>XL</t>
        </is>
      </c>
      <c r="I5618" s="0">
        <v>25.99</v>
      </c>
      <c r="J5618" s="0">
        <v>96</v>
      </c>
    </row>
    <row r="5619" spans="1:10" customHeight="0">
      <c r="A5619" s="0">
        <f>HYPERLINK("https://dl.dropboxusercontent.com/scl/fi/wiio2nwkyvlzt0i36cu3o/eco-temprd.jpg?rlkey=f1shcmx9nnbfd5aevy8h8c5eo&amp;dl=0","Click to download Image")</f>
      </c>
      <c r="B5619" s="0">
        <f>HYPERLINK("https://dl.dropboxusercontent.com/scl/fi/5wha0cf4vhjm5c17j6ik8/mens-t-shirt-size-chartsnorth.jpg?rlkey=9sz8pwj14zwdem518u7yd6wsy&amp;dl=0","Click to download SizeChart")</f>
      </c>
      <c r="C5619" s="0" t="inlineStr">
        <is>
          <t>North Men's Bamboo T-Shirt</t>
        </is>
      </c>
      <c r="D5619" s="0" t="inlineStr">
        <is>
          <t>155004</t>
        </is>
      </c>
      <c r="E5619" s="0" t="inlineStr">
        <is>
          <t>BLANK NORTH M CL:155004E-2XL</t>
        </is>
      </c>
      <c r="F5619" s="0" t="inlineStr">
        <is>
          <t>899155004083</t>
        </is>
      </c>
      <c r="G5619" s="0" t="inlineStr">
        <is>
          <t>MENS</t>
        </is>
      </c>
      <c r="H5619" s="0" t="inlineStr">
        <is>
          <t>2XL</t>
        </is>
      </c>
      <c r="I5619" s="0">
        <v>25.99</v>
      </c>
      <c r="J5619" s="0">
        <v>59</v>
      </c>
    </row>
    <row r="5620" spans="1:10" customHeight="0">
      <c r="A5620" s="0">
        <f>HYPERLINK("https://dl.dropboxusercontent.com/scl/fi/wiio2nwkyvlzt0i36cu3o/eco-temprd.jpg?rlkey=f1shcmx9nnbfd5aevy8h8c5eo&amp;dl=0","Click to download Image")</f>
      </c>
      <c r="B5620" s="0">
        <f>HYPERLINK("https://dl.dropboxusercontent.com/scl/fi/5wha0cf4vhjm5c17j6ik8/mens-t-shirt-size-chartsnorth.jpg?rlkey=9sz8pwj14zwdem518u7yd6wsy&amp;dl=0","Click to download SizeChart")</f>
      </c>
      <c r="C5620" s="0" t="inlineStr">
        <is>
          <t>North Men's Bamboo T-Shirt</t>
        </is>
      </c>
      <c r="D5620" s="0" t="inlineStr">
        <is>
          <t>155004</t>
        </is>
      </c>
      <c r="E5620" s="0" t="inlineStr">
        <is>
          <t>BLANK NORTH M CL:155004F-3XL</t>
        </is>
      </c>
      <c r="F5620" s="0" t="inlineStr">
        <is>
          <t>899155004090</t>
        </is>
      </c>
      <c r="G5620" s="0" t="inlineStr">
        <is>
          <t>MENS</t>
        </is>
      </c>
      <c r="H5620" s="0" t="inlineStr">
        <is>
          <t>3XL</t>
        </is>
      </c>
      <c r="I5620" s="0">
        <v>25.99</v>
      </c>
      <c r="J5620" s="0">
        <v>32</v>
      </c>
    </row>
    <row r="5621" spans="1:10" customHeight="0">
      <c r="A5621" s="0">
        <f>HYPERLINK("https://dl.dropboxusercontent.com/scl/fi/lgwwd5d3mxzrf0wg9lrgm/eco-tempol.jpg?rlkey=x8rkj84g2x0hov0md9if24exq&amp;dl=0","Click to download Image")</f>
      </c>
      <c r="B5621" s="0">
        <f>HYPERLINK("https://dl.dropboxusercontent.com/scl/fi/5wha0cf4vhjm5c17j6ik8/mens-t-shirt-size-chartsnorth.jpg?rlkey=9sz8pwj14zwdem518u7yd6wsy&amp;dl=0","Click to download SizeChart")</f>
      </c>
      <c r="C5621" s="0" t="inlineStr">
        <is>
          <t>North Men's Bamboo T-Shirt</t>
        </is>
      </c>
      <c r="D5621" s="0" t="inlineStr">
        <is>
          <t>155023</t>
        </is>
      </c>
      <c r="E5621" s="0" t="inlineStr">
        <is>
          <t>BLANK NORTH M GN:155023A-S</t>
        </is>
      </c>
      <c r="F5621" s="0" t="inlineStr">
        <is>
          <t>899155023046</t>
        </is>
      </c>
      <c r="G5621" s="0" t="inlineStr">
        <is>
          <t>MENS</t>
        </is>
      </c>
      <c r="H5621" s="0" t="inlineStr">
        <is>
          <t>S</t>
        </is>
      </c>
      <c r="I5621" s="0">
        <v>25.99</v>
      </c>
      <c r="J5621" s="0">
        <v>9</v>
      </c>
    </row>
    <row r="5622" spans="1:10" customHeight="0">
      <c r="A5622" s="0">
        <f>HYPERLINK("https://dl.dropboxusercontent.com/scl/fi/lgwwd5d3mxzrf0wg9lrgm/eco-tempol.jpg?rlkey=x8rkj84g2x0hov0md9if24exq&amp;dl=0","Click to download Image")</f>
      </c>
      <c r="B5622" s="0">
        <f>HYPERLINK("https://dl.dropboxusercontent.com/scl/fi/5wha0cf4vhjm5c17j6ik8/mens-t-shirt-size-chartsnorth.jpg?rlkey=9sz8pwj14zwdem518u7yd6wsy&amp;dl=0","Click to download SizeChart")</f>
      </c>
      <c r="C5622" s="0" t="inlineStr">
        <is>
          <t>North Men's Bamboo T-Shirt</t>
        </is>
      </c>
      <c r="D5622" s="0" t="inlineStr">
        <is>
          <t>155023</t>
        </is>
      </c>
      <c r="E5622" s="0" t="inlineStr">
        <is>
          <t>BLANK NORTH M GN:155023B-M</t>
        </is>
      </c>
      <c r="F5622" s="0" t="inlineStr">
        <is>
          <t>899155023053</t>
        </is>
      </c>
      <c r="G5622" s="0" t="inlineStr">
        <is>
          <t>MENS</t>
        </is>
      </c>
      <c r="H5622" s="0" t="inlineStr">
        <is>
          <t>M</t>
        </is>
      </c>
      <c r="I5622" s="0">
        <v>25.99</v>
      </c>
      <c r="J5622" s="0">
        <v>13</v>
      </c>
    </row>
    <row r="5623" spans="1:10" customHeight="0">
      <c r="A5623" s="0">
        <f>HYPERLINK("https://dl.dropboxusercontent.com/scl/fi/lgwwd5d3mxzrf0wg9lrgm/eco-tempol.jpg?rlkey=x8rkj84g2x0hov0md9if24exq&amp;dl=0","Click to download Image")</f>
      </c>
      <c r="B5623" s="0">
        <f>HYPERLINK("https://dl.dropboxusercontent.com/scl/fi/5wha0cf4vhjm5c17j6ik8/mens-t-shirt-size-chartsnorth.jpg?rlkey=9sz8pwj14zwdem518u7yd6wsy&amp;dl=0","Click to download SizeChart")</f>
      </c>
      <c r="C5623" s="0" t="inlineStr">
        <is>
          <t>North Men's Bamboo T-Shirt</t>
        </is>
      </c>
      <c r="D5623" s="0" t="inlineStr">
        <is>
          <t>155023</t>
        </is>
      </c>
      <c r="E5623" s="0" t="inlineStr">
        <is>
          <t>BLANK NORTH M GN:155023C-L</t>
        </is>
      </c>
      <c r="F5623" s="0" t="inlineStr">
        <is>
          <t>899155023060</t>
        </is>
      </c>
      <c r="G5623" s="0" t="inlineStr">
        <is>
          <t>MENS</t>
        </is>
      </c>
      <c r="H5623" s="0" t="inlineStr">
        <is>
          <t>L</t>
        </is>
      </c>
      <c r="I5623" s="0">
        <v>25.99</v>
      </c>
      <c r="J5623" s="0">
        <v>25</v>
      </c>
    </row>
    <row r="5624" spans="1:10" customHeight="0">
      <c r="A5624" s="0">
        <f>HYPERLINK("https://dl.dropboxusercontent.com/scl/fi/lgwwd5d3mxzrf0wg9lrgm/eco-tempol.jpg?rlkey=x8rkj84g2x0hov0md9if24exq&amp;dl=0","Click to download Image")</f>
      </c>
      <c r="B5624" s="0">
        <f>HYPERLINK("https://dl.dropboxusercontent.com/scl/fi/5wha0cf4vhjm5c17j6ik8/mens-t-shirt-size-chartsnorth.jpg?rlkey=9sz8pwj14zwdem518u7yd6wsy&amp;dl=0","Click to download SizeChart")</f>
      </c>
      <c r="C5624" s="0" t="inlineStr">
        <is>
          <t>North Men's Bamboo T-Shirt</t>
        </is>
      </c>
      <c r="D5624" s="0" t="inlineStr">
        <is>
          <t>155023</t>
        </is>
      </c>
      <c r="E5624" s="0" t="inlineStr">
        <is>
          <t>BLANK NORTH M GN:155023D-XL</t>
        </is>
      </c>
      <c r="F5624" s="0" t="inlineStr">
        <is>
          <t>899155023077</t>
        </is>
      </c>
      <c r="G5624" s="0" t="inlineStr">
        <is>
          <t>MENS</t>
        </is>
      </c>
      <c r="H5624" s="0" t="inlineStr">
        <is>
          <t>XL</t>
        </is>
      </c>
      <c r="I5624" s="0">
        <v>25.99</v>
      </c>
      <c r="J5624" s="0">
        <v>27</v>
      </c>
    </row>
    <row r="5625" spans="1:10" customHeight="0">
      <c r="A5625" s="0">
        <f>HYPERLINK("https://dl.dropboxusercontent.com/scl/fi/lgwwd5d3mxzrf0wg9lrgm/eco-tempol.jpg?rlkey=x8rkj84g2x0hov0md9if24exq&amp;dl=0","Click to download Image")</f>
      </c>
      <c r="B5625" s="0">
        <f>HYPERLINK("https://dl.dropboxusercontent.com/scl/fi/5wha0cf4vhjm5c17j6ik8/mens-t-shirt-size-chartsnorth.jpg?rlkey=9sz8pwj14zwdem518u7yd6wsy&amp;dl=0","Click to download SizeChart")</f>
      </c>
      <c r="C5625" s="0" t="inlineStr">
        <is>
          <t>North Men's Bamboo T-Shirt</t>
        </is>
      </c>
      <c r="D5625" s="0" t="inlineStr">
        <is>
          <t>155023</t>
        </is>
      </c>
      <c r="E5625" s="0" t="inlineStr">
        <is>
          <t>BLANK NORTH M GN:155023E-2XL</t>
        </is>
      </c>
      <c r="F5625" s="0" t="inlineStr">
        <is>
          <t>899155023084</t>
        </is>
      </c>
      <c r="G5625" s="0" t="inlineStr">
        <is>
          <t>MENS</t>
        </is>
      </c>
      <c r="H5625" s="0" t="inlineStr">
        <is>
          <t>2XL</t>
        </is>
      </c>
      <c r="I5625" s="0">
        <v>25.99</v>
      </c>
      <c r="J5625" s="0">
        <v>14</v>
      </c>
    </row>
    <row r="5626" spans="1:10" customHeight="0">
      <c r="A5626" s="0">
        <f>HYPERLINK("https://dl.dropboxusercontent.com/scl/fi/lgwwd5d3mxzrf0wg9lrgm/eco-tempol.jpg?rlkey=x8rkj84g2x0hov0md9if24exq&amp;dl=0","Click to download Image")</f>
      </c>
      <c r="B5626" s="0">
        <f>HYPERLINK("https://dl.dropboxusercontent.com/scl/fi/5wha0cf4vhjm5c17j6ik8/mens-t-shirt-size-chartsnorth.jpg?rlkey=9sz8pwj14zwdem518u7yd6wsy&amp;dl=0","Click to download SizeChart")</f>
      </c>
      <c r="C5626" s="0" t="inlineStr">
        <is>
          <t>North Men's Bamboo T-Shirt</t>
        </is>
      </c>
      <c r="D5626" s="0" t="inlineStr">
        <is>
          <t>155023</t>
        </is>
      </c>
      <c r="E5626" s="0" t="inlineStr">
        <is>
          <t>BLANK NORTH M GN:155023F-3XL</t>
        </is>
      </c>
      <c r="F5626" s="0" t="inlineStr">
        <is>
          <t>899155023091</t>
        </is>
      </c>
      <c r="G5626" s="0" t="inlineStr">
        <is>
          <t>MENS</t>
        </is>
      </c>
      <c r="H5626" s="0" t="inlineStr">
        <is>
          <t>3XL</t>
        </is>
      </c>
      <c r="I5626" s="0">
        <v>25.99</v>
      </c>
      <c r="J5626" s="0">
        <v>9</v>
      </c>
    </row>
    <row r="5627" spans="1:10" customHeight="0">
      <c r="A5627" s="0">
        <f>HYPERLINK("https://dl.dropboxusercontent.com/scl/fi/lb3plf80vuduwaj0s019n/eco-tempgy.jpg?rlkey=7dhbrjcsomdkj86ppk4e94w2b&amp;dl=0","Click to download Image")</f>
      </c>
      <c r="B5627" s="0">
        <f>HYPERLINK("https://dl.dropboxusercontent.com/scl/fi/5wha0cf4vhjm5c17j6ik8/mens-t-shirt-size-chartsnorth.jpg?rlkey=9sz8pwj14zwdem518u7yd6wsy&amp;dl=0","Click to download SizeChart")</f>
      </c>
      <c r="C5627" s="0" t="inlineStr">
        <is>
          <t>North Men's Bamboo T-Shirt</t>
        </is>
      </c>
      <c r="D5627" s="0" t="inlineStr">
        <is>
          <t>155006</t>
        </is>
      </c>
      <c r="E5627" s="0" t="inlineStr">
        <is>
          <t>BLANK NORTH M DG:155006A-S</t>
        </is>
      </c>
      <c r="F5627" s="0" t="inlineStr">
        <is>
          <t>899155006049</t>
        </is>
      </c>
      <c r="G5627" s="0" t="inlineStr">
        <is>
          <t>MENS</t>
        </is>
      </c>
      <c r="H5627" s="0" t="inlineStr">
        <is>
          <t>S</t>
        </is>
      </c>
      <c r="I5627" s="0">
        <v>25.99</v>
      </c>
      <c r="J5627" s="0">
        <v>43</v>
      </c>
    </row>
    <row r="5628" spans="1:10" customHeight="0">
      <c r="A5628" s="0">
        <f>HYPERLINK("https://dl.dropboxusercontent.com/scl/fi/lb3plf80vuduwaj0s019n/eco-tempgy.jpg?rlkey=7dhbrjcsomdkj86ppk4e94w2b&amp;dl=0","Click to download Image")</f>
      </c>
      <c r="B5628" s="0">
        <f>HYPERLINK("https://dl.dropboxusercontent.com/scl/fi/5wha0cf4vhjm5c17j6ik8/mens-t-shirt-size-chartsnorth.jpg?rlkey=9sz8pwj14zwdem518u7yd6wsy&amp;dl=0","Click to download SizeChart")</f>
      </c>
      <c r="C5628" s="0" t="inlineStr">
        <is>
          <t>North Men's Bamboo T-Shirt</t>
        </is>
      </c>
      <c r="D5628" s="0" t="inlineStr">
        <is>
          <t>155006</t>
        </is>
      </c>
      <c r="E5628" s="0" t="inlineStr">
        <is>
          <t>BLANK NORTH M DG:155006B-M</t>
        </is>
      </c>
      <c r="F5628" s="0" t="inlineStr">
        <is>
          <t>899155006056</t>
        </is>
      </c>
      <c r="G5628" s="0" t="inlineStr">
        <is>
          <t>MENS</t>
        </is>
      </c>
      <c r="H5628" s="0" t="inlineStr">
        <is>
          <t>M</t>
        </is>
      </c>
      <c r="I5628" s="0">
        <v>25.99</v>
      </c>
      <c r="J5628" s="0">
        <v>92</v>
      </c>
    </row>
    <row r="5629" spans="1:10" customHeight="0">
      <c r="A5629" s="0">
        <f>HYPERLINK("https://dl.dropboxusercontent.com/scl/fi/lb3plf80vuduwaj0s019n/eco-tempgy.jpg?rlkey=7dhbrjcsomdkj86ppk4e94w2b&amp;dl=0","Click to download Image")</f>
      </c>
      <c r="B5629" s="0">
        <f>HYPERLINK("https://dl.dropboxusercontent.com/scl/fi/5wha0cf4vhjm5c17j6ik8/mens-t-shirt-size-chartsnorth.jpg?rlkey=9sz8pwj14zwdem518u7yd6wsy&amp;dl=0","Click to download SizeChart")</f>
      </c>
      <c r="C5629" s="0" t="inlineStr">
        <is>
          <t>North Men's Bamboo T-Shirt</t>
        </is>
      </c>
      <c r="D5629" s="0" t="inlineStr">
        <is>
          <t>155006</t>
        </is>
      </c>
      <c r="E5629" s="0" t="inlineStr">
        <is>
          <t>BLANK NORTH M DG:155006C-L</t>
        </is>
      </c>
      <c r="F5629" s="0" t="inlineStr">
        <is>
          <t>899155006063</t>
        </is>
      </c>
      <c r="G5629" s="0" t="inlineStr">
        <is>
          <t>MENS</t>
        </is>
      </c>
      <c r="H5629" s="0" t="inlineStr">
        <is>
          <t>L</t>
        </is>
      </c>
      <c r="I5629" s="0">
        <v>25.99</v>
      </c>
      <c r="J5629" s="0">
        <v>142</v>
      </c>
    </row>
    <row r="5630" spans="1:10" customHeight="0">
      <c r="A5630" s="0">
        <f>HYPERLINK("https://dl.dropboxusercontent.com/scl/fi/lb3plf80vuduwaj0s019n/eco-tempgy.jpg?rlkey=7dhbrjcsomdkj86ppk4e94w2b&amp;dl=0","Click to download Image")</f>
      </c>
      <c r="B5630" s="0">
        <f>HYPERLINK("https://dl.dropboxusercontent.com/scl/fi/5wha0cf4vhjm5c17j6ik8/mens-t-shirt-size-chartsnorth.jpg?rlkey=9sz8pwj14zwdem518u7yd6wsy&amp;dl=0","Click to download SizeChart")</f>
      </c>
      <c r="C5630" s="0" t="inlineStr">
        <is>
          <t>North Men's Bamboo T-Shirt</t>
        </is>
      </c>
      <c r="D5630" s="0" t="inlineStr">
        <is>
          <t>155006</t>
        </is>
      </c>
      <c r="E5630" s="0" t="inlineStr">
        <is>
          <t>BLANK NORTH M DG:155006D-XL</t>
        </is>
      </c>
      <c r="F5630" s="0" t="inlineStr">
        <is>
          <t>899155006070</t>
        </is>
      </c>
      <c r="G5630" s="0" t="inlineStr">
        <is>
          <t>MENS</t>
        </is>
      </c>
      <c r="H5630" s="0" t="inlineStr">
        <is>
          <t>XL</t>
        </is>
      </c>
      <c r="I5630" s="0">
        <v>25.99</v>
      </c>
      <c r="J5630" s="0">
        <v>146</v>
      </c>
    </row>
    <row r="5631" spans="1:10" customHeight="0">
      <c r="A5631" s="0">
        <f>HYPERLINK("https://dl.dropboxusercontent.com/scl/fi/lb3plf80vuduwaj0s019n/eco-tempgy.jpg?rlkey=7dhbrjcsomdkj86ppk4e94w2b&amp;dl=0","Click to download Image")</f>
      </c>
      <c r="B5631" s="0">
        <f>HYPERLINK("https://dl.dropboxusercontent.com/scl/fi/5wha0cf4vhjm5c17j6ik8/mens-t-shirt-size-chartsnorth.jpg?rlkey=9sz8pwj14zwdem518u7yd6wsy&amp;dl=0","Click to download SizeChart")</f>
      </c>
      <c r="C5631" s="0" t="inlineStr">
        <is>
          <t>North Men's Bamboo T-Shirt</t>
        </is>
      </c>
      <c r="D5631" s="0" t="inlineStr">
        <is>
          <t>155006</t>
        </is>
      </c>
      <c r="E5631" s="0" t="inlineStr">
        <is>
          <t>BLANK NORTH M DG:155006E-2XL</t>
        </is>
      </c>
      <c r="F5631" s="0" t="inlineStr">
        <is>
          <t>899155006087</t>
        </is>
      </c>
      <c r="G5631" s="0" t="inlineStr">
        <is>
          <t>MENS</t>
        </is>
      </c>
      <c r="H5631" s="0" t="inlineStr">
        <is>
          <t>2XL</t>
        </is>
      </c>
      <c r="I5631" s="0">
        <v>25.99</v>
      </c>
      <c r="J5631" s="0">
        <v>94</v>
      </c>
    </row>
    <row r="5632" spans="1:10" customHeight="0">
      <c r="A5632" s="0">
        <f>HYPERLINK("https://dl.dropboxusercontent.com/scl/fi/lb3plf80vuduwaj0s019n/eco-tempgy.jpg?rlkey=7dhbrjcsomdkj86ppk4e94w2b&amp;dl=0","Click to download Image")</f>
      </c>
      <c r="B5632" s="0">
        <f>HYPERLINK("https://dl.dropboxusercontent.com/scl/fi/5wha0cf4vhjm5c17j6ik8/mens-t-shirt-size-chartsnorth.jpg?rlkey=9sz8pwj14zwdem518u7yd6wsy&amp;dl=0","Click to download SizeChart")</f>
      </c>
      <c r="C5632" s="0" t="inlineStr">
        <is>
          <t>North Men's Bamboo T-Shirt</t>
        </is>
      </c>
      <c r="D5632" s="0" t="inlineStr">
        <is>
          <t>155006</t>
        </is>
      </c>
      <c r="E5632" s="0" t="inlineStr">
        <is>
          <t>BLANK NORTH M DG:155006F-3XL</t>
        </is>
      </c>
      <c r="F5632" s="0" t="inlineStr">
        <is>
          <t>899155006094</t>
        </is>
      </c>
      <c r="G5632" s="0" t="inlineStr">
        <is>
          <t>MENS</t>
        </is>
      </c>
      <c r="H5632" s="0" t="inlineStr">
        <is>
          <t>3XL</t>
        </is>
      </c>
      <c r="I5632" s="0">
        <v>25.99</v>
      </c>
      <c r="J5632" s="0">
        <v>42</v>
      </c>
    </row>
    <row r="5633" spans="1:10" customHeight="0">
      <c r="A5633" s="0">
        <f>HYPERLINK("https://dl.dropboxusercontent.com/scl/fi/hagh3e8jkzc8nrw5og3lv/eco-temppe.jpg?rlkey=mnm6r2j6hbnc6phi2u4zysjub&amp;dl=0","Click to download Image")</f>
      </c>
      <c r="B5633" s="0">
        <f>HYPERLINK("https://dl.dropboxusercontent.com/scl/fi/5wha0cf4vhjm5c17j6ik8/mens-t-shirt-size-chartsnorth.jpg?rlkey=9sz8pwj14zwdem518u7yd6wsy&amp;dl=0","Click to download SizeChart")</f>
      </c>
      <c r="C5633" s="0" t="inlineStr">
        <is>
          <t>North Men's Bamboo T-Shirt</t>
        </is>
      </c>
      <c r="D5633" s="0" t="inlineStr">
        <is>
          <t>155020</t>
        </is>
      </c>
      <c r="E5633" s="0" t="inlineStr">
        <is>
          <t>BLANK NORTH M PE:155020A-S</t>
        </is>
      </c>
      <c r="F5633" s="0" t="inlineStr">
        <is>
          <t>899155020045</t>
        </is>
      </c>
      <c r="G5633" s="0" t="inlineStr">
        <is>
          <t>MENS</t>
        </is>
      </c>
      <c r="H5633" s="0" t="inlineStr">
        <is>
          <t>S</t>
        </is>
      </c>
      <c r="I5633" s="0">
        <v>25.99</v>
      </c>
      <c r="J5633" s="0">
        <v>53</v>
      </c>
    </row>
    <row r="5634" spans="1:10" customHeight="0">
      <c r="A5634" s="0">
        <f>HYPERLINK("https://dl.dropboxusercontent.com/scl/fi/hagh3e8jkzc8nrw5og3lv/eco-temppe.jpg?rlkey=mnm6r2j6hbnc6phi2u4zysjub&amp;dl=0","Click to download Image")</f>
      </c>
      <c r="B5634" s="0">
        <f>HYPERLINK("https://dl.dropboxusercontent.com/scl/fi/5wha0cf4vhjm5c17j6ik8/mens-t-shirt-size-chartsnorth.jpg?rlkey=9sz8pwj14zwdem518u7yd6wsy&amp;dl=0","Click to download SizeChart")</f>
      </c>
      <c r="C5634" s="0" t="inlineStr">
        <is>
          <t>North Men's Bamboo T-Shirt</t>
        </is>
      </c>
      <c r="D5634" s="0" t="inlineStr">
        <is>
          <t>155020</t>
        </is>
      </c>
      <c r="E5634" s="0" t="inlineStr">
        <is>
          <t>BLANK NORTH M PE:155020B-M</t>
        </is>
      </c>
      <c r="F5634" s="0" t="inlineStr">
        <is>
          <t>899155020052</t>
        </is>
      </c>
      <c r="G5634" s="0" t="inlineStr">
        <is>
          <t>MENS</t>
        </is>
      </c>
      <c r="H5634" s="0" t="inlineStr">
        <is>
          <t>M</t>
        </is>
      </c>
      <c r="I5634" s="0">
        <v>25.99</v>
      </c>
      <c r="J5634" s="0">
        <v>98</v>
      </c>
    </row>
    <row r="5635" spans="1:10" customHeight="0">
      <c r="A5635" s="0">
        <f>HYPERLINK("https://dl.dropboxusercontent.com/scl/fi/hagh3e8jkzc8nrw5og3lv/eco-temppe.jpg?rlkey=mnm6r2j6hbnc6phi2u4zysjub&amp;dl=0","Click to download Image")</f>
      </c>
      <c r="B5635" s="0">
        <f>HYPERLINK("https://dl.dropboxusercontent.com/scl/fi/5wha0cf4vhjm5c17j6ik8/mens-t-shirt-size-chartsnorth.jpg?rlkey=9sz8pwj14zwdem518u7yd6wsy&amp;dl=0","Click to download SizeChart")</f>
      </c>
      <c r="C5635" s="0" t="inlineStr">
        <is>
          <t>North Men's Bamboo T-Shirt</t>
        </is>
      </c>
      <c r="D5635" s="0" t="inlineStr">
        <is>
          <t>155020</t>
        </is>
      </c>
      <c r="E5635" s="0" t="inlineStr">
        <is>
          <t>BLANK NORTH M PE:155020C-L</t>
        </is>
      </c>
      <c r="F5635" s="0" t="inlineStr">
        <is>
          <t>899155020069</t>
        </is>
      </c>
      <c r="G5635" s="0" t="inlineStr">
        <is>
          <t>MENS</t>
        </is>
      </c>
      <c r="H5635" s="0" t="inlineStr">
        <is>
          <t>L</t>
        </is>
      </c>
      <c r="I5635" s="0">
        <v>25.99</v>
      </c>
      <c r="J5635" s="0">
        <v>133</v>
      </c>
    </row>
    <row r="5636" spans="1:10" customHeight="0">
      <c r="A5636" s="0">
        <f>HYPERLINK("https://dl.dropboxusercontent.com/scl/fi/hagh3e8jkzc8nrw5og3lv/eco-temppe.jpg?rlkey=mnm6r2j6hbnc6phi2u4zysjub&amp;dl=0","Click to download Image")</f>
      </c>
      <c r="B5636" s="0">
        <f>HYPERLINK("https://dl.dropboxusercontent.com/scl/fi/5wha0cf4vhjm5c17j6ik8/mens-t-shirt-size-chartsnorth.jpg?rlkey=9sz8pwj14zwdem518u7yd6wsy&amp;dl=0","Click to download SizeChart")</f>
      </c>
      <c r="C5636" s="0" t="inlineStr">
        <is>
          <t>North Men's Bamboo T-Shirt</t>
        </is>
      </c>
      <c r="D5636" s="0" t="inlineStr">
        <is>
          <t>155020</t>
        </is>
      </c>
      <c r="E5636" s="0" t="inlineStr">
        <is>
          <t>BLANK NORTH M PE:155020D-XL</t>
        </is>
      </c>
      <c r="F5636" s="0" t="inlineStr">
        <is>
          <t>899155020076</t>
        </is>
      </c>
      <c r="G5636" s="0" t="inlineStr">
        <is>
          <t>MENS</t>
        </is>
      </c>
      <c r="H5636" s="0" t="inlineStr">
        <is>
          <t>XL</t>
        </is>
      </c>
      <c r="I5636" s="0">
        <v>25.99</v>
      </c>
      <c r="J5636" s="0">
        <v>148</v>
      </c>
    </row>
    <row r="5637" spans="1:10" customHeight="0">
      <c r="A5637" s="0">
        <f>HYPERLINK("https://dl.dropboxusercontent.com/scl/fi/hagh3e8jkzc8nrw5og3lv/eco-temppe.jpg?rlkey=mnm6r2j6hbnc6phi2u4zysjub&amp;dl=0","Click to download Image")</f>
      </c>
      <c r="B5637" s="0">
        <f>HYPERLINK("https://dl.dropboxusercontent.com/scl/fi/5wha0cf4vhjm5c17j6ik8/mens-t-shirt-size-chartsnorth.jpg?rlkey=9sz8pwj14zwdem518u7yd6wsy&amp;dl=0","Click to download SizeChart")</f>
      </c>
      <c r="C5637" s="0" t="inlineStr">
        <is>
          <t>North Men's Bamboo T-Shirt</t>
        </is>
      </c>
      <c r="D5637" s="0" t="inlineStr">
        <is>
          <t>155020</t>
        </is>
      </c>
      <c r="E5637" s="0" t="inlineStr">
        <is>
          <t>BLANK NORTH M PE:155020E-2XL</t>
        </is>
      </c>
      <c r="F5637" s="0" t="inlineStr">
        <is>
          <t>899155020083</t>
        </is>
      </c>
      <c r="G5637" s="0" t="inlineStr">
        <is>
          <t>MENS</t>
        </is>
      </c>
      <c r="H5637" s="0" t="inlineStr">
        <is>
          <t>2XL</t>
        </is>
      </c>
      <c r="I5637" s="0">
        <v>25.99</v>
      </c>
      <c r="J5637" s="0">
        <v>101</v>
      </c>
    </row>
    <row r="5638" spans="1:10" customHeight="0">
      <c r="A5638" s="0">
        <f>HYPERLINK("https://dl.dropboxusercontent.com/scl/fi/hagh3e8jkzc8nrw5og3lv/eco-temppe.jpg?rlkey=mnm6r2j6hbnc6phi2u4zysjub&amp;dl=0","Click to download Image")</f>
      </c>
      <c r="B5638" s="0">
        <f>HYPERLINK("https://dl.dropboxusercontent.com/scl/fi/5wha0cf4vhjm5c17j6ik8/mens-t-shirt-size-chartsnorth.jpg?rlkey=9sz8pwj14zwdem518u7yd6wsy&amp;dl=0","Click to download SizeChart")</f>
      </c>
      <c r="C5638" s="0" t="inlineStr">
        <is>
          <t>North Men's Bamboo T-Shirt</t>
        </is>
      </c>
      <c r="D5638" s="0" t="inlineStr">
        <is>
          <t>155020</t>
        </is>
      </c>
      <c r="E5638" s="0" t="inlineStr">
        <is>
          <t>BLANK NORTH M PE:155020F-3XL</t>
        </is>
      </c>
      <c r="F5638" s="0" t="inlineStr">
        <is>
          <t>899155020090</t>
        </is>
      </c>
      <c r="G5638" s="0" t="inlineStr">
        <is>
          <t>MENS</t>
        </is>
      </c>
      <c r="H5638" s="0" t="inlineStr">
        <is>
          <t>3XL</t>
        </is>
      </c>
      <c r="I5638" s="0">
        <v>25.99</v>
      </c>
      <c r="J5638" s="0">
        <v>50</v>
      </c>
    </row>
    <row r="5639" spans="1:10" customHeight="0">
      <c r="A5639" s="0">
        <f>HYPERLINK("https://dl.dropboxusercontent.com/scl/fi/g9hl9i4lz2avthkzo58s6/alan-153599-tn.jpg?rlkey=u7wcf86uwnotyp9ezowjx1mvo&amp;dl=0","Click to download Image")</f>
      </c>
      <c r="B5639" s="0">
        <f>HYPERLINK("https://dl.dropboxusercontent.com/scl/fi/59llkg6zh6a8nxdp3fpdo/mens-hoodie-size-chartsalan-sweatshirt.jpg?rlkey=t0reod9cfdesd7lxc6kcwwcnt&amp;dl=0","Click to download SizeChart")</f>
      </c>
      <c r="C5639" s="0" t="inlineStr">
        <is>
          <t>Alan Men's Fleece Crewneck</t>
        </is>
      </c>
      <c r="D5639" s="0" t="inlineStr">
        <is>
          <t>153599</t>
        </is>
      </c>
      <c r="E5639" s="0" t="inlineStr">
        <is>
          <t>BLANK ALAN M CL:153599A-S</t>
        </is>
      </c>
      <c r="F5639" s="0" t="inlineStr">
        <is>
          <t>899153599048</t>
        </is>
      </c>
      <c r="G5639" s="0" t="inlineStr">
        <is>
          <t>MENS</t>
        </is>
      </c>
      <c r="H5639" s="0" t="inlineStr">
        <is>
          <t>S</t>
        </is>
      </c>
      <c r="I5639" s="0">
        <v>33.99</v>
      </c>
      <c r="J5639" s="0">
        <v>38</v>
      </c>
    </row>
    <row r="5640" spans="1:10" customHeight="0">
      <c r="A5640" s="0">
        <f>HYPERLINK("https://dl.dropboxusercontent.com/scl/fi/g9hl9i4lz2avthkzo58s6/alan-153599-tn.jpg?rlkey=u7wcf86uwnotyp9ezowjx1mvo&amp;dl=0","Click to download Image")</f>
      </c>
      <c r="B5640" s="0">
        <f>HYPERLINK("https://dl.dropboxusercontent.com/scl/fi/59llkg6zh6a8nxdp3fpdo/mens-hoodie-size-chartsalan-sweatshirt.jpg?rlkey=t0reod9cfdesd7lxc6kcwwcnt&amp;dl=0","Click to download SizeChart")</f>
      </c>
      <c r="C5640" s="0" t="inlineStr">
        <is>
          <t>Alan Men's Fleece Crewneck</t>
        </is>
      </c>
      <c r="D5640" s="0" t="inlineStr">
        <is>
          <t>153599</t>
        </is>
      </c>
      <c r="E5640" s="0" t="inlineStr">
        <is>
          <t>BLANK ALAN M CL:153599B-M</t>
        </is>
      </c>
      <c r="F5640" s="0" t="inlineStr">
        <is>
          <t>899153599055</t>
        </is>
      </c>
      <c r="G5640" s="0" t="inlineStr">
        <is>
          <t>MENS</t>
        </is>
      </c>
      <c r="H5640" s="0" t="inlineStr">
        <is>
          <t>M</t>
        </is>
      </c>
      <c r="I5640" s="0">
        <v>33.99</v>
      </c>
      <c r="J5640" s="0">
        <v>134</v>
      </c>
    </row>
    <row r="5641" spans="1:10" customHeight="0">
      <c r="A5641" s="0">
        <f>HYPERLINK("https://dl.dropboxusercontent.com/scl/fi/g9hl9i4lz2avthkzo58s6/alan-153599-tn.jpg?rlkey=u7wcf86uwnotyp9ezowjx1mvo&amp;dl=0","Click to download Image")</f>
      </c>
      <c r="B5641" s="0">
        <f>HYPERLINK("https://dl.dropboxusercontent.com/scl/fi/59llkg6zh6a8nxdp3fpdo/mens-hoodie-size-chartsalan-sweatshirt.jpg?rlkey=t0reod9cfdesd7lxc6kcwwcnt&amp;dl=0","Click to download SizeChart")</f>
      </c>
      <c r="C5641" s="0" t="inlineStr">
        <is>
          <t>Alan Men's Fleece Crewneck</t>
        </is>
      </c>
      <c r="D5641" s="0" t="inlineStr">
        <is>
          <t>153599</t>
        </is>
      </c>
      <c r="E5641" s="0" t="inlineStr">
        <is>
          <t>BLANK ALAN M CL:153599C-L</t>
        </is>
      </c>
      <c r="F5641" s="0" t="inlineStr">
        <is>
          <t>899153599062</t>
        </is>
      </c>
      <c r="G5641" s="0" t="inlineStr">
        <is>
          <t>MENS</t>
        </is>
      </c>
      <c r="H5641" s="0" t="inlineStr">
        <is>
          <t>L</t>
        </is>
      </c>
      <c r="I5641" s="0">
        <v>33.99</v>
      </c>
      <c r="J5641" s="0">
        <v>173</v>
      </c>
    </row>
    <row r="5642" spans="1:10" customHeight="0">
      <c r="A5642" s="0">
        <f>HYPERLINK("https://dl.dropboxusercontent.com/scl/fi/g9hl9i4lz2avthkzo58s6/alan-153599-tn.jpg?rlkey=u7wcf86uwnotyp9ezowjx1mvo&amp;dl=0","Click to download Image")</f>
      </c>
      <c r="B5642" s="0">
        <f>HYPERLINK("https://dl.dropboxusercontent.com/scl/fi/59llkg6zh6a8nxdp3fpdo/mens-hoodie-size-chartsalan-sweatshirt.jpg?rlkey=t0reod9cfdesd7lxc6kcwwcnt&amp;dl=0","Click to download SizeChart")</f>
      </c>
      <c r="C5642" s="0" t="inlineStr">
        <is>
          <t>Alan Men's Fleece Crewneck</t>
        </is>
      </c>
      <c r="D5642" s="0" t="inlineStr">
        <is>
          <t>153599</t>
        </is>
      </c>
      <c r="E5642" s="0" t="inlineStr">
        <is>
          <t>BLANK ALAN M CL:153599D-XL</t>
        </is>
      </c>
      <c r="F5642" s="0" t="inlineStr">
        <is>
          <t>899153599079</t>
        </is>
      </c>
      <c r="G5642" s="0" t="inlineStr">
        <is>
          <t>MENS</t>
        </is>
      </c>
      <c r="H5642" s="0" t="inlineStr">
        <is>
          <t>XL</t>
        </is>
      </c>
      <c r="I5642" s="0">
        <v>33.99</v>
      </c>
      <c r="J5642" s="0">
        <v>173</v>
      </c>
    </row>
    <row r="5643" spans="1:10" customHeight="0">
      <c r="A5643" s="0">
        <f>HYPERLINK("https://dl.dropboxusercontent.com/scl/fi/g9hl9i4lz2avthkzo58s6/alan-153599-tn.jpg?rlkey=u7wcf86uwnotyp9ezowjx1mvo&amp;dl=0","Click to download Image")</f>
      </c>
      <c r="B5643" s="0">
        <f>HYPERLINK("https://dl.dropboxusercontent.com/scl/fi/59llkg6zh6a8nxdp3fpdo/mens-hoodie-size-chartsalan-sweatshirt.jpg?rlkey=t0reod9cfdesd7lxc6kcwwcnt&amp;dl=0","Click to download SizeChart")</f>
      </c>
      <c r="C5643" s="0" t="inlineStr">
        <is>
          <t>Alan Men's Fleece Crewneck</t>
        </is>
      </c>
      <c r="D5643" s="0" t="inlineStr">
        <is>
          <t>153599</t>
        </is>
      </c>
      <c r="E5643" s="0" t="inlineStr">
        <is>
          <t>BLANK ALAN M CL:153599E-2XL</t>
        </is>
      </c>
      <c r="F5643" s="0" t="inlineStr">
        <is>
          <t>899153599086</t>
        </is>
      </c>
      <c r="G5643" s="0" t="inlineStr">
        <is>
          <t>MENS</t>
        </is>
      </c>
      <c r="H5643" s="0" t="inlineStr">
        <is>
          <t>2XL</t>
        </is>
      </c>
      <c r="I5643" s="0">
        <v>33.99</v>
      </c>
      <c r="J5643" s="0">
        <v>134</v>
      </c>
    </row>
    <row r="5644" spans="1:10" customHeight="0">
      <c r="A5644" s="0">
        <f>HYPERLINK("https://dl.dropboxusercontent.com/scl/fi/g9hl9i4lz2avthkzo58s6/alan-153599-tn.jpg?rlkey=u7wcf86uwnotyp9ezowjx1mvo&amp;dl=0","Click to download Image")</f>
      </c>
      <c r="B5644" s="0">
        <f>HYPERLINK("https://dl.dropboxusercontent.com/scl/fi/59llkg6zh6a8nxdp3fpdo/mens-hoodie-size-chartsalan-sweatshirt.jpg?rlkey=t0reod9cfdesd7lxc6kcwwcnt&amp;dl=0","Click to download SizeChart")</f>
      </c>
      <c r="C5644" s="0" t="inlineStr">
        <is>
          <t>Alan Men's Fleece Crewneck</t>
        </is>
      </c>
      <c r="D5644" s="0" t="inlineStr">
        <is>
          <t>153599</t>
        </is>
      </c>
      <c r="E5644" s="0" t="inlineStr">
        <is>
          <t>BLANK ALAN M CL:153599F-3XL</t>
        </is>
      </c>
      <c r="F5644" s="0" t="inlineStr">
        <is>
          <t>899153599093</t>
        </is>
      </c>
      <c r="G5644" s="0" t="inlineStr">
        <is>
          <t>MENS</t>
        </is>
      </c>
      <c r="H5644" s="0" t="inlineStr">
        <is>
          <t>3XL</t>
        </is>
      </c>
      <c r="I5644" s="0">
        <v>33.99</v>
      </c>
      <c r="J5644" s="0">
        <v>38</v>
      </c>
    </row>
    <row r="5645" spans="1:10" customHeight="0">
      <c r="A5645" s="0">
        <f>HYPERLINK("https://dl.dropboxusercontent.com/scl/fi/1z9g2xa34u5ozonmc9j5e/coolt.jpg?rlkey=yc7a9pohdcvf9pw36soocbh29&amp;dl=0","Click to download Image")</f>
      </c>
      <c r="B5645" s="0">
        <f>HYPERLINK("https://dl.dropboxusercontent.com/scl/fi/rppxmmwb7e6n1zmcfldi1/womens-polo-size-chartscraft.jpg?rlkey=vwlylpeo988bbnhsdlxt2g7jb&amp;dl=0","Click to download SizeChart")</f>
      </c>
      <c r="C5645" s="0" t="inlineStr">
        <is>
          <t>Craft Women's Coolmax Polo</t>
        </is>
      </c>
      <c r="D5645" s="0" t="inlineStr">
        <is>
          <t>156358</t>
        </is>
      </c>
      <c r="E5645" s="0" t="inlineStr">
        <is>
          <t>BLANK CRAFT W WE:156358A-S</t>
        </is>
      </c>
      <c r="F5645" s="0" t="inlineStr">
        <is>
          <t>899156358048</t>
        </is>
      </c>
      <c r="G5645" s="0" t="inlineStr">
        <is>
          <t>WOMENS</t>
        </is>
      </c>
      <c r="H5645" s="0" t="inlineStr">
        <is>
          <t>S</t>
        </is>
      </c>
      <c r="I5645" s="0">
        <v>36.99</v>
      </c>
      <c r="J5645" s="0">
        <v>82</v>
      </c>
    </row>
    <row r="5646" spans="1:10" customHeight="0">
      <c r="A5646" s="0">
        <f>HYPERLINK("https://dl.dropboxusercontent.com/scl/fi/1z9g2xa34u5ozonmc9j5e/coolt.jpg?rlkey=yc7a9pohdcvf9pw36soocbh29&amp;dl=0","Click to download Image")</f>
      </c>
      <c r="B5646" s="0">
        <f>HYPERLINK("https://dl.dropboxusercontent.com/scl/fi/rppxmmwb7e6n1zmcfldi1/womens-polo-size-chartscraft.jpg?rlkey=vwlylpeo988bbnhsdlxt2g7jb&amp;dl=0","Click to download SizeChart")</f>
      </c>
      <c r="C5646" s="0" t="inlineStr">
        <is>
          <t>Craft Women's Coolmax Polo</t>
        </is>
      </c>
      <c r="D5646" s="0" t="inlineStr">
        <is>
          <t>156358</t>
        </is>
      </c>
      <c r="E5646" s="0" t="inlineStr">
        <is>
          <t>BLANK CRAFT W WE:156358B-M</t>
        </is>
      </c>
      <c r="F5646" s="0" t="inlineStr">
        <is>
          <t>899156358055</t>
        </is>
      </c>
      <c r="G5646" s="0" t="inlineStr">
        <is>
          <t>WOMENS</t>
        </is>
      </c>
      <c r="H5646" s="0" t="inlineStr">
        <is>
          <t>M</t>
        </is>
      </c>
      <c r="I5646" s="0">
        <v>36.99</v>
      </c>
      <c r="J5646" s="0">
        <v>164</v>
      </c>
    </row>
    <row r="5647" spans="1:10" customHeight="0">
      <c r="A5647" s="0">
        <f>HYPERLINK("https://dl.dropboxusercontent.com/scl/fi/1z9g2xa34u5ozonmc9j5e/coolt.jpg?rlkey=yc7a9pohdcvf9pw36soocbh29&amp;dl=0","Click to download Image")</f>
      </c>
      <c r="B5647" s="0">
        <f>HYPERLINK("https://dl.dropboxusercontent.com/scl/fi/rppxmmwb7e6n1zmcfldi1/womens-polo-size-chartscraft.jpg?rlkey=vwlylpeo988bbnhsdlxt2g7jb&amp;dl=0","Click to download SizeChart")</f>
      </c>
      <c r="C5647" s="0" t="inlineStr">
        <is>
          <t>Craft Women's Coolmax Polo</t>
        </is>
      </c>
      <c r="D5647" s="0" t="inlineStr">
        <is>
          <t>156358</t>
        </is>
      </c>
      <c r="E5647" s="0" t="inlineStr">
        <is>
          <t>BLANK CRAFT W WE:156358C-L</t>
        </is>
      </c>
      <c r="F5647" s="0" t="inlineStr">
        <is>
          <t>899156358062</t>
        </is>
      </c>
      <c r="G5647" s="0" t="inlineStr">
        <is>
          <t>WOMENS</t>
        </is>
      </c>
      <c r="H5647" s="0" t="inlineStr">
        <is>
          <t>L</t>
        </is>
      </c>
      <c r="I5647" s="0">
        <v>36.99</v>
      </c>
      <c r="J5647" s="0">
        <v>162</v>
      </c>
    </row>
    <row r="5648" spans="1:10" customHeight="0">
      <c r="A5648" s="0">
        <f>HYPERLINK("https://dl.dropboxusercontent.com/scl/fi/1z9g2xa34u5ozonmc9j5e/coolt.jpg?rlkey=yc7a9pohdcvf9pw36soocbh29&amp;dl=0","Click to download Image")</f>
      </c>
      <c r="B5648" s="0">
        <f>HYPERLINK("https://dl.dropboxusercontent.com/scl/fi/rppxmmwb7e6n1zmcfldi1/womens-polo-size-chartscraft.jpg?rlkey=vwlylpeo988bbnhsdlxt2g7jb&amp;dl=0","Click to download SizeChart")</f>
      </c>
      <c r="C5648" s="0" t="inlineStr">
        <is>
          <t>Craft Women's Coolmax Polo</t>
        </is>
      </c>
      <c r="D5648" s="0" t="inlineStr">
        <is>
          <t>156358</t>
        </is>
      </c>
      <c r="E5648" s="0" t="inlineStr">
        <is>
          <t>BLANK CRAFT W WE:156358D-XL</t>
        </is>
      </c>
      <c r="F5648" s="0" t="inlineStr">
        <is>
          <t>899156358079</t>
        </is>
      </c>
      <c r="G5648" s="0" t="inlineStr">
        <is>
          <t>WOMENS</t>
        </is>
      </c>
      <c r="H5648" s="0" t="inlineStr">
        <is>
          <t>XL</t>
        </is>
      </c>
      <c r="I5648" s="0">
        <v>36.99</v>
      </c>
      <c r="J5648" s="0">
        <v>82</v>
      </c>
    </row>
    <row r="5649" spans="1:10" customHeight="0">
      <c r="A5649" s="0">
        <f>HYPERLINK("https://dl.dropboxusercontent.com/scl/fi/1z9g2xa34u5ozonmc9j5e/coolt.jpg?rlkey=yc7a9pohdcvf9pw36soocbh29&amp;dl=0","Click to download Image")</f>
      </c>
      <c r="B5649" s="0">
        <f>HYPERLINK("https://dl.dropboxusercontent.com/scl/fi/rppxmmwb7e6n1zmcfldi1/womens-polo-size-chartscraft.jpg?rlkey=vwlylpeo988bbnhsdlxt2g7jb&amp;dl=0","Click to download SizeChart")</f>
      </c>
      <c r="C5649" s="0" t="inlineStr">
        <is>
          <t>Craft Women's Coolmax Polo</t>
        </is>
      </c>
      <c r="D5649" s="0" t="inlineStr">
        <is>
          <t>156358</t>
        </is>
      </c>
      <c r="E5649" s="0" t="inlineStr">
        <is>
          <t>BLANK CRAFT W WE:156358E-2XL</t>
        </is>
      </c>
      <c r="F5649" s="0" t="inlineStr">
        <is>
          <t>899156358086</t>
        </is>
      </c>
      <c r="G5649" s="0" t="inlineStr">
        <is>
          <t>WOMENS</t>
        </is>
      </c>
      <c r="H5649" s="0" t="inlineStr">
        <is>
          <t>2XL</t>
        </is>
      </c>
      <c r="I5649" s="0">
        <v>36.99</v>
      </c>
      <c r="J5649" s="0">
        <v>40</v>
      </c>
    </row>
    <row r="5650" spans="1:10" customHeight="0">
      <c r="A5650" s="0">
        <f>HYPERLINK("https://dl.dropboxusercontent.com/scl/fi/1z9g2xa34u5ozonmc9j5e/coolt.jpg?rlkey=yc7a9pohdcvf9pw36soocbh29&amp;dl=0","Click to download Image")</f>
      </c>
      <c r="B5650" s="0">
        <f>HYPERLINK("https://dl.dropboxusercontent.com/scl/fi/rppxmmwb7e6n1zmcfldi1/womens-polo-size-chartscraft.jpg?rlkey=vwlylpeo988bbnhsdlxt2g7jb&amp;dl=0","Click to download SizeChart")</f>
      </c>
      <c r="C5650" s="0" t="inlineStr">
        <is>
          <t>Craft Women's Coolmax Polo</t>
        </is>
      </c>
      <c r="D5650" s="0" t="inlineStr">
        <is>
          <t>156358</t>
        </is>
      </c>
      <c r="E5650" s="0" t="inlineStr">
        <is>
          <t>BLANK CRAFT W WE:156358F-3XL</t>
        </is>
      </c>
      <c r="F5650" s="0" t="inlineStr">
        <is>
          <t>899156358093</t>
        </is>
      </c>
      <c r="G5650" s="0" t="inlineStr">
        <is>
          <t>WOMENS</t>
        </is>
      </c>
      <c r="H5650" s="0" t="inlineStr">
        <is>
          <t>3XL</t>
        </is>
      </c>
      <c r="I5650" s="0">
        <v>36.99</v>
      </c>
      <c r="J5650" s="0">
        <v>17</v>
      </c>
    </row>
    <row r="5651" spans="1:10" customHeight="0">
      <c r="A5651" s="0">
        <f>HYPERLINK("https://dl.dropboxusercontent.com/scl/fi/ze5chmxhawnu7hhobiix1/craft-156359-f-copy.jpg?rlkey=d3xuxga0ddf0ugvexdf94vk06&amp;dl=0","Click to download Image")</f>
      </c>
      <c r="B5651" s="0">
        <f>HYPERLINK("https://dl.dropboxusercontent.com/scl/fi/55hcfbmuxqb0wg5il673k/mens-polo-size-chartscraft.jpg?rlkey=7hfbj83zgriihv8ojaz9zh85a&amp;dl=0","Click to download SizeChart")</f>
      </c>
      <c r="C5651" s="0" t="inlineStr">
        <is>
          <t>Craft Men's Coolmax Polo</t>
        </is>
      </c>
      <c r="D5651" s="0" t="inlineStr">
        <is>
          <t>156359</t>
        </is>
      </c>
      <c r="E5651" s="0" t="inlineStr">
        <is>
          <t>BLANK CRAFT M WE:156359A-S</t>
        </is>
      </c>
      <c r="F5651" s="0" t="inlineStr">
        <is>
          <t>899156359045</t>
        </is>
      </c>
      <c r="G5651" s="0" t="inlineStr">
        <is>
          <t>MENS</t>
        </is>
      </c>
      <c r="H5651" s="0" t="inlineStr">
        <is>
          <t>S</t>
        </is>
      </c>
      <c r="I5651" s="0">
        <v>36.99</v>
      </c>
      <c r="J5651" s="0">
        <v>75</v>
      </c>
    </row>
    <row r="5652" spans="1:10" customHeight="0">
      <c r="A5652" s="0">
        <f>HYPERLINK("https://dl.dropboxusercontent.com/scl/fi/ze5chmxhawnu7hhobiix1/craft-156359-f-copy.jpg?rlkey=d3xuxga0ddf0ugvexdf94vk06&amp;dl=0","Click to download Image")</f>
      </c>
      <c r="B5652" s="0">
        <f>HYPERLINK("https://dl.dropboxusercontent.com/scl/fi/55hcfbmuxqb0wg5il673k/mens-polo-size-chartscraft.jpg?rlkey=7hfbj83zgriihv8ojaz9zh85a&amp;dl=0","Click to download SizeChart")</f>
      </c>
      <c r="C5652" s="0" t="inlineStr">
        <is>
          <t>Craft Men's Coolmax Polo</t>
        </is>
      </c>
      <c r="D5652" s="0" t="inlineStr">
        <is>
          <t>156359</t>
        </is>
      </c>
      <c r="E5652" s="0" t="inlineStr">
        <is>
          <t>BLANK CRAFT M WE:156359B-M</t>
        </is>
      </c>
      <c r="F5652" s="0" t="inlineStr">
        <is>
          <t>899156359052</t>
        </is>
      </c>
      <c r="G5652" s="0" t="inlineStr">
        <is>
          <t>MENS</t>
        </is>
      </c>
      <c r="H5652" s="0" t="inlineStr">
        <is>
          <t>M</t>
        </is>
      </c>
      <c r="I5652" s="0">
        <v>36.99</v>
      </c>
      <c r="J5652" s="0">
        <v>120</v>
      </c>
    </row>
    <row r="5653" spans="1:10" customHeight="0">
      <c r="A5653" s="0">
        <f>HYPERLINK("https://dl.dropboxusercontent.com/scl/fi/ze5chmxhawnu7hhobiix1/craft-156359-f-copy.jpg?rlkey=d3xuxga0ddf0ugvexdf94vk06&amp;dl=0","Click to download Image")</f>
      </c>
      <c r="B5653" s="0">
        <f>HYPERLINK("https://dl.dropboxusercontent.com/scl/fi/55hcfbmuxqb0wg5il673k/mens-polo-size-chartscraft.jpg?rlkey=7hfbj83zgriihv8ojaz9zh85a&amp;dl=0","Click to download SizeChart")</f>
      </c>
      <c r="C5653" s="0" t="inlineStr">
        <is>
          <t>Craft Men's Coolmax Polo</t>
        </is>
      </c>
      <c r="D5653" s="0" t="inlineStr">
        <is>
          <t>156359</t>
        </is>
      </c>
      <c r="E5653" s="0" t="inlineStr">
        <is>
          <t>BLANK CRAFT M WE:156359C-L</t>
        </is>
      </c>
      <c r="F5653" s="0" t="inlineStr">
        <is>
          <t>899156359069</t>
        </is>
      </c>
      <c r="G5653" s="0" t="inlineStr">
        <is>
          <t>MENS</t>
        </is>
      </c>
      <c r="H5653" s="0" t="inlineStr">
        <is>
          <t>L</t>
        </is>
      </c>
      <c r="I5653" s="0">
        <v>36.99</v>
      </c>
      <c r="J5653" s="0">
        <v>177</v>
      </c>
    </row>
    <row r="5654" spans="1:10" customHeight="0">
      <c r="A5654" s="0">
        <f>HYPERLINK("https://dl.dropboxusercontent.com/scl/fi/ze5chmxhawnu7hhobiix1/craft-156359-f-copy.jpg?rlkey=d3xuxga0ddf0ugvexdf94vk06&amp;dl=0","Click to download Image")</f>
      </c>
      <c r="B5654" s="0">
        <f>HYPERLINK("https://dl.dropboxusercontent.com/scl/fi/55hcfbmuxqb0wg5il673k/mens-polo-size-chartscraft.jpg?rlkey=7hfbj83zgriihv8ojaz9zh85a&amp;dl=0","Click to download SizeChart")</f>
      </c>
      <c r="C5654" s="0" t="inlineStr">
        <is>
          <t>Craft Men's Coolmax Polo</t>
        </is>
      </c>
      <c r="D5654" s="0" t="inlineStr">
        <is>
          <t>156359</t>
        </is>
      </c>
      <c r="E5654" s="0" t="inlineStr">
        <is>
          <t>BLANK CRAFT M WE:156359D-XL</t>
        </is>
      </c>
      <c r="F5654" s="0" t="inlineStr">
        <is>
          <t>899156359076</t>
        </is>
      </c>
      <c r="G5654" s="0" t="inlineStr">
        <is>
          <t>MENS</t>
        </is>
      </c>
      <c r="H5654" s="0" t="inlineStr">
        <is>
          <t>XL</t>
        </is>
      </c>
      <c r="I5654" s="0">
        <v>36.99</v>
      </c>
      <c r="J5654" s="0">
        <v>180</v>
      </c>
    </row>
    <row r="5655" spans="1:10" customHeight="0">
      <c r="A5655" s="0">
        <f>HYPERLINK("https://dl.dropboxusercontent.com/scl/fi/ze5chmxhawnu7hhobiix1/craft-156359-f-copy.jpg?rlkey=d3xuxga0ddf0ugvexdf94vk06&amp;dl=0","Click to download Image")</f>
      </c>
      <c r="B5655" s="0">
        <f>HYPERLINK("https://dl.dropboxusercontent.com/scl/fi/55hcfbmuxqb0wg5il673k/mens-polo-size-chartscraft.jpg?rlkey=7hfbj83zgriihv8ojaz9zh85a&amp;dl=0","Click to download SizeChart")</f>
      </c>
      <c r="C5655" s="0" t="inlineStr">
        <is>
          <t>Craft Men's Coolmax Polo</t>
        </is>
      </c>
      <c r="D5655" s="0" t="inlineStr">
        <is>
          <t>156359</t>
        </is>
      </c>
      <c r="E5655" s="0" t="inlineStr">
        <is>
          <t>BLANK CRAFT M WE:156359E-2XL</t>
        </is>
      </c>
      <c r="F5655" s="0" t="inlineStr">
        <is>
          <t>899156359083</t>
        </is>
      </c>
      <c r="G5655" s="0" t="inlineStr">
        <is>
          <t>MENS</t>
        </is>
      </c>
      <c r="H5655" s="0" t="inlineStr">
        <is>
          <t>2XL</t>
        </is>
      </c>
      <c r="I5655" s="0">
        <v>36.99</v>
      </c>
      <c r="J5655" s="0">
        <v>120</v>
      </c>
    </row>
    <row r="5656" spans="1:10" customHeight="0">
      <c r="A5656" s="0">
        <f>HYPERLINK("https://dl.dropboxusercontent.com/scl/fi/ze5chmxhawnu7hhobiix1/craft-156359-f-copy.jpg?rlkey=d3xuxga0ddf0ugvexdf94vk06&amp;dl=0","Click to download Image")</f>
      </c>
      <c r="B5656" s="0">
        <f>HYPERLINK("https://dl.dropboxusercontent.com/scl/fi/55hcfbmuxqb0wg5il673k/mens-polo-size-chartscraft.jpg?rlkey=7hfbj83zgriihv8ojaz9zh85a&amp;dl=0","Click to download SizeChart")</f>
      </c>
      <c r="C5656" s="0" t="inlineStr">
        <is>
          <t>Craft Men's Coolmax Polo</t>
        </is>
      </c>
      <c r="D5656" s="0" t="inlineStr">
        <is>
          <t>156359</t>
        </is>
      </c>
      <c r="E5656" s="0" t="inlineStr">
        <is>
          <t>BLANK CRAFT M WE:156359F-3XL</t>
        </is>
      </c>
      <c r="F5656" s="0" t="inlineStr">
        <is>
          <t>899156359090</t>
        </is>
      </c>
      <c r="G5656" s="0" t="inlineStr">
        <is>
          <t>MENS</t>
        </is>
      </c>
      <c r="H5656" s="0" t="inlineStr">
        <is>
          <t>3XL</t>
        </is>
      </c>
      <c r="I5656" s="0">
        <v>36.99</v>
      </c>
      <c r="J5656" s="0">
        <v>75</v>
      </c>
    </row>
    <row r="5657" spans="1:10" customHeight="0">
      <c r="A5657" s="0">
        <f>HYPERLINK("https://dl.dropboxusercontent.com/scl/fi/cafzqyj65ppgytzjomy3d/waverly1.jpg?rlkey=ivcviz553o2subczk2esvqh6s&amp;dl=0","Click to download Image")</f>
      </c>
      <c r="B5657" s="0">
        <f>HYPERLINK("https://dl.dropboxusercontent.com/scl/fi/wcndqffh3y7qtki5msnst/womens-jackets-size-chartswaverly.jpg?rlkey=pl542n3lymd6swv12aa8urc23&amp;dl=0","Click to download SizeChart")</f>
      </c>
      <c r="C5657" s="0" t="inlineStr">
        <is>
          <t>Waverly Women's Packable Jacket</t>
        </is>
      </c>
      <c r="D5657" s="0" t="inlineStr">
        <is>
          <t>152904</t>
        </is>
      </c>
      <c r="E5657" s="0" t="inlineStr">
        <is>
          <t>BLANK WAVERL W BK:152904A-S</t>
        </is>
      </c>
      <c r="F5657" s="0" t="inlineStr">
        <is>
          <t>899152904041</t>
        </is>
      </c>
      <c r="G5657" s="0" t="inlineStr">
        <is>
          <t>WOMENS</t>
        </is>
      </c>
      <c r="H5657" s="0" t="inlineStr">
        <is>
          <t>S</t>
        </is>
      </c>
      <c r="I5657" s="0">
        <v>109.99</v>
      </c>
      <c r="J5657" s="0">
        <v>11</v>
      </c>
    </row>
    <row r="5658" spans="1:10" customHeight="0">
      <c r="A5658" s="0">
        <f>HYPERLINK("https://dl.dropboxusercontent.com/scl/fi/cafzqyj65ppgytzjomy3d/waverly1.jpg?rlkey=ivcviz553o2subczk2esvqh6s&amp;dl=0","Click to download Image")</f>
      </c>
      <c r="B5658" s="0">
        <f>HYPERLINK("https://dl.dropboxusercontent.com/scl/fi/wcndqffh3y7qtki5msnst/womens-jackets-size-chartswaverly.jpg?rlkey=pl542n3lymd6swv12aa8urc23&amp;dl=0","Click to download SizeChart")</f>
      </c>
      <c r="C5658" s="0" t="inlineStr">
        <is>
          <t>Waverly Women's Packable Jacket</t>
        </is>
      </c>
      <c r="D5658" s="0" t="inlineStr">
        <is>
          <t>152904</t>
        </is>
      </c>
      <c r="E5658" s="0" t="inlineStr">
        <is>
          <t>BLANK WAVERL W BK:152904B-M</t>
        </is>
      </c>
      <c r="F5658" s="0" t="inlineStr">
        <is>
          <t>899152904058</t>
        </is>
      </c>
      <c r="G5658" s="0" t="inlineStr">
        <is>
          <t>WOMENS</t>
        </is>
      </c>
      <c r="H5658" s="0" t="inlineStr">
        <is>
          <t>M</t>
        </is>
      </c>
      <c r="I5658" s="0">
        <v>109.99</v>
      </c>
      <c r="J5658" s="0">
        <v>19</v>
      </c>
    </row>
    <row r="5659" spans="1:10" customHeight="0">
      <c r="A5659" s="0">
        <f>HYPERLINK("https://dl.dropboxusercontent.com/scl/fi/cafzqyj65ppgytzjomy3d/waverly1.jpg?rlkey=ivcviz553o2subczk2esvqh6s&amp;dl=0","Click to download Image")</f>
      </c>
      <c r="B5659" s="0">
        <f>HYPERLINK("https://dl.dropboxusercontent.com/scl/fi/wcndqffh3y7qtki5msnst/womens-jackets-size-chartswaverly.jpg?rlkey=pl542n3lymd6swv12aa8urc23&amp;dl=0","Click to download SizeChart")</f>
      </c>
      <c r="C5659" s="0" t="inlineStr">
        <is>
          <t>Waverly Women's Packable Jacket</t>
        </is>
      </c>
      <c r="D5659" s="0" t="inlineStr">
        <is>
          <t>152904</t>
        </is>
      </c>
      <c r="E5659" s="0" t="inlineStr">
        <is>
          <t>BLANK WAVERL W BK:152904C-L</t>
        </is>
      </c>
      <c r="F5659" s="0" t="inlineStr">
        <is>
          <t>899152904065</t>
        </is>
      </c>
      <c r="G5659" s="0" t="inlineStr">
        <is>
          <t>WOMENS</t>
        </is>
      </c>
      <c r="H5659" s="0" t="inlineStr">
        <is>
          <t>L</t>
        </is>
      </c>
      <c r="I5659" s="0">
        <v>109.99</v>
      </c>
      <c r="J5659" s="0">
        <v>19</v>
      </c>
    </row>
    <row r="5660" spans="1:10" customHeight="0">
      <c r="A5660" s="0">
        <f>HYPERLINK("https://dl.dropboxusercontent.com/scl/fi/cafzqyj65ppgytzjomy3d/waverly1.jpg?rlkey=ivcviz553o2subczk2esvqh6s&amp;dl=0","Click to download Image")</f>
      </c>
      <c r="B5660" s="0">
        <f>HYPERLINK("https://dl.dropboxusercontent.com/scl/fi/wcndqffh3y7qtki5msnst/womens-jackets-size-chartswaverly.jpg?rlkey=pl542n3lymd6swv12aa8urc23&amp;dl=0","Click to download SizeChart")</f>
      </c>
      <c r="C5660" s="0" t="inlineStr">
        <is>
          <t>Waverly Women's Packable Jacket</t>
        </is>
      </c>
      <c r="D5660" s="0" t="inlineStr">
        <is>
          <t>152904</t>
        </is>
      </c>
      <c r="E5660" s="0" t="inlineStr">
        <is>
          <t>BLANK WAVERL W BK:152904D-XL</t>
        </is>
      </c>
      <c r="F5660" s="0" t="inlineStr">
        <is>
          <t>899152904072</t>
        </is>
      </c>
      <c r="G5660" s="0" t="inlineStr">
        <is>
          <t>WOMENS</t>
        </is>
      </c>
      <c r="H5660" s="0" t="inlineStr">
        <is>
          <t>XL</t>
        </is>
      </c>
      <c r="I5660" s="0">
        <v>109.99</v>
      </c>
      <c r="J5660" s="0">
        <v>16</v>
      </c>
    </row>
    <row r="5661" spans="1:10" customHeight="0">
      <c r="A5661" s="0">
        <f>HYPERLINK("https://dl.dropboxusercontent.com/scl/fi/cafzqyj65ppgytzjomy3d/waverly1.jpg?rlkey=ivcviz553o2subczk2esvqh6s&amp;dl=0","Click to download Image")</f>
      </c>
      <c r="B5661" s="0">
        <f>HYPERLINK("https://dl.dropboxusercontent.com/scl/fi/wcndqffh3y7qtki5msnst/womens-jackets-size-chartswaverly.jpg?rlkey=pl542n3lymd6swv12aa8urc23&amp;dl=0","Click to download SizeChart")</f>
      </c>
      <c r="C5661" s="0" t="inlineStr">
        <is>
          <t>Waverly Women's Packable Jacket</t>
        </is>
      </c>
      <c r="D5661" s="0" t="inlineStr">
        <is>
          <t>152904</t>
        </is>
      </c>
      <c r="E5661" s="0" t="inlineStr">
        <is>
          <t>BLANK WAVERL W BK:152904E-2XL</t>
        </is>
      </c>
      <c r="F5661" s="0" t="inlineStr">
        <is>
          <t>899152904089</t>
        </is>
      </c>
      <c r="G5661" s="0" t="inlineStr">
        <is>
          <t>WOMENS</t>
        </is>
      </c>
      <c r="H5661" s="0" t="inlineStr">
        <is>
          <t>2XL</t>
        </is>
      </c>
      <c r="I5661" s="0">
        <v>111.99</v>
      </c>
      <c r="J5661" s="0">
        <v>4</v>
      </c>
    </row>
    <row r="5662" spans="1:10" customHeight="0">
      <c r="A5662" s="0">
        <f>HYPERLINK("https://dl.dropboxusercontent.com/scl/fi/cafzqyj65ppgytzjomy3d/waverly1.jpg?rlkey=ivcviz553o2subczk2esvqh6s&amp;dl=0","Click to download Image")</f>
      </c>
      <c r="B5662" s="0">
        <f>HYPERLINK("https://dl.dropboxusercontent.com/scl/fi/wcndqffh3y7qtki5msnst/womens-jackets-size-chartswaverly.jpg?rlkey=pl542n3lymd6swv12aa8urc23&amp;dl=0","Click to download SizeChart")</f>
      </c>
      <c r="C5662" s="0" t="inlineStr">
        <is>
          <t>Waverly Women's Packable Jacket</t>
        </is>
      </c>
      <c r="D5662" s="0" t="inlineStr">
        <is>
          <t>152904</t>
        </is>
      </c>
      <c r="E5662" s="0" t="inlineStr">
        <is>
          <t>BLANK WAVERL W BK:152904F-3XL</t>
        </is>
      </c>
      <c r="F5662" s="0" t="inlineStr">
        <is>
          <t>899152904096</t>
        </is>
      </c>
      <c r="G5662" s="0" t="inlineStr">
        <is>
          <t>WOMENS</t>
        </is>
      </c>
      <c r="H5662" s="0" t="inlineStr">
        <is>
          <t>3XL</t>
        </is>
      </c>
      <c r="I5662" s="0">
        <v>111.99</v>
      </c>
      <c r="J5662" s="0">
        <v>3</v>
      </c>
    </row>
    <row r="5663" spans="1:10" customHeight="0">
      <c r="A5663" s="0">
        <f>HYPERLINK("https://dl.dropboxusercontent.com/scl/fi/cdzh3ap6gh99si9lti9zu/waverly-152903-f.jpg?rlkey=2qiorhrfeg212gczg0cknsfdz&amp;dl=0","Click to download Image")</f>
      </c>
      <c r="B5663" s="0">
        <f>HYPERLINK("https://dl.dropboxusercontent.com/scl/fi/wcndqffh3y7qtki5msnst/womens-jackets-size-chartswaverly.jpg?rlkey=pl542n3lymd6swv12aa8urc23&amp;dl=0","Click to download SizeChart")</f>
      </c>
      <c r="C5663" s="0" t="inlineStr">
        <is>
          <t>Waverly Women's Packable Jacket</t>
        </is>
      </c>
      <c r="D5663" s="0" t="inlineStr">
        <is>
          <t>152903</t>
        </is>
      </c>
      <c r="E5663" s="0" t="inlineStr">
        <is>
          <t>BLANK WAVERL W WE:152903A-S</t>
        </is>
      </c>
      <c r="F5663" s="0" t="inlineStr">
        <is>
          <t>899152903044</t>
        </is>
      </c>
      <c r="G5663" s="0" t="inlineStr">
        <is>
          <t>WOMENS</t>
        </is>
      </c>
      <c r="H5663" s="0" t="inlineStr">
        <is>
          <t>S</t>
        </is>
      </c>
      <c r="I5663" s="0">
        <v>109.99</v>
      </c>
      <c r="J5663" s="0">
        <v>11</v>
      </c>
    </row>
    <row r="5664" spans="1:10" customHeight="0">
      <c r="A5664" s="0">
        <f>HYPERLINK("https://dl.dropboxusercontent.com/scl/fi/cdzh3ap6gh99si9lti9zu/waverly-152903-f.jpg?rlkey=2qiorhrfeg212gczg0cknsfdz&amp;dl=0","Click to download Image")</f>
      </c>
      <c r="B5664" s="0">
        <f>HYPERLINK("https://dl.dropboxusercontent.com/scl/fi/wcndqffh3y7qtki5msnst/womens-jackets-size-chartswaverly.jpg?rlkey=pl542n3lymd6swv12aa8urc23&amp;dl=0","Click to download SizeChart")</f>
      </c>
      <c r="C5664" s="0" t="inlineStr">
        <is>
          <t>Waverly Women's Packable Jacket</t>
        </is>
      </c>
      <c r="D5664" s="0" t="inlineStr">
        <is>
          <t>152903</t>
        </is>
      </c>
      <c r="E5664" s="0" t="inlineStr">
        <is>
          <t>BLANK WAVERL W WE:152903B-M</t>
        </is>
      </c>
      <c r="F5664" s="0" t="inlineStr">
        <is>
          <t>899152903051</t>
        </is>
      </c>
      <c r="G5664" s="0" t="inlineStr">
        <is>
          <t>WOMENS</t>
        </is>
      </c>
      <c r="H5664" s="0" t="inlineStr">
        <is>
          <t>M</t>
        </is>
      </c>
      <c r="I5664" s="0">
        <v>109.99</v>
      </c>
      <c r="J5664" s="0">
        <v>16</v>
      </c>
    </row>
    <row r="5665" spans="1:10" customHeight="0">
      <c r="A5665" s="0">
        <f>HYPERLINK("https://dl.dropboxusercontent.com/scl/fi/cdzh3ap6gh99si9lti9zu/waverly-152903-f.jpg?rlkey=2qiorhrfeg212gczg0cknsfdz&amp;dl=0","Click to download Image")</f>
      </c>
      <c r="B5665" s="0">
        <f>HYPERLINK("https://dl.dropboxusercontent.com/scl/fi/wcndqffh3y7qtki5msnst/womens-jackets-size-chartswaverly.jpg?rlkey=pl542n3lymd6swv12aa8urc23&amp;dl=0","Click to download SizeChart")</f>
      </c>
      <c r="C5665" s="0" t="inlineStr">
        <is>
          <t>Waverly Women's Packable Jacket</t>
        </is>
      </c>
      <c r="D5665" s="0" t="inlineStr">
        <is>
          <t>152903</t>
        </is>
      </c>
      <c r="E5665" s="0" t="inlineStr">
        <is>
          <t>BLANK WAVERL W WE:152903C-L</t>
        </is>
      </c>
      <c r="F5665" s="0" t="inlineStr">
        <is>
          <t>899152903068</t>
        </is>
      </c>
      <c r="G5665" s="0" t="inlineStr">
        <is>
          <t>WOMENS</t>
        </is>
      </c>
      <c r="H5665" s="0" t="inlineStr">
        <is>
          <t>L</t>
        </is>
      </c>
      <c r="I5665" s="0">
        <v>109.99</v>
      </c>
      <c r="J5665" s="0">
        <v>20</v>
      </c>
    </row>
    <row r="5666" spans="1:10" customHeight="0">
      <c r="A5666" s="0">
        <f>HYPERLINK("https://dl.dropboxusercontent.com/scl/fi/cdzh3ap6gh99si9lti9zu/waverly-152903-f.jpg?rlkey=2qiorhrfeg212gczg0cknsfdz&amp;dl=0","Click to download Image")</f>
      </c>
      <c r="B5666" s="0">
        <f>HYPERLINK("https://dl.dropboxusercontent.com/scl/fi/wcndqffh3y7qtki5msnst/womens-jackets-size-chartswaverly.jpg?rlkey=pl542n3lymd6swv12aa8urc23&amp;dl=0","Click to download SizeChart")</f>
      </c>
      <c r="C5666" s="0" t="inlineStr">
        <is>
          <t>Waverly Women's Packable Jacket</t>
        </is>
      </c>
      <c r="D5666" s="0" t="inlineStr">
        <is>
          <t>152903</t>
        </is>
      </c>
      <c r="E5666" s="0" t="inlineStr">
        <is>
          <t>BLANK WAVERL W WE:152903D-XL</t>
        </is>
      </c>
      <c r="F5666" s="0" t="inlineStr">
        <is>
          <t>899152903075</t>
        </is>
      </c>
      <c r="G5666" s="0" t="inlineStr">
        <is>
          <t>WOMENS</t>
        </is>
      </c>
      <c r="H5666" s="0" t="inlineStr">
        <is>
          <t>XL</t>
        </is>
      </c>
      <c r="I5666" s="0">
        <v>109.99</v>
      </c>
      <c r="J5666" s="0">
        <v>12</v>
      </c>
    </row>
    <row r="5667" spans="1:10" customHeight="0">
      <c r="A5667" s="0">
        <f>HYPERLINK("https://dl.dropboxusercontent.com/scl/fi/cdzh3ap6gh99si9lti9zu/waverly-152903-f.jpg?rlkey=2qiorhrfeg212gczg0cknsfdz&amp;dl=0","Click to download Image")</f>
      </c>
      <c r="B5667" s="0">
        <f>HYPERLINK("https://dl.dropboxusercontent.com/scl/fi/wcndqffh3y7qtki5msnst/womens-jackets-size-chartswaverly.jpg?rlkey=pl542n3lymd6swv12aa8urc23&amp;dl=0","Click to download SizeChart")</f>
      </c>
      <c r="C5667" s="0" t="inlineStr">
        <is>
          <t>Waverly Women's Packable Jacket</t>
        </is>
      </c>
      <c r="D5667" s="0" t="inlineStr">
        <is>
          <t>152903</t>
        </is>
      </c>
      <c r="E5667" s="0" t="inlineStr">
        <is>
          <t>BLANK WAVERL W WE:152903E-2XL</t>
        </is>
      </c>
      <c r="F5667" s="0" t="inlineStr">
        <is>
          <t>899152903082</t>
        </is>
      </c>
      <c r="G5667" s="0" t="inlineStr">
        <is>
          <t>WOMENS</t>
        </is>
      </c>
      <c r="H5667" s="0" t="inlineStr">
        <is>
          <t>2XL</t>
        </is>
      </c>
      <c r="I5667" s="0">
        <v>109.99</v>
      </c>
      <c r="J5667" s="0">
        <v>5</v>
      </c>
    </row>
    <row r="5668" spans="1:10" customHeight="0">
      <c r="A5668" s="0">
        <f>HYPERLINK("https://dl.dropboxusercontent.com/scl/fi/cdzh3ap6gh99si9lti9zu/waverly-152903-f.jpg?rlkey=2qiorhrfeg212gczg0cknsfdz&amp;dl=0","Click to download Image")</f>
      </c>
      <c r="B5668" s="0">
        <f>HYPERLINK("https://dl.dropboxusercontent.com/scl/fi/wcndqffh3y7qtki5msnst/womens-jackets-size-chartswaverly.jpg?rlkey=pl542n3lymd6swv12aa8urc23&amp;dl=0","Click to download SizeChart")</f>
      </c>
      <c r="C5668" s="0" t="inlineStr">
        <is>
          <t>Waverly Women's Packable Jacket</t>
        </is>
      </c>
      <c r="D5668" s="0" t="inlineStr">
        <is>
          <t>152903</t>
        </is>
      </c>
      <c r="E5668" s="0" t="inlineStr">
        <is>
          <t>BLANK WAVERL W WE:152903F-3XL</t>
        </is>
      </c>
      <c r="F5668" s="0" t="inlineStr">
        <is>
          <t>899152903099</t>
        </is>
      </c>
      <c r="G5668" s="0" t="inlineStr">
        <is>
          <t>WOMENS</t>
        </is>
      </c>
      <c r="H5668" s="0" t="inlineStr">
        <is>
          <t>3XL</t>
        </is>
      </c>
      <c r="I5668" s="0">
        <v>109.99</v>
      </c>
      <c r="J5668" s="0">
        <v>3</v>
      </c>
    </row>
    <row r="5669" spans="1:10" customHeight="0">
      <c r="A5669" s="0">
        <f>HYPERLINK("https://dl.dropboxusercontent.com/scl/fi/4szw9e1kfy0wxyt4i0w8d/waverly-152906-f.jpg?rlkey=ubcd5cyisig38rnd2h5ekh2hr&amp;dl=0","Click to download Image")</f>
      </c>
      <c r="B5669" s="0">
        <f>HYPERLINK("https://dl.dropboxusercontent.com/scl/fi/svmtjkoit5r7bwafn5bka/mens-jackets-size-chartswaverly.jpg?rlkey=90qmz0nk2b0gcxixbrxhu31jl&amp;dl=0","Click to download SizeChart")</f>
      </c>
      <c r="C5669" s="0" t="inlineStr">
        <is>
          <t>Waverly Men's Packable Jacket</t>
        </is>
      </c>
      <c r="D5669" s="0" t="inlineStr">
        <is>
          <t>152906</t>
        </is>
      </c>
      <c r="E5669" s="0" t="inlineStr">
        <is>
          <t>BLANK WAVERL M BK:152906A-S</t>
        </is>
      </c>
      <c r="F5669" s="0" t="inlineStr">
        <is>
          <t>899152906045</t>
        </is>
      </c>
      <c r="G5669" s="0" t="inlineStr">
        <is>
          <t>MENS</t>
        </is>
      </c>
      <c r="H5669" s="0" t="inlineStr">
        <is>
          <t>S</t>
        </is>
      </c>
      <c r="I5669" s="0">
        <v>109.99</v>
      </c>
      <c r="J5669" s="0">
        <v>19</v>
      </c>
    </row>
    <row r="5670" spans="1:10" customHeight="0">
      <c r="A5670" s="0">
        <f>HYPERLINK("https://dl.dropboxusercontent.com/scl/fi/4szw9e1kfy0wxyt4i0w8d/waverly-152906-f.jpg?rlkey=ubcd5cyisig38rnd2h5ekh2hr&amp;dl=0","Click to download Image")</f>
      </c>
      <c r="B5670" s="0">
        <f>HYPERLINK("https://dl.dropboxusercontent.com/scl/fi/svmtjkoit5r7bwafn5bka/mens-jackets-size-chartswaverly.jpg?rlkey=90qmz0nk2b0gcxixbrxhu31jl&amp;dl=0","Click to download SizeChart")</f>
      </c>
      <c r="C5670" s="0" t="inlineStr">
        <is>
          <t>Waverly Men's Packable Jacket</t>
        </is>
      </c>
      <c r="D5670" s="0" t="inlineStr">
        <is>
          <t>152906</t>
        </is>
      </c>
      <c r="E5670" s="0" t="inlineStr">
        <is>
          <t>BLANK WAVERL M BK:152906B-M</t>
        </is>
      </c>
      <c r="F5670" s="0" t="inlineStr">
        <is>
          <t>899152906052</t>
        </is>
      </c>
      <c r="G5670" s="0" t="inlineStr">
        <is>
          <t>MENS</t>
        </is>
      </c>
      <c r="H5670" s="0" t="inlineStr">
        <is>
          <t>M</t>
        </is>
      </c>
      <c r="I5670" s="0">
        <v>109.99</v>
      </c>
      <c r="J5670" s="0">
        <v>35</v>
      </c>
    </row>
    <row r="5671" spans="1:10" customHeight="0">
      <c r="A5671" s="0">
        <f>HYPERLINK("https://dl.dropboxusercontent.com/scl/fi/4szw9e1kfy0wxyt4i0w8d/waverly-152906-f.jpg?rlkey=ubcd5cyisig38rnd2h5ekh2hr&amp;dl=0","Click to download Image")</f>
      </c>
      <c r="B5671" s="0">
        <f>HYPERLINK("https://dl.dropboxusercontent.com/scl/fi/svmtjkoit5r7bwafn5bka/mens-jackets-size-chartswaverly.jpg?rlkey=90qmz0nk2b0gcxixbrxhu31jl&amp;dl=0","Click to download SizeChart")</f>
      </c>
      <c r="C5671" s="0" t="inlineStr">
        <is>
          <t>Waverly Men's Packable Jacket</t>
        </is>
      </c>
      <c r="D5671" s="0" t="inlineStr">
        <is>
          <t>152906</t>
        </is>
      </c>
      <c r="E5671" s="0" t="inlineStr">
        <is>
          <t>BLANK WAVERL M BK:152906C-L</t>
        </is>
      </c>
      <c r="F5671" s="0" t="inlineStr">
        <is>
          <t>899152906069</t>
        </is>
      </c>
      <c r="G5671" s="0" t="inlineStr">
        <is>
          <t>MENS</t>
        </is>
      </c>
      <c r="H5671" s="0" t="inlineStr">
        <is>
          <t>L</t>
        </is>
      </c>
      <c r="I5671" s="0">
        <v>109.99</v>
      </c>
      <c r="J5671" s="0">
        <v>50</v>
      </c>
    </row>
    <row r="5672" spans="1:10" customHeight="0">
      <c r="A5672" s="0">
        <f>HYPERLINK("https://dl.dropboxusercontent.com/scl/fi/4szw9e1kfy0wxyt4i0w8d/waverly-152906-f.jpg?rlkey=ubcd5cyisig38rnd2h5ekh2hr&amp;dl=0","Click to download Image")</f>
      </c>
      <c r="B5672" s="0">
        <f>HYPERLINK("https://dl.dropboxusercontent.com/scl/fi/svmtjkoit5r7bwafn5bka/mens-jackets-size-chartswaverly.jpg?rlkey=90qmz0nk2b0gcxixbrxhu31jl&amp;dl=0","Click to download SizeChart")</f>
      </c>
      <c r="C5672" s="0" t="inlineStr">
        <is>
          <t>Waverly Men's Packable Jacket</t>
        </is>
      </c>
      <c r="D5672" s="0" t="inlineStr">
        <is>
          <t>152906</t>
        </is>
      </c>
      <c r="E5672" s="0" t="inlineStr">
        <is>
          <t>BLANK WAVERL M BK:152906D-XL</t>
        </is>
      </c>
      <c r="F5672" s="0" t="inlineStr">
        <is>
          <t>899152906076</t>
        </is>
      </c>
      <c r="G5672" s="0" t="inlineStr">
        <is>
          <t>MENS</t>
        </is>
      </c>
      <c r="H5672" s="0" t="inlineStr">
        <is>
          <t>XL</t>
        </is>
      </c>
      <c r="I5672" s="0">
        <v>109.99</v>
      </c>
      <c r="J5672" s="0">
        <v>53</v>
      </c>
    </row>
    <row r="5673" spans="1:10" customHeight="0">
      <c r="A5673" s="0">
        <f>HYPERLINK("https://dl.dropboxusercontent.com/scl/fi/4szw9e1kfy0wxyt4i0w8d/waverly-152906-f.jpg?rlkey=ubcd5cyisig38rnd2h5ekh2hr&amp;dl=0","Click to download Image")</f>
      </c>
      <c r="B5673" s="0">
        <f>HYPERLINK("https://dl.dropboxusercontent.com/scl/fi/svmtjkoit5r7bwafn5bka/mens-jackets-size-chartswaverly.jpg?rlkey=90qmz0nk2b0gcxixbrxhu31jl&amp;dl=0","Click to download SizeChart")</f>
      </c>
      <c r="C5673" s="0" t="inlineStr">
        <is>
          <t>Waverly Men's Packable Jacket</t>
        </is>
      </c>
      <c r="D5673" s="0" t="inlineStr">
        <is>
          <t>152906</t>
        </is>
      </c>
      <c r="E5673" s="0" t="inlineStr">
        <is>
          <t>BLANK WAVERL M BK:152906E-2XL</t>
        </is>
      </c>
      <c r="F5673" s="0" t="inlineStr">
        <is>
          <t>899152906083</t>
        </is>
      </c>
      <c r="G5673" s="0" t="inlineStr">
        <is>
          <t>MENS</t>
        </is>
      </c>
      <c r="H5673" s="0" t="inlineStr">
        <is>
          <t>2XL</t>
        </is>
      </c>
      <c r="I5673" s="0">
        <v>109.99</v>
      </c>
      <c r="J5673" s="0">
        <v>35</v>
      </c>
    </row>
    <row r="5674" spans="1:10" customHeight="0">
      <c r="A5674" s="0">
        <f>HYPERLINK("https://dl.dropboxusercontent.com/scl/fi/4szw9e1kfy0wxyt4i0w8d/waverly-152906-f.jpg?rlkey=ubcd5cyisig38rnd2h5ekh2hr&amp;dl=0","Click to download Image")</f>
      </c>
      <c r="B5674" s="0">
        <f>HYPERLINK("https://dl.dropboxusercontent.com/scl/fi/svmtjkoit5r7bwafn5bka/mens-jackets-size-chartswaverly.jpg?rlkey=90qmz0nk2b0gcxixbrxhu31jl&amp;dl=0","Click to download SizeChart")</f>
      </c>
      <c r="C5674" s="0" t="inlineStr">
        <is>
          <t>Waverly Men's Packable Jacket</t>
        </is>
      </c>
      <c r="D5674" s="0" t="inlineStr">
        <is>
          <t>152906</t>
        </is>
      </c>
      <c r="E5674" s="0" t="inlineStr">
        <is>
          <t>BLANK WAVERL M BK:152906F-3XL</t>
        </is>
      </c>
      <c r="F5674" s="0" t="inlineStr">
        <is>
          <t>899152906090</t>
        </is>
      </c>
      <c r="G5674" s="0" t="inlineStr">
        <is>
          <t>MENS</t>
        </is>
      </c>
      <c r="H5674" s="0" t="inlineStr">
        <is>
          <t>3XL</t>
        </is>
      </c>
      <c r="I5674" s="0">
        <v>109.99</v>
      </c>
      <c r="J5674" s="0">
        <v>18</v>
      </c>
    </row>
    <row r="5675" spans="1:10" customHeight="0">
      <c r="A5675" s="0">
        <f>HYPERLINK("https://dl.dropboxusercontent.com/scl/fi/w7h2u6ipci65n6ihd0m1s/waveeerlyt.jpg?rlkey=gkgf7ww83zqscuqk86v3low1y&amp;dl=0","Click to download Image")</f>
      </c>
      <c r="B5675" s="0">
        <f>HYPERLINK("https://dl.dropboxusercontent.com/scl/fi/svmtjkoit5r7bwafn5bka/mens-jackets-size-chartswaverly.jpg?rlkey=90qmz0nk2b0gcxixbrxhu31jl&amp;dl=0","Click to download SizeChart")</f>
      </c>
      <c r="C5675" s="0" t="inlineStr">
        <is>
          <t>Waverly Men's Packable Jacket</t>
        </is>
      </c>
      <c r="D5675" s="0" t="inlineStr">
        <is>
          <t>152905</t>
        </is>
      </c>
      <c r="E5675" s="0" t="inlineStr">
        <is>
          <t>BLANK WAVERL M WE:152905A-S</t>
        </is>
      </c>
      <c r="F5675" s="0" t="inlineStr">
        <is>
          <t>899152905048</t>
        </is>
      </c>
      <c r="G5675" s="0" t="inlineStr">
        <is>
          <t>MENS</t>
        </is>
      </c>
      <c r="H5675" s="0" t="inlineStr">
        <is>
          <t>S</t>
        </is>
      </c>
      <c r="I5675" s="0">
        <v>109.99</v>
      </c>
      <c r="J5675" s="0">
        <v>13</v>
      </c>
    </row>
    <row r="5676" spans="1:10" customHeight="0">
      <c r="A5676" s="0">
        <f>HYPERLINK("https://dl.dropboxusercontent.com/scl/fi/w7h2u6ipci65n6ihd0m1s/waveeerlyt.jpg?rlkey=gkgf7ww83zqscuqk86v3low1y&amp;dl=0","Click to download Image")</f>
      </c>
      <c r="B5676" s="0">
        <f>HYPERLINK("https://dl.dropboxusercontent.com/scl/fi/svmtjkoit5r7bwafn5bka/mens-jackets-size-chartswaverly.jpg?rlkey=90qmz0nk2b0gcxixbrxhu31jl&amp;dl=0","Click to download SizeChart")</f>
      </c>
      <c r="C5676" s="0" t="inlineStr">
        <is>
          <t>Waverly Men's Packable Jacket</t>
        </is>
      </c>
      <c r="D5676" s="0" t="inlineStr">
        <is>
          <t>152905</t>
        </is>
      </c>
      <c r="E5676" s="0" t="inlineStr">
        <is>
          <t>BLANK WAVERL M WE:152905B-M</t>
        </is>
      </c>
      <c r="F5676" s="0" t="inlineStr">
        <is>
          <t>899152905055</t>
        </is>
      </c>
      <c r="G5676" s="0" t="inlineStr">
        <is>
          <t>MENS</t>
        </is>
      </c>
      <c r="H5676" s="0" t="inlineStr">
        <is>
          <t>M</t>
        </is>
      </c>
      <c r="I5676" s="0">
        <v>109.99</v>
      </c>
      <c r="J5676" s="0">
        <v>23</v>
      </c>
    </row>
    <row r="5677" spans="1:10" customHeight="0">
      <c r="A5677" s="0">
        <f>HYPERLINK("https://dl.dropboxusercontent.com/scl/fi/w7h2u6ipci65n6ihd0m1s/waveeerlyt.jpg?rlkey=gkgf7ww83zqscuqk86v3low1y&amp;dl=0","Click to download Image")</f>
      </c>
      <c r="B5677" s="0">
        <f>HYPERLINK("https://dl.dropboxusercontent.com/scl/fi/svmtjkoit5r7bwafn5bka/mens-jackets-size-chartswaverly.jpg?rlkey=90qmz0nk2b0gcxixbrxhu31jl&amp;dl=0","Click to download SizeChart")</f>
      </c>
      <c r="C5677" s="0" t="inlineStr">
        <is>
          <t>Waverly Men's Packable Jacket</t>
        </is>
      </c>
      <c r="D5677" s="0" t="inlineStr">
        <is>
          <t>152905</t>
        </is>
      </c>
      <c r="E5677" s="0" t="inlineStr">
        <is>
          <t>BLANK WAVERL M WE:152905C-L</t>
        </is>
      </c>
      <c r="F5677" s="0" t="inlineStr">
        <is>
          <t>899152905062</t>
        </is>
      </c>
      <c r="G5677" s="0" t="inlineStr">
        <is>
          <t>MENS</t>
        </is>
      </c>
      <c r="H5677" s="0" t="inlineStr">
        <is>
          <t>L</t>
        </is>
      </c>
      <c r="I5677" s="0">
        <v>109.99</v>
      </c>
      <c r="J5677" s="0">
        <v>29</v>
      </c>
    </row>
    <row r="5678" spans="1:10" customHeight="0">
      <c r="A5678" s="0">
        <f>HYPERLINK("https://dl.dropboxusercontent.com/scl/fi/w7h2u6ipci65n6ihd0m1s/waveeerlyt.jpg?rlkey=gkgf7ww83zqscuqk86v3low1y&amp;dl=0","Click to download Image")</f>
      </c>
      <c r="B5678" s="0">
        <f>HYPERLINK("https://dl.dropboxusercontent.com/scl/fi/svmtjkoit5r7bwafn5bka/mens-jackets-size-chartswaverly.jpg?rlkey=90qmz0nk2b0gcxixbrxhu31jl&amp;dl=0","Click to download SizeChart")</f>
      </c>
      <c r="C5678" s="0" t="inlineStr">
        <is>
          <t>Waverly Men's Packable Jacket</t>
        </is>
      </c>
      <c r="D5678" s="0" t="inlineStr">
        <is>
          <t>152905</t>
        </is>
      </c>
      <c r="E5678" s="0" t="inlineStr">
        <is>
          <t>BLANK WAVERL M WE:152905D-XL</t>
        </is>
      </c>
      <c r="F5678" s="0" t="inlineStr">
        <is>
          <t>899152905079</t>
        </is>
      </c>
      <c r="G5678" s="0" t="inlineStr">
        <is>
          <t>MENS</t>
        </is>
      </c>
      <c r="H5678" s="0" t="inlineStr">
        <is>
          <t>XL</t>
        </is>
      </c>
      <c r="I5678" s="0">
        <v>109.99</v>
      </c>
      <c r="J5678" s="0">
        <v>38</v>
      </c>
    </row>
    <row r="5679" spans="1:10" customHeight="0">
      <c r="A5679" s="0">
        <f>HYPERLINK("https://dl.dropboxusercontent.com/scl/fi/w7h2u6ipci65n6ihd0m1s/waveeerlyt.jpg?rlkey=gkgf7ww83zqscuqk86v3low1y&amp;dl=0","Click to download Image")</f>
      </c>
      <c r="B5679" s="0">
        <f>HYPERLINK("https://dl.dropboxusercontent.com/scl/fi/svmtjkoit5r7bwafn5bka/mens-jackets-size-chartswaverly.jpg?rlkey=90qmz0nk2b0gcxixbrxhu31jl&amp;dl=0","Click to download SizeChart")</f>
      </c>
      <c r="C5679" s="0" t="inlineStr">
        <is>
          <t>Waverly Men's Packable Jacket</t>
        </is>
      </c>
      <c r="D5679" s="0" t="inlineStr">
        <is>
          <t>152905</t>
        </is>
      </c>
      <c r="E5679" s="0" t="inlineStr">
        <is>
          <t>BLANK WAVERL M WE:152905E-2XL</t>
        </is>
      </c>
      <c r="F5679" s="0" t="inlineStr">
        <is>
          <t>899152905086</t>
        </is>
      </c>
      <c r="G5679" s="0" t="inlineStr">
        <is>
          <t>MENS</t>
        </is>
      </c>
      <c r="H5679" s="0" t="inlineStr">
        <is>
          <t>2XL</t>
        </is>
      </c>
      <c r="I5679" s="0">
        <v>109.99</v>
      </c>
      <c r="J5679" s="0">
        <v>22</v>
      </c>
    </row>
    <row r="5680" spans="1:10" customHeight="0">
      <c r="A5680" s="0">
        <f>HYPERLINK("https://dl.dropboxusercontent.com/scl/fi/w7h2u6ipci65n6ihd0m1s/waveeerlyt.jpg?rlkey=gkgf7ww83zqscuqk86v3low1y&amp;dl=0","Click to download Image")</f>
      </c>
      <c r="B5680" s="0">
        <f>HYPERLINK("https://dl.dropboxusercontent.com/scl/fi/svmtjkoit5r7bwafn5bka/mens-jackets-size-chartswaverly.jpg?rlkey=90qmz0nk2b0gcxixbrxhu31jl&amp;dl=0","Click to download SizeChart")</f>
      </c>
      <c r="C5680" s="0" t="inlineStr">
        <is>
          <t>Waverly Men's Packable Jacket</t>
        </is>
      </c>
      <c r="D5680" s="0" t="inlineStr">
        <is>
          <t>152905</t>
        </is>
      </c>
      <c r="E5680" s="0" t="inlineStr">
        <is>
          <t>BLANK WAVERL M WE:152905F-3XL</t>
        </is>
      </c>
      <c r="F5680" s="0" t="inlineStr">
        <is>
          <t>899152905093</t>
        </is>
      </c>
      <c r="G5680" s="0" t="inlineStr">
        <is>
          <t>MENS</t>
        </is>
      </c>
      <c r="H5680" s="0" t="inlineStr">
        <is>
          <t>3XL</t>
        </is>
      </c>
      <c r="I5680" s="0">
        <v>109.99</v>
      </c>
      <c r="J5680" s="0">
        <v>11</v>
      </c>
    </row>
    <row r="5681" spans="1:10" customHeight="0">
      <c r="A5681" s="0">
        <f>HYPERLINK("https://dl.dropboxusercontent.com/scl/fi/x6nqrivik1k4falk7wjou/slate-153014-f.jpg?rlkey=n03sba3e4omq6xroszj3eg3ds&amp;dl=0","Click to download Image")</f>
      </c>
      <c r="B5681" s="0">
        <f>HYPERLINK("https://dl.dropboxusercontent.com/scl/fi/4gpgd32rhsvwfl904tlbr/womens-long-sleeve-size-chartsslate.jpg?rlkey=gf3qahjuamtuufj3cryqo72nl&amp;dl=0","Click to download SizeChart")</f>
      </c>
      <c r="C5681" s="0" t="inlineStr">
        <is>
          <t>Slate Ultra-Soft Women's Long Sleeve</t>
        </is>
      </c>
      <c r="D5681" s="0" t="inlineStr">
        <is>
          <t>153014</t>
        </is>
      </c>
      <c r="E5681" s="0" t="inlineStr">
        <is>
          <t>BLANK SLATE W BK:153014A-S</t>
        </is>
      </c>
      <c r="F5681" s="0" t="inlineStr">
        <is>
          <t>899153014046</t>
        </is>
      </c>
      <c r="G5681" s="0" t="inlineStr">
        <is>
          <t>WOMENS</t>
        </is>
      </c>
      <c r="H5681" s="0" t="inlineStr">
        <is>
          <t>S</t>
        </is>
      </c>
      <c r="I5681" s="0">
        <v>18.99</v>
      </c>
      <c r="J5681" s="0">
        <v>0</v>
      </c>
    </row>
    <row r="5682" spans="1:10" customHeight="0">
      <c r="A5682" s="0">
        <f>HYPERLINK("https://dl.dropboxusercontent.com/scl/fi/x6nqrivik1k4falk7wjou/slate-153014-f.jpg?rlkey=n03sba3e4omq6xroszj3eg3ds&amp;dl=0","Click to download Image")</f>
      </c>
      <c r="B5682" s="0">
        <f>HYPERLINK("https://dl.dropboxusercontent.com/scl/fi/4gpgd32rhsvwfl904tlbr/womens-long-sleeve-size-chartsslate.jpg?rlkey=gf3qahjuamtuufj3cryqo72nl&amp;dl=0","Click to download SizeChart")</f>
      </c>
      <c r="C5682" s="0" t="inlineStr">
        <is>
          <t>Slate Ultra-Soft Women's Long Sleeve</t>
        </is>
      </c>
      <c r="D5682" s="0" t="inlineStr">
        <is>
          <t>153014</t>
        </is>
      </c>
      <c r="E5682" s="0" t="inlineStr">
        <is>
          <t>BLANK SLATE W BK:153014B-M</t>
        </is>
      </c>
      <c r="F5682" s="0" t="inlineStr">
        <is>
          <t>899153014053</t>
        </is>
      </c>
      <c r="G5682" s="0" t="inlineStr">
        <is>
          <t>WOMENS</t>
        </is>
      </c>
      <c r="H5682" s="0" t="inlineStr">
        <is>
          <t>M</t>
        </is>
      </c>
      <c r="I5682" s="0">
        <v>18.99</v>
      </c>
      <c r="J5682" s="0">
        <v>24</v>
      </c>
    </row>
    <row r="5683" spans="1:10" customHeight="0">
      <c r="A5683" s="0">
        <f>HYPERLINK("https://dl.dropboxusercontent.com/scl/fi/x6nqrivik1k4falk7wjou/slate-153014-f.jpg?rlkey=n03sba3e4omq6xroszj3eg3ds&amp;dl=0","Click to download Image")</f>
      </c>
      <c r="B5683" s="0">
        <f>HYPERLINK("https://dl.dropboxusercontent.com/scl/fi/4gpgd32rhsvwfl904tlbr/womens-long-sleeve-size-chartsslate.jpg?rlkey=gf3qahjuamtuufj3cryqo72nl&amp;dl=0","Click to download SizeChart")</f>
      </c>
      <c r="C5683" s="0" t="inlineStr">
        <is>
          <t>Slate Ultra-Soft Women's Long Sleeve</t>
        </is>
      </c>
      <c r="D5683" s="0" t="inlineStr">
        <is>
          <t>153014</t>
        </is>
      </c>
      <c r="E5683" s="0" t="inlineStr">
        <is>
          <t>BLANK SLATE W BK:153014C-L</t>
        </is>
      </c>
      <c r="F5683" s="0" t="inlineStr">
        <is>
          <t>899153014060</t>
        </is>
      </c>
      <c r="G5683" s="0" t="inlineStr">
        <is>
          <t>WOMENS</t>
        </is>
      </c>
      <c r="H5683" s="0" t="inlineStr">
        <is>
          <t>L</t>
        </is>
      </c>
      <c r="I5683" s="0">
        <v>18.99</v>
      </c>
      <c r="J5683" s="0">
        <v>32</v>
      </c>
    </row>
    <row r="5684" spans="1:10" customHeight="0">
      <c r="A5684" s="0">
        <f>HYPERLINK("https://dl.dropboxusercontent.com/scl/fi/x6nqrivik1k4falk7wjou/slate-153014-f.jpg?rlkey=n03sba3e4omq6xroszj3eg3ds&amp;dl=0","Click to download Image")</f>
      </c>
      <c r="B5684" s="0">
        <f>HYPERLINK("https://dl.dropboxusercontent.com/scl/fi/4gpgd32rhsvwfl904tlbr/womens-long-sleeve-size-chartsslate.jpg?rlkey=gf3qahjuamtuufj3cryqo72nl&amp;dl=0","Click to download SizeChart")</f>
      </c>
      <c r="C5684" s="0" t="inlineStr">
        <is>
          <t>Slate Ultra-Soft Women's Long Sleeve</t>
        </is>
      </c>
      <c r="D5684" s="0" t="inlineStr">
        <is>
          <t>153014</t>
        </is>
      </c>
      <c r="E5684" s="0" t="inlineStr">
        <is>
          <t>BLANK SLATE W BK:153014D-XL</t>
        </is>
      </c>
      <c r="F5684" s="0" t="inlineStr">
        <is>
          <t>899153014077</t>
        </is>
      </c>
      <c r="G5684" s="0" t="inlineStr">
        <is>
          <t>WOMENS</t>
        </is>
      </c>
      <c r="H5684" s="0" t="inlineStr">
        <is>
          <t>XL</t>
        </is>
      </c>
      <c r="I5684" s="0">
        <v>18.99</v>
      </c>
      <c r="J5684" s="0">
        <v>20</v>
      </c>
    </row>
    <row r="5685" spans="1:10" customHeight="0">
      <c r="A5685" s="0">
        <f>HYPERLINK("https://dl.dropboxusercontent.com/scl/fi/x6nqrivik1k4falk7wjou/slate-153014-f.jpg?rlkey=n03sba3e4omq6xroszj3eg3ds&amp;dl=0","Click to download Image")</f>
      </c>
      <c r="B5685" s="0">
        <f>HYPERLINK("https://dl.dropboxusercontent.com/scl/fi/4gpgd32rhsvwfl904tlbr/womens-long-sleeve-size-chartsslate.jpg?rlkey=gf3qahjuamtuufj3cryqo72nl&amp;dl=0","Click to download SizeChart")</f>
      </c>
      <c r="C5685" s="0" t="inlineStr">
        <is>
          <t>Slate Ultra-Soft Women's Long Sleeve</t>
        </is>
      </c>
      <c r="D5685" s="0" t="inlineStr">
        <is>
          <t>153014</t>
        </is>
      </c>
      <c r="E5685" s="0" t="inlineStr">
        <is>
          <t>BLANK SLATE W BK:153014E-2XL</t>
        </is>
      </c>
      <c r="F5685" s="0" t="inlineStr">
        <is>
          <t>899153014084</t>
        </is>
      </c>
      <c r="G5685" s="0" t="inlineStr">
        <is>
          <t>WOMENS</t>
        </is>
      </c>
      <c r="H5685" s="0" t="inlineStr">
        <is>
          <t>2XL</t>
        </is>
      </c>
      <c r="I5685" s="0">
        <v>18.99</v>
      </c>
      <c r="J5685" s="0">
        <v>9</v>
      </c>
    </row>
    <row r="5686" spans="1:10" customHeight="0">
      <c r="A5686" s="0">
        <f>HYPERLINK("https://dl.dropboxusercontent.com/scl/fi/x6nqrivik1k4falk7wjou/slate-153014-f.jpg?rlkey=n03sba3e4omq6xroszj3eg3ds&amp;dl=0","Click to download Image")</f>
      </c>
      <c r="B5686" s="0">
        <f>HYPERLINK("https://dl.dropboxusercontent.com/scl/fi/4gpgd32rhsvwfl904tlbr/womens-long-sleeve-size-chartsslate.jpg?rlkey=gf3qahjuamtuufj3cryqo72nl&amp;dl=0","Click to download SizeChart")</f>
      </c>
      <c r="C5686" s="0" t="inlineStr">
        <is>
          <t>Slate Ultra-Soft Women's Long Sleeve</t>
        </is>
      </c>
      <c r="D5686" s="0" t="inlineStr">
        <is>
          <t>153014</t>
        </is>
      </c>
      <c r="E5686" s="0" t="inlineStr">
        <is>
          <t>BLANK SLATE W BK:153014F-3XL</t>
        </is>
      </c>
      <c r="F5686" s="0" t="inlineStr">
        <is>
          <t>899153014091</t>
        </is>
      </c>
      <c r="G5686" s="0" t="inlineStr">
        <is>
          <t>WOMENS</t>
        </is>
      </c>
      <c r="H5686" s="0" t="inlineStr">
        <is>
          <t>3XL</t>
        </is>
      </c>
      <c r="I5686" s="0">
        <v>18.99</v>
      </c>
      <c r="J5686" s="0">
        <v>2</v>
      </c>
    </row>
    <row r="5687" spans="1:10" customHeight="0">
      <c r="A5687" s="0">
        <f>HYPERLINK("https://dl.dropboxusercontent.com/scl/fi/y70wrtuqoy1mg54gg7l0l/slatew-ls-t.jpg?rlkey=dhd7ons6eaa044lo6wlaicfcf&amp;dl=0","Click to download Image")</f>
      </c>
      <c r="B5687" s="0">
        <f>HYPERLINK("https://dl.dropboxusercontent.com/scl/fi/4gpgd32rhsvwfl904tlbr/womens-long-sleeve-size-chartsslate.jpg?rlkey=gf3qahjuamtuufj3cryqo72nl&amp;dl=0","Click to download SizeChart")</f>
      </c>
      <c r="C5687" s="0" t="inlineStr">
        <is>
          <t>Slate Ultra-Soft Women's Long Sleeve</t>
        </is>
      </c>
      <c r="D5687" s="0" t="inlineStr">
        <is>
          <t>153016</t>
        </is>
      </c>
      <c r="E5687" s="0" t="inlineStr">
        <is>
          <t>BLANK SLATE W CL:153016A-S</t>
        </is>
      </c>
      <c r="F5687" s="0" t="inlineStr">
        <is>
          <t>899153016040</t>
        </is>
      </c>
      <c r="G5687" s="0" t="inlineStr">
        <is>
          <t>WOMENS</t>
        </is>
      </c>
      <c r="H5687" s="0" t="inlineStr">
        <is>
          <t>S</t>
        </is>
      </c>
      <c r="I5687" s="0">
        <v>18.99</v>
      </c>
      <c r="J5687" s="0">
        <v>21</v>
      </c>
    </row>
    <row r="5688" spans="1:10" customHeight="0">
      <c r="A5688" s="0">
        <f>HYPERLINK("https://dl.dropboxusercontent.com/scl/fi/y70wrtuqoy1mg54gg7l0l/slatew-ls-t.jpg?rlkey=dhd7ons6eaa044lo6wlaicfcf&amp;dl=0","Click to download Image")</f>
      </c>
      <c r="B5688" s="0">
        <f>HYPERLINK("https://dl.dropboxusercontent.com/scl/fi/4gpgd32rhsvwfl904tlbr/womens-long-sleeve-size-chartsslate.jpg?rlkey=gf3qahjuamtuufj3cryqo72nl&amp;dl=0","Click to download SizeChart")</f>
      </c>
      <c r="C5688" s="0" t="inlineStr">
        <is>
          <t>Slate Ultra-Soft Women's Long Sleeve</t>
        </is>
      </c>
      <c r="D5688" s="0" t="inlineStr">
        <is>
          <t>153016</t>
        </is>
      </c>
      <c r="E5688" s="0" t="inlineStr">
        <is>
          <t>BLANK SLATE W CL:153016B-M</t>
        </is>
      </c>
      <c r="F5688" s="0" t="inlineStr">
        <is>
          <t>899153016057</t>
        </is>
      </c>
      <c r="G5688" s="0" t="inlineStr">
        <is>
          <t>WOMENS</t>
        </is>
      </c>
      <c r="H5688" s="0" t="inlineStr">
        <is>
          <t>M</t>
        </is>
      </c>
      <c r="I5688" s="0">
        <v>18.99</v>
      </c>
      <c r="J5688" s="0">
        <v>44</v>
      </c>
    </row>
    <row r="5689" spans="1:10" customHeight="0">
      <c r="A5689" s="0">
        <f>HYPERLINK("https://dl.dropboxusercontent.com/scl/fi/y70wrtuqoy1mg54gg7l0l/slatew-ls-t.jpg?rlkey=dhd7ons6eaa044lo6wlaicfcf&amp;dl=0","Click to download Image")</f>
      </c>
      <c r="B5689" s="0">
        <f>HYPERLINK("https://dl.dropboxusercontent.com/scl/fi/4gpgd32rhsvwfl904tlbr/womens-long-sleeve-size-chartsslate.jpg?rlkey=gf3qahjuamtuufj3cryqo72nl&amp;dl=0","Click to download SizeChart")</f>
      </c>
      <c r="C5689" s="0" t="inlineStr">
        <is>
          <t>Slate Ultra-Soft Women's Long Sleeve</t>
        </is>
      </c>
      <c r="D5689" s="0" t="inlineStr">
        <is>
          <t>153016</t>
        </is>
      </c>
      <c r="E5689" s="0" t="inlineStr">
        <is>
          <t>BLANK SLATE W CL:153016C-L</t>
        </is>
      </c>
      <c r="F5689" s="0" t="inlineStr">
        <is>
          <t>899153016064</t>
        </is>
      </c>
      <c r="G5689" s="0" t="inlineStr">
        <is>
          <t>WOMENS</t>
        </is>
      </c>
      <c r="H5689" s="0" t="inlineStr">
        <is>
          <t>L</t>
        </is>
      </c>
      <c r="I5689" s="0">
        <v>18.99</v>
      </c>
      <c r="J5689" s="0">
        <v>44</v>
      </c>
    </row>
    <row r="5690" spans="1:10" customHeight="0">
      <c r="A5690" s="0">
        <f>HYPERLINK("https://dl.dropboxusercontent.com/scl/fi/y70wrtuqoy1mg54gg7l0l/slatew-ls-t.jpg?rlkey=dhd7ons6eaa044lo6wlaicfcf&amp;dl=0","Click to download Image")</f>
      </c>
      <c r="B5690" s="0">
        <f>HYPERLINK("https://dl.dropboxusercontent.com/scl/fi/4gpgd32rhsvwfl904tlbr/womens-long-sleeve-size-chartsslate.jpg?rlkey=gf3qahjuamtuufj3cryqo72nl&amp;dl=0","Click to download SizeChart")</f>
      </c>
      <c r="C5690" s="0" t="inlineStr">
        <is>
          <t>Slate Ultra-Soft Women's Long Sleeve</t>
        </is>
      </c>
      <c r="D5690" s="0" t="inlineStr">
        <is>
          <t>153016</t>
        </is>
      </c>
      <c r="E5690" s="0" t="inlineStr">
        <is>
          <t>BLANK SLATE W CL:153016D-XL</t>
        </is>
      </c>
      <c r="F5690" s="0" t="inlineStr">
        <is>
          <t>899153016071</t>
        </is>
      </c>
      <c r="G5690" s="0" t="inlineStr">
        <is>
          <t>WOMENS</t>
        </is>
      </c>
      <c r="H5690" s="0" t="inlineStr">
        <is>
          <t>XL</t>
        </is>
      </c>
      <c r="I5690" s="0">
        <v>18.99</v>
      </c>
      <c r="J5690" s="0">
        <v>22</v>
      </c>
    </row>
    <row r="5691" spans="1:10" customHeight="0">
      <c r="A5691" s="0">
        <f>HYPERLINK("https://dl.dropboxusercontent.com/scl/fi/y70wrtuqoy1mg54gg7l0l/slatew-ls-t.jpg?rlkey=dhd7ons6eaa044lo6wlaicfcf&amp;dl=0","Click to download Image")</f>
      </c>
      <c r="B5691" s="0">
        <f>HYPERLINK("https://dl.dropboxusercontent.com/scl/fi/4gpgd32rhsvwfl904tlbr/womens-long-sleeve-size-chartsslate.jpg?rlkey=gf3qahjuamtuufj3cryqo72nl&amp;dl=0","Click to download SizeChart")</f>
      </c>
      <c r="C5691" s="0" t="inlineStr">
        <is>
          <t>Slate Ultra-Soft Women's Long Sleeve</t>
        </is>
      </c>
      <c r="D5691" s="0" t="inlineStr">
        <is>
          <t>153016</t>
        </is>
      </c>
      <c r="E5691" s="0" t="inlineStr">
        <is>
          <t>BLANK SLATE W CL:153016E-2XL</t>
        </is>
      </c>
      <c r="F5691" s="0" t="inlineStr">
        <is>
          <t>899153016088</t>
        </is>
      </c>
      <c r="G5691" s="0" t="inlineStr">
        <is>
          <t>WOMENS</t>
        </is>
      </c>
      <c r="H5691" s="0" t="inlineStr">
        <is>
          <t>2XL</t>
        </is>
      </c>
      <c r="I5691" s="0">
        <v>18.99</v>
      </c>
      <c r="J5691" s="0">
        <v>9</v>
      </c>
    </row>
    <row r="5692" spans="1:10" customHeight="0">
      <c r="A5692" s="0">
        <f>HYPERLINK("https://dl.dropboxusercontent.com/scl/fi/y70wrtuqoy1mg54gg7l0l/slatew-ls-t.jpg?rlkey=dhd7ons6eaa044lo6wlaicfcf&amp;dl=0","Click to download Image")</f>
      </c>
      <c r="B5692" s="0">
        <f>HYPERLINK("https://dl.dropboxusercontent.com/scl/fi/4gpgd32rhsvwfl904tlbr/womens-long-sleeve-size-chartsslate.jpg?rlkey=gf3qahjuamtuufj3cryqo72nl&amp;dl=0","Click to download SizeChart")</f>
      </c>
      <c r="C5692" s="0" t="inlineStr">
        <is>
          <t>Slate Ultra-Soft Women's Long Sleeve</t>
        </is>
      </c>
      <c r="D5692" s="0" t="inlineStr">
        <is>
          <t>153016</t>
        </is>
      </c>
      <c r="E5692" s="0" t="inlineStr">
        <is>
          <t>BLANK SLATE W CL:153016F-3XL</t>
        </is>
      </c>
      <c r="F5692" s="0" t="inlineStr">
        <is>
          <t>899153016095</t>
        </is>
      </c>
      <c r="G5692" s="0" t="inlineStr">
        <is>
          <t>WOMENS</t>
        </is>
      </c>
      <c r="H5692" s="0" t="inlineStr">
        <is>
          <t>3XL</t>
        </is>
      </c>
      <c r="I5692" s="0">
        <v>18.99</v>
      </c>
      <c r="J5692" s="0">
        <v>3</v>
      </c>
    </row>
    <row r="5693" spans="1:10" customHeight="0">
      <c r="A5693" s="0">
        <f>HYPERLINK("https://dl.dropboxusercontent.com/scl/fi/v7bsg8uv7oulceg26deki/slate-gold.jpg?rlkey=vu94g9ngt4avtl46gnad43m75&amp;dl=0","Click to download Image")</f>
      </c>
      <c r="B5693" s="0">
        <f>HYPERLINK("https://dl.dropboxusercontent.com/scl/fi/4gpgd32rhsvwfl904tlbr/womens-long-sleeve-size-chartsslate.jpg?rlkey=gf3qahjuamtuufj3cryqo72nl&amp;dl=0","Click to download SizeChart")</f>
      </c>
      <c r="C5693" s="0" t="inlineStr">
        <is>
          <t>Slate Ultra-Soft Women's Long Sleeve</t>
        </is>
      </c>
      <c r="D5693" s="0" t="inlineStr">
        <is>
          <t>153015</t>
        </is>
      </c>
      <c r="E5693" s="0" t="inlineStr">
        <is>
          <t>BLANK SLATE W GD:153015A-S</t>
        </is>
      </c>
      <c r="F5693" s="0" t="inlineStr">
        <is>
          <t>899153015043</t>
        </is>
      </c>
      <c r="G5693" s="0" t="inlineStr">
        <is>
          <t>WOMENS</t>
        </is>
      </c>
      <c r="H5693" s="0" t="inlineStr">
        <is>
          <t>S</t>
        </is>
      </c>
      <c r="I5693" s="0">
        <v>18.99</v>
      </c>
      <c r="J5693" s="0">
        <v>20</v>
      </c>
    </row>
    <row r="5694" spans="1:10" customHeight="0">
      <c r="A5694" s="0">
        <f>HYPERLINK("https://dl.dropboxusercontent.com/scl/fi/v7bsg8uv7oulceg26deki/slate-gold.jpg?rlkey=vu94g9ngt4avtl46gnad43m75&amp;dl=0","Click to download Image")</f>
      </c>
      <c r="B5694" s="0">
        <f>HYPERLINK("https://dl.dropboxusercontent.com/scl/fi/4gpgd32rhsvwfl904tlbr/womens-long-sleeve-size-chartsslate.jpg?rlkey=gf3qahjuamtuufj3cryqo72nl&amp;dl=0","Click to download SizeChart")</f>
      </c>
      <c r="C5694" s="0" t="inlineStr">
        <is>
          <t>Slate Ultra-Soft Women's Long Sleeve</t>
        </is>
      </c>
      <c r="D5694" s="0" t="inlineStr">
        <is>
          <t>153015</t>
        </is>
      </c>
      <c r="E5694" s="0" t="inlineStr">
        <is>
          <t>BLANK SLATE W GD:153015B-M</t>
        </is>
      </c>
      <c r="F5694" s="0" t="inlineStr">
        <is>
          <t>899153015050</t>
        </is>
      </c>
      <c r="G5694" s="0" t="inlineStr">
        <is>
          <t>WOMENS</t>
        </is>
      </c>
      <c r="H5694" s="0" t="inlineStr">
        <is>
          <t>M</t>
        </is>
      </c>
      <c r="I5694" s="0">
        <v>18.99</v>
      </c>
      <c r="J5694" s="0">
        <v>43</v>
      </c>
    </row>
    <row r="5695" spans="1:10" customHeight="0">
      <c r="A5695" s="0">
        <f>HYPERLINK("https://dl.dropboxusercontent.com/scl/fi/v7bsg8uv7oulceg26deki/slate-gold.jpg?rlkey=vu94g9ngt4avtl46gnad43m75&amp;dl=0","Click to download Image")</f>
      </c>
      <c r="B5695" s="0">
        <f>HYPERLINK("https://dl.dropboxusercontent.com/scl/fi/4gpgd32rhsvwfl904tlbr/womens-long-sleeve-size-chartsslate.jpg?rlkey=gf3qahjuamtuufj3cryqo72nl&amp;dl=0","Click to download SizeChart")</f>
      </c>
      <c r="C5695" s="0" t="inlineStr">
        <is>
          <t>Slate Ultra-Soft Women's Long Sleeve</t>
        </is>
      </c>
      <c r="D5695" s="0" t="inlineStr">
        <is>
          <t>153015</t>
        </is>
      </c>
      <c r="E5695" s="0" t="inlineStr">
        <is>
          <t>BLANK SLATE W GD:153015C-L</t>
        </is>
      </c>
      <c r="F5695" s="0" t="inlineStr">
        <is>
          <t>899153015067</t>
        </is>
      </c>
      <c r="G5695" s="0" t="inlineStr">
        <is>
          <t>WOMENS</t>
        </is>
      </c>
      <c r="H5695" s="0" t="inlineStr">
        <is>
          <t>L</t>
        </is>
      </c>
      <c r="I5695" s="0">
        <v>18.99</v>
      </c>
      <c r="J5695" s="0">
        <v>43</v>
      </c>
    </row>
    <row r="5696" spans="1:10" customHeight="0">
      <c r="A5696" s="0">
        <f>HYPERLINK("https://dl.dropboxusercontent.com/scl/fi/v7bsg8uv7oulceg26deki/slate-gold.jpg?rlkey=vu94g9ngt4avtl46gnad43m75&amp;dl=0","Click to download Image")</f>
      </c>
      <c r="B5696" s="0">
        <f>HYPERLINK("https://dl.dropboxusercontent.com/scl/fi/4gpgd32rhsvwfl904tlbr/womens-long-sleeve-size-chartsslate.jpg?rlkey=gf3qahjuamtuufj3cryqo72nl&amp;dl=0","Click to download SizeChart")</f>
      </c>
      <c r="C5696" s="0" t="inlineStr">
        <is>
          <t>Slate Ultra-Soft Women's Long Sleeve</t>
        </is>
      </c>
      <c r="D5696" s="0" t="inlineStr">
        <is>
          <t>153015</t>
        </is>
      </c>
      <c r="E5696" s="0" t="inlineStr">
        <is>
          <t>BLANK SLATE W GD:153015D-XL</t>
        </is>
      </c>
      <c r="F5696" s="0" t="inlineStr">
        <is>
          <t>899153015074</t>
        </is>
      </c>
      <c r="G5696" s="0" t="inlineStr">
        <is>
          <t>WOMENS</t>
        </is>
      </c>
      <c r="H5696" s="0" t="inlineStr">
        <is>
          <t>XL</t>
        </is>
      </c>
      <c r="I5696" s="0">
        <v>18.99</v>
      </c>
      <c r="J5696" s="0">
        <v>21</v>
      </c>
    </row>
    <row r="5697" spans="1:10" customHeight="0">
      <c r="A5697" s="0">
        <f>HYPERLINK("https://dl.dropboxusercontent.com/scl/fi/v7bsg8uv7oulceg26deki/slate-gold.jpg?rlkey=vu94g9ngt4avtl46gnad43m75&amp;dl=0","Click to download Image")</f>
      </c>
      <c r="B5697" s="0">
        <f>HYPERLINK("https://dl.dropboxusercontent.com/scl/fi/4gpgd32rhsvwfl904tlbr/womens-long-sleeve-size-chartsslate.jpg?rlkey=gf3qahjuamtuufj3cryqo72nl&amp;dl=0","Click to download SizeChart")</f>
      </c>
      <c r="C5697" s="0" t="inlineStr">
        <is>
          <t>Slate Ultra-Soft Women's Long Sleeve</t>
        </is>
      </c>
      <c r="D5697" s="0" t="inlineStr">
        <is>
          <t>153015</t>
        </is>
      </c>
      <c r="E5697" s="0" t="inlineStr">
        <is>
          <t>BLANK SLATE W GD:153015E-2XL</t>
        </is>
      </c>
      <c r="F5697" s="0" t="inlineStr">
        <is>
          <t>899153015081</t>
        </is>
      </c>
      <c r="G5697" s="0" t="inlineStr">
        <is>
          <t>WOMENS</t>
        </is>
      </c>
      <c r="H5697" s="0" t="inlineStr">
        <is>
          <t>2XL</t>
        </is>
      </c>
      <c r="I5697" s="0">
        <v>18.99</v>
      </c>
      <c r="J5697" s="0">
        <v>8</v>
      </c>
    </row>
    <row r="5698" spans="1:10" customHeight="0">
      <c r="A5698" s="0">
        <f>HYPERLINK("https://dl.dropboxusercontent.com/scl/fi/v7bsg8uv7oulceg26deki/slate-gold.jpg?rlkey=vu94g9ngt4avtl46gnad43m75&amp;dl=0","Click to download Image")</f>
      </c>
      <c r="B5698" s="0">
        <f>HYPERLINK("https://dl.dropboxusercontent.com/scl/fi/4gpgd32rhsvwfl904tlbr/womens-long-sleeve-size-chartsslate.jpg?rlkey=gf3qahjuamtuufj3cryqo72nl&amp;dl=0","Click to download SizeChart")</f>
      </c>
      <c r="C5698" s="0" t="inlineStr">
        <is>
          <t>Slate Ultra-Soft Women's Long Sleeve</t>
        </is>
      </c>
      <c r="D5698" s="0" t="inlineStr">
        <is>
          <t>153015</t>
        </is>
      </c>
      <c r="E5698" s="0" t="inlineStr">
        <is>
          <t>BLANK SLATE W GD:153015F-3XL</t>
        </is>
      </c>
      <c r="F5698" s="0" t="inlineStr">
        <is>
          <t>899153015098</t>
        </is>
      </c>
      <c r="G5698" s="0" t="inlineStr">
        <is>
          <t>WOMENS</t>
        </is>
      </c>
      <c r="H5698" s="0" t="inlineStr">
        <is>
          <t>3XL</t>
        </is>
      </c>
      <c r="I5698" s="0">
        <v>18.99</v>
      </c>
      <c r="J5698" s="0">
        <v>3</v>
      </c>
    </row>
    <row r="5699" spans="1:10" customHeight="0">
      <c r="A5699" s="0">
        <f>HYPERLINK("https://dl.dropboxusercontent.com/scl/fi/kx0azlf3uth7ryt70qqpd/slatet.jpg?rlkey=m4xnmrzmpfjik8g2v4c0yxspp&amp;dl=0","Click to download Image")</f>
      </c>
      <c r="B5699" s="0">
        <f>HYPERLINK("https://dl.dropboxusercontent.com/scl/fi/9mffzdlwaiceycenjqypa/tdlr-yth-t-shirt-size-chartsslate-ls.jpg?rlkey=brw5cq7ti663j6rth69yhujxq&amp;dl=0","Click to download SizeChart")</f>
      </c>
      <c r="C5699" s="0" t="inlineStr">
        <is>
          <t>Slate Youth Boys Ultra-Soft Long Sleeve</t>
        </is>
      </c>
      <c r="D5699" s="0" t="inlineStr">
        <is>
          <t>151918</t>
        </is>
      </c>
      <c r="E5699" s="0" t="inlineStr">
        <is>
          <t>BLANK SLATE Y BK:151918B-YS</t>
        </is>
      </c>
      <c r="F5699" s="0" t="inlineStr">
        <is>
          <t>899151918018</t>
        </is>
      </c>
      <c r="G5699" s="0" t="inlineStr">
        <is>
          <t>YOUTH</t>
        </is>
      </c>
      <c r="H5699" s="0" t="inlineStr">
        <is>
          <t>YS</t>
        </is>
      </c>
      <c r="I5699" s="0">
        <v>18.99</v>
      </c>
      <c r="J5699" s="0">
        <v>125</v>
      </c>
    </row>
    <row r="5700" spans="1:10" customHeight="0">
      <c r="A5700" s="0">
        <f>HYPERLINK("https://dl.dropboxusercontent.com/scl/fi/kx0azlf3uth7ryt70qqpd/slatet.jpg?rlkey=m4xnmrzmpfjik8g2v4c0yxspp&amp;dl=0","Click to download Image")</f>
      </c>
      <c r="B5700" s="0">
        <f>HYPERLINK("https://dl.dropboxusercontent.com/scl/fi/9mffzdlwaiceycenjqypa/tdlr-yth-t-shirt-size-chartsslate-ls.jpg?rlkey=brw5cq7ti663j6rth69yhujxq&amp;dl=0","Click to download SizeChart")</f>
      </c>
      <c r="C5700" s="0" t="inlineStr">
        <is>
          <t>Slate Youth Boys Ultra-Soft Long Sleeve</t>
        </is>
      </c>
      <c r="D5700" s="0" t="inlineStr">
        <is>
          <t>151918</t>
        </is>
      </c>
      <c r="E5700" s="0" t="inlineStr">
        <is>
          <t>BLANK SLATE Y BK:151918C-YM</t>
        </is>
      </c>
      <c r="F5700" s="0" t="inlineStr">
        <is>
          <t>899151918025</t>
        </is>
      </c>
      <c r="G5700" s="0" t="inlineStr">
        <is>
          <t>YOUTH</t>
        </is>
      </c>
      <c r="H5700" s="0" t="inlineStr">
        <is>
          <t>YM</t>
        </is>
      </c>
      <c r="I5700" s="0">
        <v>18.99</v>
      </c>
      <c r="J5700" s="0">
        <v>125</v>
      </c>
    </row>
    <row r="5701" spans="1:10" customHeight="0">
      <c r="A5701" s="0">
        <f>HYPERLINK("https://dl.dropboxusercontent.com/scl/fi/kx0azlf3uth7ryt70qqpd/slatet.jpg?rlkey=m4xnmrzmpfjik8g2v4c0yxspp&amp;dl=0","Click to download Image")</f>
      </c>
      <c r="B5701" s="0">
        <f>HYPERLINK("https://dl.dropboxusercontent.com/scl/fi/9mffzdlwaiceycenjqypa/tdlr-yth-t-shirt-size-chartsslate-ls.jpg?rlkey=brw5cq7ti663j6rth69yhujxq&amp;dl=0","Click to download SizeChart")</f>
      </c>
      <c r="C5701" s="0" t="inlineStr">
        <is>
          <t>Slate Youth Boys Ultra-Soft Long Sleeve</t>
        </is>
      </c>
      <c r="D5701" s="0" t="inlineStr">
        <is>
          <t>151918</t>
        </is>
      </c>
      <c r="E5701" s="0" t="inlineStr">
        <is>
          <t>BLANK SLATE Y BK:151918D-YL</t>
        </is>
      </c>
      <c r="F5701" s="0" t="inlineStr">
        <is>
          <t>899151918032</t>
        </is>
      </c>
      <c r="G5701" s="0" t="inlineStr">
        <is>
          <t>YOUTH</t>
        </is>
      </c>
      <c r="H5701" s="0" t="inlineStr">
        <is>
          <t>YL</t>
        </is>
      </c>
      <c r="I5701" s="0">
        <v>18.99</v>
      </c>
      <c r="J5701" s="0">
        <v>125</v>
      </c>
    </row>
    <row r="5702" spans="1:10" customHeight="0">
      <c r="A5702" s="0">
        <f>HYPERLINK("https://dl.dropboxusercontent.com/scl/fi/kx0azlf3uth7ryt70qqpd/slatet.jpg?rlkey=m4xnmrzmpfjik8g2v4c0yxspp&amp;dl=0","Click to download Image")</f>
      </c>
      <c r="B5702" s="0">
        <f>HYPERLINK("https://dl.dropboxusercontent.com/scl/fi/9mffzdlwaiceycenjqypa/tdlr-yth-t-shirt-size-chartsslate-ls.jpg?rlkey=brw5cq7ti663j6rth69yhujxq&amp;dl=0","Click to download SizeChart")</f>
      </c>
      <c r="C5702" s="0" t="inlineStr">
        <is>
          <t>Slate Youth Boys Ultra-Soft Long Sleeve</t>
        </is>
      </c>
      <c r="D5702" s="0" t="inlineStr">
        <is>
          <t>151918</t>
        </is>
      </c>
      <c r="E5702" s="0" t="inlineStr">
        <is>
          <t>BLANK SLATE Y BK:151918E-YXL</t>
        </is>
      </c>
      <c r="F5702" s="0" t="inlineStr">
        <is>
          <t>899151918049</t>
        </is>
      </c>
      <c r="G5702" s="0" t="inlineStr">
        <is>
          <t>YOUTH</t>
        </is>
      </c>
      <c r="H5702" s="0" t="inlineStr">
        <is>
          <t>YXL</t>
        </is>
      </c>
      <c r="I5702" s="0">
        <v>18.99</v>
      </c>
      <c r="J5702" s="0">
        <v>98</v>
      </c>
    </row>
    <row r="5703" spans="1:10" customHeight="0">
      <c r="A5703" s="0">
        <f>HYPERLINK("https://dl.dropboxusercontent.com/scl/fi/npx8viylo0te0kdbh9po6/slate-153021-f.jpg?rlkey=srixd3qzol8xlqmw5c7vepi9t&amp;dl=0","Click to download Image")</f>
      </c>
      <c r="B5703" s="0">
        <f>HYPERLINK("https://dl.dropboxusercontent.com/scl/fi/9mffzdlwaiceycenjqypa/tdlr-yth-t-shirt-size-chartsslate-ls.jpg?rlkey=brw5cq7ti663j6rth69yhujxq&amp;dl=0","Click to download SizeChart")</f>
      </c>
      <c r="C5703" s="0" t="inlineStr">
        <is>
          <t>Slate Youth Boys Ultra-Soft Long Sleeve</t>
        </is>
      </c>
      <c r="D5703" s="0" t="inlineStr">
        <is>
          <t>153021</t>
        </is>
      </c>
      <c r="E5703" s="0" t="inlineStr">
        <is>
          <t>BLANK SLATE Y CL:153021B-YS</t>
        </is>
      </c>
      <c r="F5703" s="0" t="inlineStr">
        <is>
          <t>899153021013</t>
        </is>
      </c>
      <c r="G5703" s="0" t="inlineStr">
        <is>
          <t>YOUTH</t>
        </is>
      </c>
      <c r="H5703" s="0" t="inlineStr">
        <is>
          <t>YS</t>
        </is>
      </c>
      <c r="I5703" s="0">
        <v>18.99</v>
      </c>
      <c r="J5703" s="0">
        <v>12</v>
      </c>
    </row>
    <row r="5704" spans="1:10" customHeight="0">
      <c r="A5704" s="0">
        <f>HYPERLINK("https://dl.dropboxusercontent.com/scl/fi/npx8viylo0te0kdbh9po6/slate-153021-f.jpg?rlkey=srixd3qzol8xlqmw5c7vepi9t&amp;dl=0","Click to download Image")</f>
      </c>
      <c r="B5704" s="0">
        <f>HYPERLINK("https://dl.dropboxusercontent.com/scl/fi/9mffzdlwaiceycenjqypa/tdlr-yth-t-shirt-size-chartsslate-ls.jpg?rlkey=brw5cq7ti663j6rth69yhujxq&amp;dl=0","Click to download SizeChart")</f>
      </c>
      <c r="C5704" s="0" t="inlineStr">
        <is>
          <t>Slate Youth Boys Ultra-Soft Long Sleeve</t>
        </is>
      </c>
      <c r="D5704" s="0" t="inlineStr">
        <is>
          <t>153021</t>
        </is>
      </c>
      <c r="E5704" s="0" t="inlineStr">
        <is>
          <t>BLANK SLATE Y CL:153021C-YM</t>
        </is>
      </c>
      <c r="F5704" s="0" t="inlineStr">
        <is>
          <t>899153021020</t>
        </is>
      </c>
      <c r="G5704" s="0" t="inlineStr">
        <is>
          <t>YOUTH</t>
        </is>
      </c>
      <c r="H5704" s="0" t="inlineStr">
        <is>
          <t>YM</t>
        </is>
      </c>
      <c r="I5704" s="0">
        <v>18.99</v>
      </c>
      <c r="J5704" s="0">
        <v>12</v>
      </c>
    </row>
    <row r="5705" spans="1:10" customHeight="0">
      <c r="A5705" s="0">
        <f>HYPERLINK("https://dl.dropboxusercontent.com/scl/fi/npx8viylo0te0kdbh9po6/slate-153021-f.jpg?rlkey=srixd3qzol8xlqmw5c7vepi9t&amp;dl=0","Click to download Image")</f>
      </c>
      <c r="B5705" s="0">
        <f>HYPERLINK("https://dl.dropboxusercontent.com/scl/fi/9mffzdlwaiceycenjqypa/tdlr-yth-t-shirt-size-chartsslate-ls.jpg?rlkey=brw5cq7ti663j6rth69yhujxq&amp;dl=0","Click to download SizeChart")</f>
      </c>
      <c r="C5705" s="0" t="inlineStr">
        <is>
          <t>Slate Youth Boys Ultra-Soft Long Sleeve</t>
        </is>
      </c>
      <c r="D5705" s="0" t="inlineStr">
        <is>
          <t>153021</t>
        </is>
      </c>
      <c r="E5705" s="0" t="inlineStr">
        <is>
          <t>BLANK SLATE Y CL:153021D-YL</t>
        </is>
      </c>
      <c r="F5705" s="0" t="inlineStr">
        <is>
          <t>899153021037</t>
        </is>
      </c>
      <c r="G5705" s="0" t="inlineStr">
        <is>
          <t>YOUTH</t>
        </is>
      </c>
      <c r="H5705" s="0" t="inlineStr">
        <is>
          <t>YL</t>
        </is>
      </c>
      <c r="I5705" s="0">
        <v>18.99</v>
      </c>
      <c r="J5705" s="0">
        <v>12</v>
      </c>
    </row>
    <row r="5706" spans="1:10" customHeight="0">
      <c r="A5706" s="0">
        <f>HYPERLINK("https://dl.dropboxusercontent.com/scl/fi/npx8viylo0te0kdbh9po6/slate-153021-f.jpg?rlkey=srixd3qzol8xlqmw5c7vepi9t&amp;dl=0","Click to download Image")</f>
      </c>
      <c r="B5706" s="0">
        <f>HYPERLINK("https://dl.dropboxusercontent.com/scl/fi/9mffzdlwaiceycenjqypa/tdlr-yth-t-shirt-size-chartsslate-ls.jpg?rlkey=brw5cq7ti663j6rth69yhujxq&amp;dl=0","Click to download SizeChart")</f>
      </c>
      <c r="C5706" s="0" t="inlineStr">
        <is>
          <t>Slate Youth Boys Ultra-Soft Long Sleeve</t>
        </is>
      </c>
      <c r="D5706" s="0" t="inlineStr">
        <is>
          <t>153021</t>
        </is>
      </c>
      <c r="E5706" s="0" t="inlineStr">
        <is>
          <t>BLANK SLATE Y CL:153021E-YXL</t>
        </is>
      </c>
      <c r="F5706" s="0" t="inlineStr">
        <is>
          <t>899153021044</t>
        </is>
      </c>
      <c r="G5706" s="0" t="inlineStr">
        <is>
          <t>YOUTH</t>
        </is>
      </c>
      <c r="H5706" s="0" t="inlineStr">
        <is>
          <t>YXL</t>
        </is>
      </c>
      <c r="I5706" s="0">
        <v>18.99</v>
      </c>
      <c r="J5706" s="0">
        <v>12</v>
      </c>
    </row>
    <row r="5707" spans="1:10" customHeight="0">
      <c r="A5707" s="0">
        <f>HYPERLINK("https://dl.dropboxusercontent.com/scl/fi/5dlyiqxrq721ff8ubia6f/elowen.jpg?rlkey=99m5pxekjebif7rcm6ik9mbn1&amp;dl=0","Click to download Image")</f>
      </c>
      <c r="B5707" s="0">
        <f>HYPERLINK("https://dl.dropboxusercontent.com/scl/fi/dzz8ch10p2gafmn7xnuc6/womens-pullover-size-chartselowen.jpg?rlkey=s0ug3rz2budmm7uz9wyo0dilw&amp;dl=0","Click to download SizeChart")</f>
      </c>
      <c r="C5707" s="0" t="inlineStr">
        <is>
          <t>Elowen Women's French Terry 1/2 Zip</t>
        </is>
      </c>
      <c r="D5707" s="0" t="inlineStr">
        <is>
          <t>132861</t>
        </is>
      </c>
      <c r="E5707" s="0" t="inlineStr">
        <is>
          <t>BLANK ELOWEN W ND:132861D-XL</t>
        </is>
      </c>
      <c r="F5707" s="0" t="inlineStr">
        <is>
          <t>899132861074</t>
        </is>
      </c>
      <c r="G5707" s="0" t="inlineStr">
        <is>
          <t>WOMENS</t>
        </is>
      </c>
      <c r="H5707" s="0" t="inlineStr">
        <is>
          <t>XL</t>
        </is>
      </c>
      <c r="I5707" s="0">
        <v>46.99</v>
      </c>
      <c r="J5707" s="0">
        <v>2</v>
      </c>
    </row>
    <row r="5708" spans="1:10" customHeight="0">
      <c r="A5708" s="0">
        <f>HYPERLINK("https://dl.dropboxusercontent.com/scl/fi/9bti7ye6jn49vb4hqom4x/granger.jpg?rlkey=9in9q1dv5olq3gb6n9b8nfj56&amp;dl=0","Click to download Image")</f>
      </c>
      <c r="B5708" s="0">
        <f>HYPERLINK("https://dl.dropboxusercontent.com/scl/fi/rg9polazuv11fc044kr1l/womens-size-chartsgranger.jpg?rlkey=8kgtecjh4ytwcfqmot6bh643n&amp;dl=0","Click to download SizeChart")</f>
      </c>
      <c r="C5708" s="0" t="inlineStr">
        <is>
          <t>Granger Women's Jacket</t>
        </is>
      </c>
      <c r="D5708" s="0" t="inlineStr">
        <is>
          <t>152896</t>
        </is>
      </c>
      <c r="E5708" s="0" t="inlineStr">
        <is>
          <t>BLANK GRANGE W BK:152896A-S</t>
        </is>
      </c>
      <c r="F5708" s="0" t="inlineStr">
        <is>
          <t>899152896049</t>
        </is>
      </c>
      <c r="G5708" s="0" t="inlineStr">
        <is>
          <t>WOMENS</t>
        </is>
      </c>
      <c r="H5708" s="0" t="inlineStr">
        <is>
          <t>S</t>
        </is>
      </c>
      <c r="I5708" s="0">
        <v>139.99</v>
      </c>
      <c r="J5708" s="0">
        <v>20</v>
      </c>
    </row>
    <row r="5709" spans="1:10" customHeight="0">
      <c r="A5709" s="0">
        <f>HYPERLINK("https://dl.dropboxusercontent.com/scl/fi/9bti7ye6jn49vb4hqom4x/granger.jpg?rlkey=9in9q1dv5olq3gb6n9b8nfj56&amp;dl=0","Click to download Image")</f>
      </c>
      <c r="B5709" s="0">
        <f>HYPERLINK("https://dl.dropboxusercontent.com/scl/fi/rg9polazuv11fc044kr1l/womens-size-chartsgranger.jpg?rlkey=8kgtecjh4ytwcfqmot6bh643n&amp;dl=0","Click to download SizeChart")</f>
      </c>
      <c r="C5709" s="0" t="inlineStr">
        <is>
          <t>Granger Women's Jacket</t>
        </is>
      </c>
      <c r="D5709" s="0" t="inlineStr">
        <is>
          <t>152896</t>
        </is>
      </c>
      <c r="E5709" s="0" t="inlineStr">
        <is>
          <t>BLANK GRANGE W BK:152896B-M</t>
        </is>
      </c>
      <c r="F5709" s="0" t="inlineStr">
        <is>
          <t>899152896056</t>
        </is>
      </c>
      <c r="G5709" s="0" t="inlineStr">
        <is>
          <t>WOMENS</t>
        </is>
      </c>
      <c r="H5709" s="0" t="inlineStr">
        <is>
          <t>M</t>
        </is>
      </c>
      <c r="I5709" s="0">
        <v>139.99</v>
      </c>
      <c r="J5709" s="0">
        <v>44</v>
      </c>
    </row>
    <row r="5710" spans="1:10" customHeight="0">
      <c r="A5710" s="0">
        <f>HYPERLINK("https://dl.dropboxusercontent.com/scl/fi/9bti7ye6jn49vb4hqom4x/granger.jpg?rlkey=9in9q1dv5olq3gb6n9b8nfj56&amp;dl=0","Click to download Image")</f>
      </c>
      <c r="B5710" s="0">
        <f>HYPERLINK("https://dl.dropboxusercontent.com/scl/fi/rg9polazuv11fc044kr1l/womens-size-chartsgranger.jpg?rlkey=8kgtecjh4ytwcfqmot6bh643n&amp;dl=0","Click to download SizeChart")</f>
      </c>
      <c r="C5710" s="0" t="inlineStr">
        <is>
          <t>Granger Women's Jacket</t>
        </is>
      </c>
      <c r="D5710" s="0" t="inlineStr">
        <is>
          <t>152896</t>
        </is>
      </c>
      <c r="E5710" s="0" t="inlineStr">
        <is>
          <t>BLANK GRANGE W BK:152896C-L</t>
        </is>
      </c>
      <c r="F5710" s="0" t="inlineStr">
        <is>
          <t>899152896063</t>
        </is>
      </c>
      <c r="G5710" s="0" t="inlineStr">
        <is>
          <t>WOMENS</t>
        </is>
      </c>
      <c r="H5710" s="0" t="inlineStr">
        <is>
          <t>L</t>
        </is>
      </c>
      <c r="I5710" s="0">
        <v>139.99</v>
      </c>
      <c r="J5710" s="0">
        <v>40</v>
      </c>
    </row>
    <row r="5711" spans="1:10" customHeight="0">
      <c r="A5711" s="0">
        <f>HYPERLINK("https://dl.dropboxusercontent.com/scl/fi/9bti7ye6jn49vb4hqom4x/granger.jpg?rlkey=9in9q1dv5olq3gb6n9b8nfj56&amp;dl=0","Click to download Image")</f>
      </c>
      <c r="B5711" s="0">
        <f>HYPERLINK("https://dl.dropboxusercontent.com/scl/fi/rg9polazuv11fc044kr1l/womens-size-chartsgranger.jpg?rlkey=8kgtecjh4ytwcfqmot6bh643n&amp;dl=0","Click to download SizeChart")</f>
      </c>
      <c r="C5711" s="0" t="inlineStr">
        <is>
          <t>Granger Women's Jacket</t>
        </is>
      </c>
      <c r="D5711" s="0" t="inlineStr">
        <is>
          <t>152896</t>
        </is>
      </c>
      <c r="E5711" s="0" t="inlineStr">
        <is>
          <t>BLANK GRANGE W BK:152896D-XL</t>
        </is>
      </c>
      <c r="F5711" s="0" t="inlineStr">
        <is>
          <t>899152896070</t>
        </is>
      </c>
      <c r="G5711" s="0" t="inlineStr">
        <is>
          <t>WOMENS</t>
        </is>
      </c>
      <c r="H5711" s="0" t="inlineStr">
        <is>
          <t>XL</t>
        </is>
      </c>
      <c r="I5711" s="0">
        <v>139.99</v>
      </c>
      <c r="J5711" s="0">
        <v>20</v>
      </c>
    </row>
    <row r="5712" spans="1:10" customHeight="0">
      <c r="A5712" s="0">
        <f>HYPERLINK("https://dl.dropboxusercontent.com/scl/fi/9bti7ye6jn49vb4hqom4x/granger.jpg?rlkey=9in9q1dv5olq3gb6n9b8nfj56&amp;dl=0","Click to download Image")</f>
      </c>
      <c r="B5712" s="0">
        <f>HYPERLINK("https://dl.dropboxusercontent.com/scl/fi/rg9polazuv11fc044kr1l/womens-size-chartsgranger.jpg?rlkey=8kgtecjh4ytwcfqmot6bh643n&amp;dl=0","Click to download SizeChart")</f>
      </c>
      <c r="C5712" s="0" t="inlineStr">
        <is>
          <t>Granger Women's Jacket</t>
        </is>
      </c>
      <c r="D5712" s="0" t="inlineStr">
        <is>
          <t>152896</t>
        </is>
      </c>
      <c r="E5712" s="0" t="inlineStr">
        <is>
          <t>BLANK GRANGE W BK:152896E-2XL</t>
        </is>
      </c>
      <c r="F5712" s="0" t="inlineStr">
        <is>
          <t>899152896087</t>
        </is>
      </c>
      <c r="G5712" s="0" t="inlineStr">
        <is>
          <t>WOMENS</t>
        </is>
      </c>
      <c r="H5712" s="0" t="inlineStr">
        <is>
          <t>2XL</t>
        </is>
      </c>
      <c r="I5712" s="0">
        <v>139.99</v>
      </c>
      <c r="J5712" s="0">
        <v>9</v>
      </c>
    </row>
    <row r="5713" spans="1:10" customHeight="0">
      <c r="A5713" s="0">
        <f>HYPERLINK("https://dl.dropboxusercontent.com/scl/fi/9bti7ye6jn49vb4hqom4x/granger.jpg?rlkey=9in9q1dv5olq3gb6n9b8nfj56&amp;dl=0","Click to download Image")</f>
      </c>
      <c r="B5713" s="0">
        <f>HYPERLINK("https://dl.dropboxusercontent.com/scl/fi/rg9polazuv11fc044kr1l/womens-size-chartsgranger.jpg?rlkey=8kgtecjh4ytwcfqmot6bh643n&amp;dl=0","Click to download SizeChart")</f>
      </c>
      <c r="C5713" s="0" t="inlineStr">
        <is>
          <t>Granger Women's Jacket</t>
        </is>
      </c>
      <c r="D5713" s="0" t="inlineStr">
        <is>
          <t>152896</t>
        </is>
      </c>
      <c r="E5713" s="0" t="inlineStr">
        <is>
          <t>BLANK GRANGE W BK:152896F-3XL</t>
        </is>
      </c>
      <c r="F5713" s="0" t="inlineStr">
        <is>
          <t>899152896094</t>
        </is>
      </c>
      <c r="G5713" s="0" t="inlineStr">
        <is>
          <t>WOMENS</t>
        </is>
      </c>
      <c r="H5713" s="0" t="inlineStr">
        <is>
          <t>3XL</t>
        </is>
      </c>
      <c r="I5713" s="0">
        <v>139.99</v>
      </c>
      <c r="J5713" s="0">
        <v>3</v>
      </c>
    </row>
    <row r="5714" spans="1:10" customHeight="0">
      <c r="A5714" s="0">
        <f>HYPERLINK("https://dl.dropboxusercontent.com/scl/fi/mtd5qxmwbqp13gvvw5xw1/athena3.jpg?rlkey=9nxqfjfptmsogls95d1f2ikjb&amp;dl=0","Click to download Image")</f>
      </c>
      <c r="B5714" s="0">
        <f>HYPERLINK("https://dl.dropboxusercontent.com/scl/fi/st5s8v5rksxqskf4hocbk/womens-size-chartsathena-q.jpg?rlkey=v32t78jbhwc6i47ihvs1v4zny&amp;dl=0","Click to download SizeChart")</f>
      </c>
      <c r="C5714" s="0" t="inlineStr">
        <is>
          <t>Athena Women's 1/4 Zip</t>
        </is>
      </c>
      <c r="D5714" s="0" t="inlineStr">
        <is>
          <t>150722</t>
        </is>
      </c>
      <c r="E5714" s="0" t="inlineStr">
        <is>
          <t>BLANK ATHENA W GY:150722A-S</t>
        </is>
      </c>
      <c r="F5714" s="0" t="inlineStr">
        <is>
          <t>899150722043</t>
        </is>
      </c>
      <c r="G5714" s="0" t="inlineStr">
        <is>
          <t>WOMENS</t>
        </is>
      </c>
      <c r="H5714" s="0" t="inlineStr">
        <is>
          <t>S</t>
        </is>
      </c>
      <c r="I5714" s="0">
        <v>59.99</v>
      </c>
      <c r="J5714" s="0">
        <v>33</v>
      </c>
    </row>
    <row r="5715" spans="1:10" customHeight="0">
      <c r="A5715" s="0">
        <f>HYPERLINK("https://dl.dropboxusercontent.com/scl/fi/mtd5qxmwbqp13gvvw5xw1/athena3.jpg?rlkey=9nxqfjfptmsogls95d1f2ikjb&amp;dl=0","Click to download Image")</f>
      </c>
      <c r="B5715" s="0">
        <f>HYPERLINK("https://dl.dropboxusercontent.com/scl/fi/st5s8v5rksxqskf4hocbk/womens-size-chartsathena-q.jpg?rlkey=v32t78jbhwc6i47ihvs1v4zny&amp;dl=0","Click to download SizeChart")</f>
      </c>
      <c r="C5715" s="0" t="inlineStr">
        <is>
          <t>Athena Women's 1/4 Zip</t>
        </is>
      </c>
      <c r="D5715" s="0" t="inlineStr">
        <is>
          <t>150722</t>
        </is>
      </c>
      <c r="E5715" s="0" t="inlineStr">
        <is>
          <t>BLANK ATHENA W GY:150722B-M</t>
        </is>
      </c>
      <c r="F5715" s="0" t="inlineStr">
        <is>
          <t>899150722050</t>
        </is>
      </c>
      <c r="G5715" s="0" t="inlineStr">
        <is>
          <t>WOMENS</t>
        </is>
      </c>
      <c r="H5715" s="0" t="inlineStr">
        <is>
          <t>M</t>
        </is>
      </c>
      <c r="I5715" s="0">
        <v>59.99</v>
      </c>
      <c r="J5715" s="0">
        <v>65</v>
      </c>
    </row>
    <row r="5716" spans="1:10" customHeight="0">
      <c r="A5716" s="0">
        <f>HYPERLINK("https://dl.dropboxusercontent.com/scl/fi/mtd5qxmwbqp13gvvw5xw1/athena3.jpg?rlkey=9nxqfjfptmsogls95d1f2ikjb&amp;dl=0","Click to download Image")</f>
      </c>
      <c r="B5716" s="0">
        <f>HYPERLINK("https://dl.dropboxusercontent.com/scl/fi/st5s8v5rksxqskf4hocbk/womens-size-chartsathena-q.jpg?rlkey=v32t78jbhwc6i47ihvs1v4zny&amp;dl=0","Click to download SizeChart")</f>
      </c>
      <c r="C5716" s="0" t="inlineStr">
        <is>
          <t>Athena Women's 1/4 Zip</t>
        </is>
      </c>
      <c r="D5716" s="0" t="inlineStr">
        <is>
          <t>150722</t>
        </is>
      </c>
      <c r="E5716" s="0" t="inlineStr">
        <is>
          <t>BLANK ATHENA W GY:150722C-L</t>
        </is>
      </c>
      <c r="F5716" s="0" t="inlineStr">
        <is>
          <t>899150722067</t>
        </is>
      </c>
      <c r="G5716" s="0" t="inlineStr">
        <is>
          <t>WOMENS</t>
        </is>
      </c>
      <c r="H5716" s="0" t="inlineStr">
        <is>
          <t>L</t>
        </is>
      </c>
      <c r="I5716" s="0">
        <v>59.99</v>
      </c>
      <c r="J5716" s="0">
        <v>68</v>
      </c>
    </row>
    <row r="5717" spans="1:10" customHeight="0">
      <c r="A5717" s="0">
        <f>HYPERLINK("https://dl.dropboxusercontent.com/scl/fi/mtd5qxmwbqp13gvvw5xw1/athena3.jpg?rlkey=9nxqfjfptmsogls95d1f2ikjb&amp;dl=0","Click to download Image")</f>
      </c>
      <c r="B5717" s="0">
        <f>HYPERLINK("https://dl.dropboxusercontent.com/scl/fi/st5s8v5rksxqskf4hocbk/womens-size-chartsathena-q.jpg?rlkey=v32t78jbhwc6i47ihvs1v4zny&amp;dl=0","Click to download SizeChart")</f>
      </c>
      <c r="C5717" s="0" t="inlineStr">
        <is>
          <t>Athena Women's 1/4 Zip</t>
        </is>
      </c>
      <c r="D5717" s="0" t="inlineStr">
        <is>
          <t>150722</t>
        </is>
      </c>
      <c r="E5717" s="0" t="inlineStr">
        <is>
          <t>BLANK ATHENA W GY:150722D-XL</t>
        </is>
      </c>
      <c r="F5717" s="0" t="inlineStr">
        <is>
          <t>899150722074</t>
        </is>
      </c>
      <c r="G5717" s="0" t="inlineStr">
        <is>
          <t>WOMENS</t>
        </is>
      </c>
      <c r="H5717" s="0" t="inlineStr">
        <is>
          <t>XL</t>
        </is>
      </c>
      <c r="I5717" s="0">
        <v>59.99</v>
      </c>
      <c r="J5717" s="0">
        <v>32</v>
      </c>
    </row>
    <row r="5718" spans="1:10" customHeight="0">
      <c r="A5718" s="0">
        <f>HYPERLINK("https://dl.dropboxusercontent.com/scl/fi/mtd5qxmwbqp13gvvw5xw1/athena3.jpg?rlkey=9nxqfjfptmsogls95d1f2ikjb&amp;dl=0","Click to download Image")</f>
      </c>
      <c r="B5718" s="0">
        <f>HYPERLINK("https://dl.dropboxusercontent.com/scl/fi/st5s8v5rksxqskf4hocbk/womens-size-chartsathena-q.jpg?rlkey=v32t78jbhwc6i47ihvs1v4zny&amp;dl=0","Click to download SizeChart")</f>
      </c>
      <c r="C5718" s="0" t="inlineStr">
        <is>
          <t>Athena Women's 1/4 Zip</t>
        </is>
      </c>
      <c r="D5718" s="0" t="inlineStr">
        <is>
          <t>150722</t>
        </is>
      </c>
      <c r="E5718" s="0" t="inlineStr">
        <is>
          <t>BLANK ATHENA W GY:150722E-2XL</t>
        </is>
      </c>
      <c r="F5718" s="0" t="inlineStr">
        <is>
          <t>899150722081</t>
        </is>
      </c>
      <c r="G5718" s="0" t="inlineStr">
        <is>
          <t>WOMENS</t>
        </is>
      </c>
      <c r="H5718" s="0" t="inlineStr">
        <is>
          <t>2XL</t>
        </is>
      </c>
      <c r="I5718" s="0">
        <v>59.99</v>
      </c>
      <c r="J5718" s="0">
        <v>19</v>
      </c>
    </row>
    <row r="5719" spans="1:10" customHeight="0">
      <c r="A5719" s="0">
        <f>HYPERLINK("https://dl.dropboxusercontent.com/scl/fi/mtd5qxmwbqp13gvvw5xw1/athena3.jpg?rlkey=9nxqfjfptmsogls95d1f2ikjb&amp;dl=0","Click to download Image")</f>
      </c>
      <c r="B5719" s="0">
        <f>HYPERLINK("https://dl.dropboxusercontent.com/scl/fi/st5s8v5rksxqskf4hocbk/womens-size-chartsathena-q.jpg?rlkey=v32t78jbhwc6i47ihvs1v4zny&amp;dl=0","Click to download SizeChart")</f>
      </c>
      <c r="C5719" s="0" t="inlineStr">
        <is>
          <t>Athena Women's 1/4 Zip</t>
        </is>
      </c>
      <c r="D5719" s="0" t="inlineStr">
        <is>
          <t>150722</t>
        </is>
      </c>
      <c r="E5719" s="0" t="inlineStr">
        <is>
          <t>BLANK ATHENA W GY:150722F-3XL</t>
        </is>
      </c>
      <c r="F5719" s="0" t="inlineStr">
        <is>
          <t>899150722098</t>
        </is>
      </c>
      <c r="G5719" s="0" t="inlineStr">
        <is>
          <t>WOMENS</t>
        </is>
      </c>
      <c r="H5719" s="0" t="inlineStr">
        <is>
          <t>3XL</t>
        </is>
      </c>
      <c r="I5719" s="0">
        <v>59.99</v>
      </c>
      <c r="J5719" s="0">
        <v>10</v>
      </c>
    </row>
    <row r="5720" spans="1:10" customHeight="0">
      <c r="A5720" s="0">
        <f>HYPERLINK("https://dl.dropboxusercontent.com/scl/fi/zrek6dlzyicj6jpv5yox0/granger-152895-f.jpg?rlkey=qlmjqtiwt05fr40strrqlxu8o&amp;dl=0","Click to download Image")</f>
      </c>
      <c r="C5720" s="0" t="inlineStr">
        <is>
          <t>Granger Youth Jacket</t>
        </is>
      </c>
      <c r="D5720" s="0" t="inlineStr">
        <is>
          <t>152895</t>
        </is>
      </c>
      <c r="E5720" s="0" t="inlineStr">
        <is>
          <t>BLANK GRANGE Y BK:152895B-YS</t>
        </is>
      </c>
      <c r="F5720" s="0" t="inlineStr">
        <is>
          <t>899152895011</t>
        </is>
      </c>
      <c r="G5720" s="0" t="inlineStr">
        <is>
          <t>YOUTH</t>
        </is>
      </c>
      <c r="H5720" s="0" t="inlineStr">
        <is>
          <t>YS</t>
        </is>
      </c>
      <c r="I5720" s="0">
        <v>129.99</v>
      </c>
      <c r="J5720" s="0">
        <v>11</v>
      </c>
    </row>
    <row r="5721" spans="1:10" customHeight="0">
      <c r="A5721" s="0">
        <f>HYPERLINK("https://dl.dropboxusercontent.com/scl/fi/zrek6dlzyicj6jpv5yox0/granger-152895-f.jpg?rlkey=qlmjqtiwt05fr40strrqlxu8o&amp;dl=0","Click to download Image")</f>
      </c>
      <c r="C5721" s="0" t="inlineStr">
        <is>
          <t>Granger Youth Jacket</t>
        </is>
      </c>
      <c r="D5721" s="0" t="inlineStr">
        <is>
          <t>152895</t>
        </is>
      </c>
      <c r="E5721" s="0" t="inlineStr">
        <is>
          <t>BLANK GRANGE Y BK:152895C-YM</t>
        </is>
      </c>
      <c r="F5721" s="0" t="inlineStr">
        <is>
          <t>899152895028</t>
        </is>
      </c>
      <c r="G5721" s="0" t="inlineStr">
        <is>
          <t>YOUTH</t>
        </is>
      </c>
      <c r="H5721" s="0" t="inlineStr">
        <is>
          <t>YM</t>
        </is>
      </c>
      <c r="I5721" s="0">
        <v>129.99</v>
      </c>
      <c r="J5721" s="0">
        <v>11</v>
      </c>
    </row>
    <row r="5722" spans="1:10" customHeight="0">
      <c r="A5722" s="0">
        <f>HYPERLINK("https://dl.dropboxusercontent.com/scl/fi/zrek6dlzyicj6jpv5yox0/granger-152895-f.jpg?rlkey=qlmjqtiwt05fr40strrqlxu8o&amp;dl=0","Click to download Image")</f>
      </c>
      <c r="C5722" s="0" t="inlineStr">
        <is>
          <t>Granger Youth Jacket</t>
        </is>
      </c>
      <c r="D5722" s="0" t="inlineStr">
        <is>
          <t>152895</t>
        </is>
      </c>
      <c r="E5722" s="0" t="inlineStr">
        <is>
          <t>BLANK GRANGE Y BK:152895D-YL</t>
        </is>
      </c>
      <c r="F5722" s="0" t="inlineStr">
        <is>
          <t>899152895035</t>
        </is>
      </c>
      <c r="G5722" s="0" t="inlineStr">
        <is>
          <t>YOUTH</t>
        </is>
      </c>
      <c r="H5722" s="0" t="inlineStr">
        <is>
          <t>YL</t>
        </is>
      </c>
      <c r="I5722" s="0">
        <v>129.99</v>
      </c>
      <c r="J5722" s="0">
        <v>11</v>
      </c>
    </row>
    <row r="5723" spans="1:10" customHeight="0">
      <c r="A5723" s="0">
        <f>HYPERLINK("https://dl.dropboxusercontent.com/scl/fi/zrek6dlzyicj6jpv5yox0/granger-152895-f.jpg?rlkey=qlmjqtiwt05fr40strrqlxu8o&amp;dl=0","Click to download Image")</f>
      </c>
      <c r="C5723" s="0" t="inlineStr">
        <is>
          <t>Granger Youth Jacket</t>
        </is>
      </c>
      <c r="D5723" s="0" t="inlineStr">
        <is>
          <t>152895</t>
        </is>
      </c>
      <c r="E5723" s="0" t="inlineStr">
        <is>
          <t>BLANK GRANGE Y BK:152895E-YXL</t>
        </is>
      </c>
      <c r="F5723" s="0" t="inlineStr">
        <is>
          <t>899152895042</t>
        </is>
      </c>
      <c r="G5723" s="0" t="inlineStr">
        <is>
          <t>YOUTH</t>
        </is>
      </c>
      <c r="H5723" s="0" t="inlineStr">
        <is>
          <t>YXL</t>
        </is>
      </c>
      <c r="I5723" s="0">
        <v>129.99</v>
      </c>
      <c r="J5723" s="0">
        <v>11</v>
      </c>
    </row>
    <row r="5724" spans="1:10" customHeight="0">
      <c r="A5724" s="0">
        <f>HYPERLINK("https://dl.dropboxusercontent.com/scl/fi/q6lp286odas6g0faogud2/amanda-150909-tn.jpg?rlkey=avs8bjna0yqgcvgnbfz90noqe&amp;dl=0","Click to download Image")</f>
      </c>
      <c r="B5724" s="0">
        <f>HYPERLINK("https://dl.dropboxusercontent.com/scl/fi/6hge21cfgrrnviz54iyjo/tdlr-yth-t-shirt-size-chartsamanda.jpg?rlkey=hpz2xmw950le5cuc7wvbhj6xv&amp;dl=0","Click to download SizeChart")</f>
      </c>
      <c r="C5724" s="0" t="inlineStr">
        <is>
          <t>Amanda Youth Modal T-Shirt</t>
        </is>
      </c>
      <c r="D5724" s="0" t="inlineStr">
        <is>
          <t>150909</t>
        </is>
      </c>
      <c r="E5724" s="0" t="inlineStr">
        <is>
          <t>BLANK AMANDA Y BK:150909B-YS</t>
        </is>
      </c>
      <c r="F5724" s="0" t="inlineStr">
        <is>
          <t>899150909017</t>
        </is>
      </c>
      <c r="G5724" s="0" t="inlineStr">
        <is>
          <t>YOUTH</t>
        </is>
      </c>
      <c r="H5724" s="0" t="inlineStr">
        <is>
          <t>YS</t>
        </is>
      </c>
      <c r="I5724" s="0">
        <v>24.99</v>
      </c>
      <c r="J5724" s="0">
        <v>17</v>
      </c>
    </row>
    <row r="5725" spans="1:10" customHeight="0">
      <c r="A5725" s="0">
        <f>HYPERLINK("https://dl.dropboxusercontent.com/scl/fi/q6lp286odas6g0faogud2/amanda-150909-tn.jpg?rlkey=avs8bjna0yqgcvgnbfz90noqe&amp;dl=0","Click to download Image")</f>
      </c>
      <c r="B5725" s="0">
        <f>HYPERLINK("https://dl.dropboxusercontent.com/scl/fi/6hge21cfgrrnviz54iyjo/tdlr-yth-t-shirt-size-chartsamanda.jpg?rlkey=hpz2xmw950le5cuc7wvbhj6xv&amp;dl=0","Click to download SizeChart")</f>
      </c>
      <c r="C5725" s="0" t="inlineStr">
        <is>
          <t>Amanda Youth Modal T-Shirt</t>
        </is>
      </c>
      <c r="D5725" s="0" t="inlineStr">
        <is>
          <t>150909</t>
        </is>
      </c>
      <c r="E5725" s="0" t="inlineStr">
        <is>
          <t>BLANK AMANDA Y BK:150909C-YM</t>
        </is>
      </c>
      <c r="F5725" s="0" t="inlineStr">
        <is>
          <t>899150909024</t>
        </is>
      </c>
      <c r="G5725" s="0" t="inlineStr">
        <is>
          <t>YOUTH</t>
        </is>
      </c>
      <c r="H5725" s="0" t="inlineStr">
        <is>
          <t>YM</t>
        </is>
      </c>
      <c r="I5725" s="0">
        <v>24.99</v>
      </c>
      <c r="J5725" s="0">
        <v>18</v>
      </c>
    </row>
    <row r="5726" spans="1:10" customHeight="0">
      <c r="A5726" s="0">
        <f>HYPERLINK("https://dl.dropboxusercontent.com/scl/fi/q6lp286odas6g0faogud2/amanda-150909-tn.jpg?rlkey=avs8bjna0yqgcvgnbfz90noqe&amp;dl=0","Click to download Image")</f>
      </c>
      <c r="B5726" s="0">
        <f>HYPERLINK("https://dl.dropboxusercontent.com/scl/fi/6hge21cfgrrnviz54iyjo/tdlr-yth-t-shirt-size-chartsamanda.jpg?rlkey=hpz2xmw950le5cuc7wvbhj6xv&amp;dl=0","Click to download SizeChart")</f>
      </c>
      <c r="C5726" s="0" t="inlineStr">
        <is>
          <t>Amanda Youth Modal T-Shirt</t>
        </is>
      </c>
      <c r="D5726" s="0" t="inlineStr">
        <is>
          <t>150909</t>
        </is>
      </c>
      <c r="E5726" s="0" t="inlineStr">
        <is>
          <t>BLANK AMANDA Y BK:150909D-YL</t>
        </is>
      </c>
      <c r="F5726" s="0" t="inlineStr">
        <is>
          <t>899150909031</t>
        </is>
      </c>
      <c r="G5726" s="0" t="inlineStr">
        <is>
          <t>YOUTH</t>
        </is>
      </c>
      <c r="H5726" s="0" t="inlineStr">
        <is>
          <t>YL</t>
        </is>
      </c>
      <c r="I5726" s="0">
        <v>24.99</v>
      </c>
      <c r="J5726" s="0">
        <v>18</v>
      </c>
    </row>
    <row r="5727" spans="1:10" customHeight="0">
      <c r="A5727" s="0">
        <f>HYPERLINK("https://dl.dropboxusercontent.com/scl/fi/q6lp286odas6g0faogud2/amanda-150909-tn.jpg?rlkey=avs8bjna0yqgcvgnbfz90noqe&amp;dl=0","Click to download Image")</f>
      </c>
      <c r="B5727" s="0">
        <f>HYPERLINK("https://dl.dropboxusercontent.com/scl/fi/6hge21cfgrrnviz54iyjo/tdlr-yth-t-shirt-size-chartsamanda.jpg?rlkey=hpz2xmw950le5cuc7wvbhj6xv&amp;dl=0","Click to download SizeChart")</f>
      </c>
      <c r="C5727" s="0" t="inlineStr">
        <is>
          <t>Amanda Youth Modal T-Shirt</t>
        </is>
      </c>
      <c r="D5727" s="0" t="inlineStr">
        <is>
          <t>150909</t>
        </is>
      </c>
      <c r="E5727" s="0" t="inlineStr">
        <is>
          <t>BLANK AMANDA Y BK:150909E-YXL</t>
        </is>
      </c>
      <c r="F5727" s="0" t="inlineStr">
        <is>
          <t>899150909048</t>
        </is>
      </c>
      <c r="G5727" s="0" t="inlineStr">
        <is>
          <t>YOUTH</t>
        </is>
      </c>
      <c r="H5727" s="0" t="inlineStr">
        <is>
          <t>YXL</t>
        </is>
      </c>
      <c r="I5727" s="0">
        <v>24.99</v>
      </c>
      <c r="J5727" s="0">
        <v>18</v>
      </c>
    </row>
    <row r="5728" spans="1:10" customHeight="0">
      <c r="A5728" s="0">
        <f>HYPERLINK("https://dl.dropboxusercontent.com/scl/fi/7kxx2krvfhnqsbf56ts3q/dakota-141770-tn.jpg?rlkey=oe7cii4y66rz5lnjvwz8eg4mp&amp;dl=0","Click to download Image")</f>
      </c>
      <c r="C5728" s="0" t="inlineStr">
        <is>
          <t>Dakota Tri-Blend Youth Long Sleeve</t>
        </is>
      </c>
      <c r="D5728" s="0" t="inlineStr">
        <is>
          <t>141770</t>
        </is>
      </c>
      <c r="E5728" s="0" t="inlineStr">
        <is>
          <t>BLANK DAKOTA Y BK:141770B-YS</t>
        </is>
      </c>
      <c r="F5728" s="0" t="inlineStr">
        <is>
          <t>899141770015</t>
        </is>
      </c>
      <c r="G5728" s="0" t="inlineStr">
        <is>
          <t>YOUTH</t>
        </is>
      </c>
      <c r="H5728" s="0" t="inlineStr">
        <is>
          <t>YS</t>
        </is>
      </c>
      <c r="I5728" s="0">
        <v>29.99</v>
      </c>
      <c r="J5728" s="0">
        <v>66</v>
      </c>
    </row>
    <row r="5729" spans="1:10" customHeight="0">
      <c r="A5729" s="0">
        <f>HYPERLINK("https://dl.dropboxusercontent.com/scl/fi/7kxx2krvfhnqsbf56ts3q/dakota-141770-tn.jpg?rlkey=oe7cii4y66rz5lnjvwz8eg4mp&amp;dl=0","Click to download Image")</f>
      </c>
      <c r="C5729" s="0" t="inlineStr">
        <is>
          <t>Dakota Tri-Blend Youth Long Sleeve</t>
        </is>
      </c>
      <c r="D5729" s="0" t="inlineStr">
        <is>
          <t>141770</t>
        </is>
      </c>
      <c r="E5729" s="0" t="inlineStr">
        <is>
          <t>BLANK DAKOTA Y BK:141770C-YM</t>
        </is>
      </c>
      <c r="F5729" s="0" t="inlineStr">
        <is>
          <t>899141770022</t>
        </is>
      </c>
      <c r="G5729" s="0" t="inlineStr">
        <is>
          <t>YOUTH</t>
        </is>
      </c>
      <c r="H5729" s="0" t="inlineStr">
        <is>
          <t>YM</t>
        </is>
      </c>
      <c r="I5729" s="0">
        <v>29.99</v>
      </c>
      <c r="J5729" s="0">
        <v>65</v>
      </c>
    </row>
    <row r="5730" spans="1:10" customHeight="0">
      <c r="A5730" s="0">
        <f>HYPERLINK("https://dl.dropboxusercontent.com/scl/fi/7kxx2krvfhnqsbf56ts3q/dakota-141770-tn.jpg?rlkey=oe7cii4y66rz5lnjvwz8eg4mp&amp;dl=0","Click to download Image")</f>
      </c>
      <c r="C5730" s="0" t="inlineStr">
        <is>
          <t>Dakota Tri-Blend Youth Long Sleeve</t>
        </is>
      </c>
      <c r="D5730" s="0" t="inlineStr">
        <is>
          <t>141770</t>
        </is>
      </c>
      <c r="E5730" s="0" t="inlineStr">
        <is>
          <t>BLANK DAKOTA Y BK:141770D-YL</t>
        </is>
      </c>
      <c r="F5730" s="0" t="inlineStr">
        <is>
          <t>899141770039</t>
        </is>
      </c>
      <c r="G5730" s="0" t="inlineStr">
        <is>
          <t>YOUTH</t>
        </is>
      </c>
      <c r="H5730" s="0" t="inlineStr">
        <is>
          <t>YL</t>
        </is>
      </c>
      <c r="I5730" s="0">
        <v>29.99</v>
      </c>
      <c r="J5730" s="0">
        <v>65</v>
      </c>
    </row>
    <row r="5731" spans="1:10" customHeight="0">
      <c r="A5731" s="0">
        <f>HYPERLINK("https://dl.dropboxusercontent.com/scl/fi/7kxx2krvfhnqsbf56ts3q/dakota-141770-tn.jpg?rlkey=oe7cii4y66rz5lnjvwz8eg4mp&amp;dl=0","Click to download Image")</f>
      </c>
      <c r="C5731" s="0" t="inlineStr">
        <is>
          <t>Dakota Tri-Blend Youth Long Sleeve</t>
        </is>
      </c>
      <c r="D5731" s="0" t="inlineStr">
        <is>
          <t>141770</t>
        </is>
      </c>
      <c r="E5731" s="0" t="inlineStr">
        <is>
          <t>BLANK DAKOTA Y BK:141770E-YXL</t>
        </is>
      </c>
      <c r="F5731" s="0" t="inlineStr">
        <is>
          <t>899141770046</t>
        </is>
      </c>
      <c r="G5731" s="0" t="inlineStr">
        <is>
          <t>YOUTH</t>
        </is>
      </c>
      <c r="H5731" s="0" t="inlineStr">
        <is>
          <t>YXL</t>
        </is>
      </c>
      <c r="I5731" s="0">
        <v>29.99</v>
      </c>
      <c r="J5731" s="0">
        <v>65</v>
      </c>
    </row>
    <row r="5732" spans="1:10" customHeight="0">
      <c r="A5732" s="0">
        <f>HYPERLINK("https://dl.dropboxusercontent.com/scl/fi/w89g3a234h86brw6q3vmq/dakota-141771-f.jpg?rlkey=kq3uh42a9646d99bqhxdr0spq&amp;dl=0","Click to download Image")</f>
      </c>
      <c r="C5732" s="0" t="inlineStr">
        <is>
          <t>Dakota Tri-Blend Youth Long Sleeve</t>
        </is>
      </c>
      <c r="D5732" s="0" t="inlineStr">
        <is>
          <t>141771</t>
        </is>
      </c>
      <c r="E5732" s="0" t="inlineStr">
        <is>
          <t>BLANK DAKOTA Y CL:141771B-YS</t>
        </is>
      </c>
      <c r="F5732" s="0" t="inlineStr">
        <is>
          <t>899141771012</t>
        </is>
      </c>
      <c r="G5732" s="0" t="inlineStr">
        <is>
          <t>YOUTH</t>
        </is>
      </c>
      <c r="H5732" s="0" t="inlineStr">
        <is>
          <t>YS</t>
        </is>
      </c>
      <c r="I5732" s="0">
        <v>29.99</v>
      </c>
      <c r="J5732" s="0">
        <v>35</v>
      </c>
    </row>
    <row r="5733" spans="1:10" customHeight="0">
      <c r="A5733" s="0">
        <f>HYPERLINK("https://dl.dropboxusercontent.com/scl/fi/w89g3a234h86brw6q3vmq/dakota-141771-f.jpg?rlkey=kq3uh42a9646d99bqhxdr0spq&amp;dl=0","Click to download Image")</f>
      </c>
      <c r="C5733" s="0" t="inlineStr">
        <is>
          <t>Dakota Tri-Blend Youth Long Sleeve</t>
        </is>
      </c>
      <c r="D5733" s="0" t="inlineStr">
        <is>
          <t>141771</t>
        </is>
      </c>
      <c r="E5733" s="0" t="inlineStr">
        <is>
          <t>BLANK DAKOTA Y CL:141771C-YM</t>
        </is>
      </c>
      <c r="F5733" s="0" t="inlineStr">
        <is>
          <t>899141771029</t>
        </is>
      </c>
      <c r="G5733" s="0" t="inlineStr">
        <is>
          <t>YOUTH</t>
        </is>
      </c>
      <c r="H5733" s="0" t="inlineStr">
        <is>
          <t>YM</t>
        </is>
      </c>
      <c r="I5733" s="0">
        <v>29.99</v>
      </c>
      <c r="J5733" s="0">
        <v>25</v>
      </c>
    </row>
    <row r="5734" spans="1:10" customHeight="0">
      <c r="A5734" s="0">
        <f>HYPERLINK("https://dl.dropboxusercontent.com/scl/fi/w89g3a234h86brw6q3vmq/dakota-141771-f.jpg?rlkey=kq3uh42a9646d99bqhxdr0spq&amp;dl=0","Click to download Image")</f>
      </c>
      <c r="C5734" s="0" t="inlineStr">
        <is>
          <t>Dakota Tri-Blend Youth Long Sleeve</t>
        </is>
      </c>
      <c r="D5734" s="0" t="inlineStr">
        <is>
          <t>141771</t>
        </is>
      </c>
      <c r="E5734" s="0" t="inlineStr">
        <is>
          <t>BLANK DAKOTA Y CL:141771D-YL</t>
        </is>
      </c>
      <c r="F5734" s="0" t="inlineStr">
        <is>
          <t>899141771036</t>
        </is>
      </c>
      <c r="G5734" s="0" t="inlineStr">
        <is>
          <t>YOUTH</t>
        </is>
      </c>
      <c r="H5734" s="0" t="inlineStr">
        <is>
          <t>YL</t>
        </is>
      </c>
      <c r="I5734" s="0">
        <v>29.99</v>
      </c>
      <c r="J5734" s="0">
        <v>42</v>
      </c>
    </row>
    <row r="5735" spans="1:10" customHeight="0">
      <c r="A5735" s="0">
        <f>HYPERLINK("https://dl.dropboxusercontent.com/scl/fi/w89g3a234h86brw6q3vmq/dakota-141771-f.jpg?rlkey=kq3uh42a9646d99bqhxdr0spq&amp;dl=0","Click to download Image")</f>
      </c>
      <c r="C5735" s="0" t="inlineStr">
        <is>
          <t>Dakota Tri-Blend Youth Long Sleeve</t>
        </is>
      </c>
      <c r="D5735" s="0" t="inlineStr">
        <is>
          <t>141771</t>
        </is>
      </c>
      <c r="E5735" s="0" t="inlineStr">
        <is>
          <t>BLANK DAKOTA Y CL:141771E-YXL</t>
        </is>
      </c>
      <c r="F5735" s="0" t="inlineStr">
        <is>
          <t>899141771043</t>
        </is>
      </c>
      <c r="G5735" s="0" t="inlineStr">
        <is>
          <t>YOUTH</t>
        </is>
      </c>
      <c r="H5735" s="0" t="inlineStr">
        <is>
          <t>YXL</t>
        </is>
      </c>
      <c r="I5735" s="0">
        <v>29.99</v>
      </c>
      <c r="J5735" s="0">
        <v>46</v>
      </c>
    </row>
    <row r="5736" spans="1:10" customHeight="0">
      <c r="A5736" s="0">
        <f>HYPERLINK("https://dl.dropboxusercontent.com/scl/fi/ol25e5ghmm0fl8jgwkeee/dakota-141772-f.jpg?rlkey=10jvnjgmvvd5cco5y4jptrumm&amp;dl=0","Click to download Image")</f>
      </c>
      <c r="C5736" s="0" t="inlineStr">
        <is>
          <t>Dakota Tri-Blend Youth Long Sleeve</t>
        </is>
      </c>
      <c r="D5736" s="0" t="inlineStr">
        <is>
          <t>141772</t>
        </is>
      </c>
      <c r="E5736" s="0" t="inlineStr">
        <is>
          <t>BLANK DAKOTA Y PE:141772B-YS</t>
        </is>
      </c>
      <c r="F5736" s="0" t="inlineStr">
        <is>
          <t>899141772019</t>
        </is>
      </c>
      <c r="G5736" s="0" t="inlineStr">
        <is>
          <t>YOUTH</t>
        </is>
      </c>
      <c r="H5736" s="0" t="inlineStr">
        <is>
          <t>YS</t>
        </is>
      </c>
      <c r="I5736" s="0">
        <v>29.99</v>
      </c>
      <c r="J5736" s="0">
        <v>48</v>
      </c>
    </row>
    <row r="5737" spans="1:10" customHeight="0">
      <c r="A5737" s="0">
        <f>HYPERLINK("https://dl.dropboxusercontent.com/scl/fi/ol25e5ghmm0fl8jgwkeee/dakota-141772-f.jpg?rlkey=10jvnjgmvvd5cco5y4jptrumm&amp;dl=0","Click to download Image")</f>
      </c>
      <c r="C5737" s="0" t="inlineStr">
        <is>
          <t>Dakota Tri-Blend Youth Long Sleeve</t>
        </is>
      </c>
      <c r="D5737" s="0" t="inlineStr">
        <is>
          <t>141772</t>
        </is>
      </c>
      <c r="E5737" s="0" t="inlineStr">
        <is>
          <t>BLANK DAKOTA Y PE:141772C-YM</t>
        </is>
      </c>
      <c r="F5737" s="0" t="inlineStr">
        <is>
          <t>899141772026</t>
        </is>
      </c>
      <c r="G5737" s="0" t="inlineStr">
        <is>
          <t>YOUTH</t>
        </is>
      </c>
      <c r="H5737" s="0" t="inlineStr">
        <is>
          <t>YM</t>
        </is>
      </c>
      <c r="I5737" s="0">
        <v>29.99</v>
      </c>
      <c r="J5737" s="0">
        <v>45</v>
      </c>
    </row>
    <row r="5738" spans="1:10" customHeight="0">
      <c r="A5738" s="0">
        <f>HYPERLINK("https://dl.dropboxusercontent.com/scl/fi/ol25e5ghmm0fl8jgwkeee/dakota-141772-f.jpg?rlkey=10jvnjgmvvd5cco5y4jptrumm&amp;dl=0","Click to download Image")</f>
      </c>
      <c r="C5738" s="0" t="inlineStr">
        <is>
          <t>Dakota Tri-Blend Youth Long Sleeve</t>
        </is>
      </c>
      <c r="D5738" s="0" t="inlineStr">
        <is>
          <t>141772</t>
        </is>
      </c>
      <c r="E5738" s="0" t="inlineStr">
        <is>
          <t>BLANK DAKOTA Y PE:141772D-YL</t>
        </is>
      </c>
      <c r="F5738" s="0" t="inlineStr">
        <is>
          <t>899141772033</t>
        </is>
      </c>
      <c r="G5738" s="0" t="inlineStr">
        <is>
          <t>YOUTH</t>
        </is>
      </c>
      <c r="H5738" s="0" t="inlineStr">
        <is>
          <t>YL</t>
        </is>
      </c>
      <c r="I5738" s="0">
        <v>29.99</v>
      </c>
      <c r="J5738" s="0">
        <v>48</v>
      </c>
    </row>
    <row r="5739" spans="1:10" customHeight="0">
      <c r="A5739" s="0">
        <f>HYPERLINK("https://dl.dropboxusercontent.com/scl/fi/ol25e5ghmm0fl8jgwkeee/dakota-141772-f.jpg?rlkey=10jvnjgmvvd5cco5y4jptrumm&amp;dl=0","Click to download Image")</f>
      </c>
      <c r="C5739" s="0" t="inlineStr">
        <is>
          <t>Dakota Tri-Blend Youth Long Sleeve</t>
        </is>
      </c>
      <c r="D5739" s="0" t="inlineStr">
        <is>
          <t>141772</t>
        </is>
      </c>
      <c r="E5739" s="0" t="inlineStr">
        <is>
          <t>BLANK DAKOTA Y PE:141772E-YXL</t>
        </is>
      </c>
      <c r="F5739" s="0" t="inlineStr">
        <is>
          <t>899141772040</t>
        </is>
      </c>
      <c r="G5739" s="0" t="inlineStr">
        <is>
          <t>YOUTH</t>
        </is>
      </c>
      <c r="H5739" s="0" t="inlineStr">
        <is>
          <t>YXL</t>
        </is>
      </c>
      <c r="I5739" s="0">
        <v>29.99</v>
      </c>
      <c r="J5739" s="0">
        <v>48</v>
      </c>
    </row>
    <row r="5740" spans="1:10" customHeight="0">
      <c r="A5740" s="0">
        <f>HYPERLINK("https://dl.dropboxusercontent.com/scl/fi/vfelsfjlskhmv771cm1u3/blankeditdsc7387.jpg?rlkey=42jfeivp99dwwgqiphrrq5ica&amp;dl=0","Click to download Image")</f>
      </c>
      <c r="C5740" s="0" t="inlineStr">
        <is>
          <t>Sharp Youth Ultra-Soft T-Shirt</t>
        </is>
      </c>
      <c r="D5740" s="0" t="inlineStr">
        <is>
          <t>138544</t>
        </is>
      </c>
      <c r="E5740" s="0" t="inlineStr">
        <is>
          <t>BLANK SHARP Y BC:Y138544B-YS</t>
        </is>
      </c>
      <c r="F5740" s="0" t="inlineStr">
        <is>
          <t>899138544018</t>
        </is>
      </c>
      <c r="G5740" s="0" t="inlineStr">
        <is>
          <t>YOUTH</t>
        </is>
      </c>
      <c r="H5740" s="0" t="inlineStr">
        <is>
          <t>YS</t>
        </is>
      </c>
      <c r="I5740" s="0">
        <v>25.99</v>
      </c>
      <c r="J5740" s="0">
        <v>22</v>
      </c>
    </row>
    <row r="5741" spans="1:10" customHeight="0">
      <c r="A5741" s="0">
        <f>HYPERLINK("https://dl.dropboxusercontent.com/scl/fi/vfelsfjlskhmv771cm1u3/blankeditdsc7387.jpg?rlkey=42jfeivp99dwwgqiphrrq5ica&amp;dl=0","Click to download Image")</f>
      </c>
      <c r="C5741" s="0" t="inlineStr">
        <is>
          <t>Sharp Youth Ultra-Soft T-Shirt</t>
        </is>
      </c>
      <c r="D5741" s="0" t="inlineStr">
        <is>
          <t>138544</t>
        </is>
      </c>
      <c r="E5741" s="0" t="inlineStr">
        <is>
          <t>BLANK SHARP Y BC:Y138544C-YM</t>
        </is>
      </c>
      <c r="F5741" s="0" t="inlineStr">
        <is>
          <t>899138544025</t>
        </is>
      </c>
      <c r="G5741" s="0" t="inlineStr">
        <is>
          <t>YOUTH</t>
        </is>
      </c>
      <c r="H5741" s="0" t="inlineStr">
        <is>
          <t>YM</t>
        </is>
      </c>
      <c r="I5741" s="0">
        <v>25.99</v>
      </c>
      <c r="J5741" s="0">
        <v>18</v>
      </c>
    </row>
    <row r="5742" spans="1:10" customHeight="0">
      <c r="A5742" s="0">
        <f>HYPERLINK("https://dl.dropboxusercontent.com/scl/fi/vfelsfjlskhmv771cm1u3/blankeditdsc7387.jpg?rlkey=42jfeivp99dwwgqiphrrq5ica&amp;dl=0","Click to download Image")</f>
      </c>
      <c r="C5742" s="0" t="inlineStr">
        <is>
          <t>Sharp Youth Ultra-Soft T-Shirt</t>
        </is>
      </c>
      <c r="D5742" s="0" t="inlineStr">
        <is>
          <t>138544</t>
        </is>
      </c>
      <c r="E5742" s="0" t="inlineStr">
        <is>
          <t>BLANK SHARP Y BC:Y138544D-YL</t>
        </is>
      </c>
      <c r="F5742" s="0" t="inlineStr">
        <is>
          <t>899138544032</t>
        </is>
      </c>
      <c r="G5742" s="0" t="inlineStr">
        <is>
          <t>YOUTH</t>
        </is>
      </c>
      <c r="H5742" s="0" t="inlineStr">
        <is>
          <t>YL</t>
        </is>
      </c>
      <c r="I5742" s="0">
        <v>25.99</v>
      </c>
      <c r="J5742" s="0">
        <v>21</v>
      </c>
    </row>
    <row r="5743" spans="1:10" customHeight="0">
      <c r="A5743" s="0">
        <f>HYPERLINK("https://dl.dropboxusercontent.com/scl/fi/vfelsfjlskhmv771cm1u3/blankeditdsc7387.jpg?rlkey=42jfeivp99dwwgqiphrrq5ica&amp;dl=0","Click to download Image")</f>
      </c>
      <c r="C5743" s="0" t="inlineStr">
        <is>
          <t>Sharp Youth Ultra-Soft T-Shirt</t>
        </is>
      </c>
      <c r="D5743" s="0" t="inlineStr">
        <is>
          <t>138544</t>
        </is>
      </c>
      <c r="E5743" s="0" t="inlineStr">
        <is>
          <t>BLANK SHARP Y BC:Y138544E-YXL</t>
        </is>
      </c>
      <c r="F5743" s="0" t="inlineStr">
        <is>
          <t>899138544049</t>
        </is>
      </c>
      <c r="G5743" s="0" t="inlineStr">
        <is>
          <t>YOUTH</t>
        </is>
      </c>
      <c r="H5743" s="0" t="inlineStr">
        <is>
          <t>YXL</t>
        </is>
      </c>
      <c r="I5743" s="0">
        <v>25.99</v>
      </c>
      <c r="J5743" s="0">
        <v>22</v>
      </c>
    </row>
    <row r="5744" spans="1:10" customHeight="0">
      <c r="A5744" s="0">
        <f>HYPERLINK("https://dl.dropboxusercontent.com/scl/fi/layhyyc6laf29qz8hfn16/128535-af.jpg?rlkey=3b6q20zm5k6t2lchls5lmmh4c&amp;dl=0","Click to download Image")</f>
      </c>
      <c r="C5744" s="0" t="inlineStr">
        <is>
          <t>Rand Youth Cotton Tank Top</t>
        </is>
      </c>
      <c r="D5744" s="0" t="inlineStr">
        <is>
          <t>128535</t>
        </is>
      </c>
      <c r="E5744" s="0" t="inlineStr">
        <is>
          <t>BLANK RAND Y BK:128535B-YS</t>
        </is>
      </c>
      <c r="F5744" s="0" t="inlineStr">
        <is>
          <t>899128535019</t>
        </is>
      </c>
      <c r="G5744" s="0" t="inlineStr">
        <is>
          <t>YOUTH</t>
        </is>
      </c>
      <c r="H5744" s="0" t="inlineStr">
        <is>
          <t>YS</t>
        </is>
      </c>
      <c r="I5744" s="0">
        <v>21.99</v>
      </c>
      <c r="J5744" s="0">
        <v>36</v>
      </c>
    </row>
    <row r="5745" spans="1:10" customHeight="0">
      <c r="A5745" s="0">
        <f>HYPERLINK("https://dl.dropboxusercontent.com/scl/fi/layhyyc6laf29qz8hfn16/128535-af.jpg?rlkey=3b6q20zm5k6t2lchls5lmmh4c&amp;dl=0","Click to download Image")</f>
      </c>
      <c r="C5745" s="0" t="inlineStr">
        <is>
          <t>Rand Youth Cotton Tank Top</t>
        </is>
      </c>
      <c r="D5745" s="0" t="inlineStr">
        <is>
          <t>128535</t>
        </is>
      </c>
      <c r="E5745" s="0" t="inlineStr">
        <is>
          <t>BLANK RAND Y BK:128535C-YM</t>
        </is>
      </c>
      <c r="F5745" s="0" t="inlineStr">
        <is>
          <t>899128535026</t>
        </is>
      </c>
      <c r="G5745" s="0" t="inlineStr">
        <is>
          <t>YOUTH</t>
        </is>
      </c>
      <c r="H5745" s="0" t="inlineStr">
        <is>
          <t>YM</t>
        </is>
      </c>
      <c r="I5745" s="0">
        <v>21.99</v>
      </c>
      <c r="J5745" s="0">
        <v>36</v>
      </c>
    </row>
    <row r="5746" spans="1:10" customHeight="0">
      <c r="A5746" s="0">
        <f>HYPERLINK("https://dl.dropboxusercontent.com/scl/fi/layhyyc6laf29qz8hfn16/128535-af.jpg?rlkey=3b6q20zm5k6t2lchls5lmmh4c&amp;dl=0","Click to download Image")</f>
      </c>
      <c r="C5746" s="0" t="inlineStr">
        <is>
          <t>Rand Youth Cotton Tank Top</t>
        </is>
      </c>
      <c r="D5746" s="0" t="inlineStr">
        <is>
          <t>128535</t>
        </is>
      </c>
      <c r="E5746" s="0" t="inlineStr">
        <is>
          <t>BLANK RAND Y BK:128535D-YL</t>
        </is>
      </c>
      <c r="F5746" s="0" t="inlineStr">
        <is>
          <t>899128535033</t>
        </is>
      </c>
      <c r="G5746" s="0" t="inlineStr">
        <is>
          <t>YOUTH</t>
        </is>
      </c>
      <c r="H5746" s="0" t="inlineStr">
        <is>
          <t>YL</t>
        </is>
      </c>
      <c r="I5746" s="0">
        <v>21.99</v>
      </c>
      <c r="J5746" s="0">
        <v>36</v>
      </c>
    </row>
    <row r="5747" spans="1:10" customHeight="0">
      <c r="A5747" s="0">
        <f>HYPERLINK("https://dl.dropboxusercontent.com/scl/fi/layhyyc6laf29qz8hfn16/128535-af.jpg?rlkey=3b6q20zm5k6t2lchls5lmmh4c&amp;dl=0","Click to download Image")</f>
      </c>
      <c r="C5747" s="0" t="inlineStr">
        <is>
          <t>Rand Youth Cotton Tank Top</t>
        </is>
      </c>
      <c r="D5747" s="0" t="inlineStr">
        <is>
          <t>128535</t>
        </is>
      </c>
      <c r="E5747" s="0" t="inlineStr">
        <is>
          <t>BLANK RAND Y BK:128535E-YXL</t>
        </is>
      </c>
      <c r="F5747" s="0" t="inlineStr">
        <is>
          <t>899128535040</t>
        </is>
      </c>
      <c r="G5747" s="0" t="inlineStr">
        <is>
          <t>YOUTH</t>
        </is>
      </c>
      <c r="H5747" s="0" t="inlineStr">
        <is>
          <t>YXL</t>
        </is>
      </c>
      <c r="I5747" s="0">
        <v>21.99</v>
      </c>
      <c r="J5747" s="0">
        <v>36</v>
      </c>
    </row>
    <row r="5748" spans="1:10" customHeight="0">
      <c r="A5748" s="0">
        <f>HYPERLINK("https://dl.dropboxusercontent.com/scl/fi/1a1piwolzu0dcntlkylcz/128532-f.jpg?rlkey=ywrj1eg87i3dgibnx2bc5y5yt&amp;dl=0","Click to download Image")</f>
      </c>
      <c r="C5748" s="0" t="inlineStr">
        <is>
          <t>Rand Youth Cotton Tank Top</t>
        </is>
      </c>
      <c r="D5748" s="0" t="inlineStr">
        <is>
          <t>128532</t>
        </is>
      </c>
      <c r="E5748" s="0" t="inlineStr">
        <is>
          <t>BLANK RAND Y CL:128532B-YS</t>
        </is>
      </c>
      <c r="F5748" s="0" t="inlineStr">
        <is>
          <t>899128532018</t>
        </is>
      </c>
      <c r="G5748" s="0" t="inlineStr">
        <is>
          <t>YOUTH</t>
        </is>
      </c>
      <c r="H5748" s="0" t="inlineStr">
        <is>
          <t>YS</t>
        </is>
      </c>
      <c r="I5748" s="0">
        <v>21.99</v>
      </c>
      <c r="J5748" s="0">
        <v>36</v>
      </c>
    </row>
    <row r="5749" spans="1:10" customHeight="0">
      <c r="A5749" s="0">
        <f>HYPERLINK("https://dl.dropboxusercontent.com/scl/fi/1a1piwolzu0dcntlkylcz/128532-f.jpg?rlkey=ywrj1eg87i3dgibnx2bc5y5yt&amp;dl=0","Click to download Image")</f>
      </c>
      <c r="C5749" s="0" t="inlineStr">
        <is>
          <t>Rand Youth Cotton Tank Top</t>
        </is>
      </c>
      <c r="D5749" s="0" t="inlineStr">
        <is>
          <t>128532</t>
        </is>
      </c>
      <c r="E5749" s="0" t="inlineStr">
        <is>
          <t>BLANK RAND Y CL:128532C-YM</t>
        </is>
      </c>
      <c r="F5749" s="0" t="inlineStr">
        <is>
          <t>899128532025</t>
        </is>
      </c>
      <c r="G5749" s="0" t="inlineStr">
        <is>
          <t>YOUTH</t>
        </is>
      </c>
      <c r="H5749" s="0" t="inlineStr">
        <is>
          <t>YM</t>
        </is>
      </c>
      <c r="I5749" s="0">
        <v>21.99</v>
      </c>
      <c r="J5749" s="0">
        <v>36</v>
      </c>
    </row>
    <row r="5750" spans="1:10" customHeight="0">
      <c r="A5750" s="0">
        <f>HYPERLINK("https://dl.dropboxusercontent.com/scl/fi/1a1piwolzu0dcntlkylcz/128532-f.jpg?rlkey=ywrj1eg87i3dgibnx2bc5y5yt&amp;dl=0","Click to download Image")</f>
      </c>
      <c r="C5750" s="0" t="inlineStr">
        <is>
          <t>Rand Youth Cotton Tank Top</t>
        </is>
      </c>
      <c r="D5750" s="0" t="inlineStr">
        <is>
          <t>128532</t>
        </is>
      </c>
      <c r="E5750" s="0" t="inlineStr">
        <is>
          <t>BLANK RAND Y CL:128532D-YL</t>
        </is>
      </c>
      <c r="F5750" s="0" t="inlineStr">
        <is>
          <t>899128532032</t>
        </is>
      </c>
      <c r="G5750" s="0" t="inlineStr">
        <is>
          <t>YOUTH</t>
        </is>
      </c>
      <c r="H5750" s="0" t="inlineStr">
        <is>
          <t>YL</t>
        </is>
      </c>
      <c r="I5750" s="0">
        <v>21.99</v>
      </c>
      <c r="J5750" s="0">
        <v>36</v>
      </c>
    </row>
    <row r="5751" spans="1:10" customHeight="0">
      <c r="A5751" s="0">
        <f>HYPERLINK("https://dl.dropboxusercontent.com/scl/fi/1a1piwolzu0dcntlkylcz/128532-f.jpg?rlkey=ywrj1eg87i3dgibnx2bc5y5yt&amp;dl=0","Click to download Image")</f>
      </c>
      <c r="C5751" s="0" t="inlineStr">
        <is>
          <t>Rand Youth Cotton Tank Top</t>
        </is>
      </c>
      <c r="D5751" s="0" t="inlineStr">
        <is>
          <t>128532</t>
        </is>
      </c>
      <c r="E5751" s="0" t="inlineStr">
        <is>
          <t>BLANK RAND Y CL:128532E-YXL</t>
        </is>
      </c>
      <c r="F5751" s="0" t="inlineStr">
        <is>
          <t>899128532049</t>
        </is>
      </c>
      <c r="G5751" s="0" t="inlineStr">
        <is>
          <t>YOUTH</t>
        </is>
      </c>
      <c r="H5751" s="0" t="inlineStr">
        <is>
          <t>YXL</t>
        </is>
      </c>
      <c r="I5751" s="0">
        <v>21.99</v>
      </c>
      <c r="J5751" s="0">
        <v>36</v>
      </c>
    </row>
    <row r="5752" spans="1:10" customHeight="0">
      <c r="A5752" s="0">
        <f>HYPERLINK("https://dl.dropboxusercontent.com/scl/fi/kvux985o2wjhjr4z0mjno/128534-f.jpg?rlkey=47hz5j7gk04e8hm4asgso1g56&amp;dl=0","Click to download Image")</f>
      </c>
      <c r="C5752" s="0" t="inlineStr">
        <is>
          <t>Rand Youth Cotton Tank Top</t>
        </is>
      </c>
      <c r="D5752" s="0" t="inlineStr">
        <is>
          <t>128534</t>
        </is>
      </c>
      <c r="E5752" s="0" t="inlineStr">
        <is>
          <t>BLANK RAND Y DG:128534B-YS</t>
        </is>
      </c>
      <c r="F5752" s="0" t="inlineStr">
        <is>
          <t>899128534012</t>
        </is>
      </c>
      <c r="G5752" s="0" t="inlineStr">
        <is>
          <t>YOUTH</t>
        </is>
      </c>
      <c r="H5752" s="0" t="inlineStr">
        <is>
          <t>YS</t>
        </is>
      </c>
      <c r="I5752" s="0">
        <v>21.99</v>
      </c>
      <c r="J5752" s="0">
        <v>35</v>
      </c>
    </row>
    <row r="5753" spans="1:10" customHeight="0">
      <c r="A5753" s="0">
        <f>HYPERLINK("https://dl.dropboxusercontent.com/scl/fi/kvux985o2wjhjr4z0mjno/128534-f.jpg?rlkey=47hz5j7gk04e8hm4asgso1g56&amp;dl=0","Click to download Image")</f>
      </c>
      <c r="C5753" s="0" t="inlineStr">
        <is>
          <t>Rand Youth Cotton Tank Top</t>
        </is>
      </c>
      <c r="D5753" s="0" t="inlineStr">
        <is>
          <t>128534</t>
        </is>
      </c>
      <c r="E5753" s="0" t="inlineStr">
        <is>
          <t>BLANK RAND Y DG:128534C-YM</t>
        </is>
      </c>
      <c r="F5753" s="0" t="inlineStr">
        <is>
          <t>899128534029</t>
        </is>
      </c>
      <c r="G5753" s="0" t="inlineStr">
        <is>
          <t>YOUTH</t>
        </is>
      </c>
      <c r="H5753" s="0" t="inlineStr">
        <is>
          <t>YM</t>
        </is>
      </c>
      <c r="I5753" s="0">
        <v>21.99</v>
      </c>
      <c r="J5753" s="0">
        <v>36</v>
      </c>
    </row>
    <row r="5754" spans="1:10" customHeight="0">
      <c r="A5754" s="0">
        <f>HYPERLINK("https://dl.dropboxusercontent.com/scl/fi/kvux985o2wjhjr4z0mjno/128534-f.jpg?rlkey=47hz5j7gk04e8hm4asgso1g56&amp;dl=0","Click to download Image")</f>
      </c>
      <c r="C5754" s="0" t="inlineStr">
        <is>
          <t>Rand Youth Cotton Tank Top</t>
        </is>
      </c>
      <c r="D5754" s="0" t="inlineStr">
        <is>
          <t>128534</t>
        </is>
      </c>
      <c r="E5754" s="0" t="inlineStr">
        <is>
          <t>BLANK RAND Y DG:128534D-YL</t>
        </is>
      </c>
      <c r="F5754" s="0" t="inlineStr">
        <is>
          <t>899128534036</t>
        </is>
      </c>
      <c r="G5754" s="0" t="inlineStr">
        <is>
          <t>YOUTH</t>
        </is>
      </c>
      <c r="H5754" s="0" t="inlineStr">
        <is>
          <t>YL</t>
        </is>
      </c>
      <c r="I5754" s="0">
        <v>21.99</v>
      </c>
      <c r="J5754" s="0">
        <v>36</v>
      </c>
    </row>
    <row r="5755" spans="1:10" customHeight="0">
      <c r="A5755" s="0">
        <f>HYPERLINK("https://dl.dropboxusercontent.com/scl/fi/kvux985o2wjhjr4z0mjno/128534-f.jpg?rlkey=47hz5j7gk04e8hm4asgso1g56&amp;dl=0","Click to download Image")</f>
      </c>
      <c r="C5755" s="0" t="inlineStr">
        <is>
          <t>Rand Youth Cotton Tank Top</t>
        </is>
      </c>
      <c r="D5755" s="0" t="inlineStr">
        <is>
          <t>128534</t>
        </is>
      </c>
      <c r="E5755" s="0" t="inlineStr">
        <is>
          <t>BLANK RAND Y DG:128534E-YXL</t>
        </is>
      </c>
      <c r="F5755" s="0" t="inlineStr">
        <is>
          <t>899128534043</t>
        </is>
      </c>
      <c r="G5755" s="0" t="inlineStr">
        <is>
          <t>YOUTH</t>
        </is>
      </c>
      <c r="H5755" s="0" t="inlineStr">
        <is>
          <t>YXL</t>
        </is>
      </c>
      <c r="I5755" s="0">
        <v>21.99</v>
      </c>
      <c r="J5755" s="0">
        <v>36</v>
      </c>
    </row>
    <row r="5756" spans="1:10" customHeight="0">
      <c r="A5756" s="0">
        <f>HYPERLINK("https://dl.dropboxusercontent.com/scl/fi/noftqhojdunyopbu23amc/128536-f.jpg?rlkey=ux65zp25cbxktf8s5xt7mse3m&amp;dl=0","Click to download Image")</f>
      </c>
      <c r="C5756" s="0" t="inlineStr">
        <is>
          <t>Rand Youth Cotton Tank Top</t>
        </is>
      </c>
      <c r="D5756" s="0" t="inlineStr">
        <is>
          <t>128536</t>
        </is>
      </c>
      <c r="E5756" s="0" t="inlineStr">
        <is>
          <t>BLANK RAND Y PE:128536B-YS</t>
        </is>
      </c>
      <c r="F5756" s="0" t="inlineStr">
        <is>
          <t>899128536016</t>
        </is>
      </c>
      <c r="G5756" s="0" t="inlineStr">
        <is>
          <t>YOUTH</t>
        </is>
      </c>
      <c r="H5756" s="0" t="inlineStr">
        <is>
          <t>YS</t>
        </is>
      </c>
      <c r="I5756" s="0">
        <v>21.99</v>
      </c>
      <c r="J5756" s="0">
        <v>36</v>
      </c>
    </row>
    <row r="5757" spans="1:10" customHeight="0">
      <c r="A5757" s="0">
        <f>HYPERLINK("https://dl.dropboxusercontent.com/scl/fi/noftqhojdunyopbu23amc/128536-f.jpg?rlkey=ux65zp25cbxktf8s5xt7mse3m&amp;dl=0","Click to download Image")</f>
      </c>
      <c r="C5757" s="0" t="inlineStr">
        <is>
          <t>Rand Youth Cotton Tank Top</t>
        </is>
      </c>
      <c r="D5757" s="0" t="inlineStr">
        <is>
          <t>128536</t>
        </is>
      </c>
      <c r="E5757" s="0" t="inlineStr">
        <is>
          <t>BLANK RAND Y PE:128536C-YM</t>
        </is>
      </c>
      <c r="F5757" s="0" t="inlineStr">
        <is>
          <t>899128536023</t>
        </is>
      </c>
      <c r="G5757" s="0" t="inlineStr">
        <is>
          <t>YOUTH</t>
        </is>
      </c>
      <c r="H5757" s="0" t="inlineStr">
        <is>
          <t>YM</t>
        </is>
      </c>
      <c r="I5757" s="0">
        <v>21.99</v>
      </c>
      <c r="J5757" s="0">
        <v>36</v>
      </c>
    </row>
    <row r="5758" spans="1:10" customHeight="0">
      <c r="A5758" s="0">
        <f>HYPERLINK("https://dl.dropboxusercontent.com/scl/fi/noftqhojdunyopbu23amc/128536-f.jpg?rlkey=ux65zp25cbxktf8s5xt7mse3m&amp;dl=0","Click to download Image")</f>
      </c>
      <c r="C5758" s="0" t="inlineStr">
        <is>
          <t>Rand Youth Cotton Tank Top</t>
        </is>
      </c>
      <c r="D5758" s="0" t="inlineStr">
        <is>
          <t>128536</t>
        </is>
      </c>
      <c r="E5758" s="0" t="inlineStr">
        <is>
          <t>BLANK RAND Y PE:128536D-YL</t>
        </is>
      </c>
      <c r="F5758" s="0" t="inlineStr">
        <is>
          <t>899128536030</t>
        </is>
      </c>
      <c r="G5758" s="0" t="inlineStr">
        <is>
          <t>YOUTH</t>
        </is>
      </c>
      <c r="H5758" s="0" t="inlineStr">
        <is>
          <t>YL</t>
        </is>
      </c>
      <c r="I5758" s="0">
        <v>21.99</v>
      </c>
      <c r="J5758" s="0">
        <v>36</v>
      </c>
    </row>
    <row r="5759" spans="1:10" customHeight="0">
      <c r="A5759" s="0">
        <f>HYPERLINK("https://dl.dropboxusercontent.com/scl/fi/noftqhojdunyopbu23amc/128536-f.jpg?rlkey=ux65zp25cbxktf8s5xt7mse3m&amp;dl=0","Click to download Image")</f>
      </c>
      <c r="C5759" s="0" t="inlineStr">
        <is>
          <t>Rand Youth Cotton Tank Top</t>
        </is>
      </c>
      <c r="D5759" s="0" t="inlineStr">
        <is>
          <t>128536</t>
        </is>
      </c>
      <c r="E5759" s="0" t="inlineStr">
        <is>
          <t>BLANK RAND Y PE:128536E-YXL</t>
        </is>
      </c>
      <c r="F5759" s="0" t="inlineStr">
        <is>
          <t>899128536047</t>
        </is>
      </c>
      <c r="G5759" s="0" t="inlineStr">
        <is>
          <t>YOUTH</t>
        </is>
      </c>
      <c r="H5759" s="0" t="inlineStr">
        <is>
          <t>YXL</t>
        </is>
      </c>
      <c r="I5759" s="0">
        <v>21.99</v>
      </c>
      <c r="J5759" s="0">
        <v>36</v>
      </c>
    </row>
    <row r="5760" spans="1:10" customHeight="0">
      <c r="A5760" s="0">
        <f>HYPERLINK("https://dl.dropboxusercontent.com/scl/fi/w11afgkcibbm1tl2ffnq8/128533-f.jpg?rlkey=1ll60u364ejxv73qac1ke55gc&amp;dl=0","Click to download Image")</f>
      </c>
      <c r="C5760" s="0" t="inlineStr">
        <is>
          <t>Rand Youth Cotton Tank Top</t>
        </is>
      </c>
      <c r="D5760" s="0" t="inlineStr">
        <is>
          <t>128533</t>
        </is>
      </c>
      <c r="E5760" s="0" t="inlineStr">
        <is>
          <t>BLANK RAND Y RD:128533B-YS</t>
        </is>
      </c>
      <c r="F5760" s="0" t="inlineStr">
        <is>
          <t>899128533015</t>
        </is>
      </c>
      <c r="G5760" s="0" t="inlineStr">
        <is>
          <t>YOUTH</t>
        </is>
      </c>
      <c r="H5760" s="0" t="inlineStr">
        <is>
          <t>YS</t>
        </is>
      </c>
      <c r="I5760" s="0">
        <v>21.99</v>
      </c>
      <c r="J5760" s="0">
        <v>36</v>
      </c>
    </row>
    <row r="5761" spans="1:10" customHeight="0">
      <c r="A5761" s="0">
        <f>HYPERLINK("https://dl.dropboxusercontent.com/scl/fi/w11afgkcibbm1tl2ffnq8/128533-f.jpg?rlkey=1ll60u364ejxv73qac1ke55gc&amp;dl=0","Click to download Image")</f>
      </c>
      <c r="C5761" s="0" t="inlineStr">
        <is>
          <t>Rand Youth Cotton Tank Top</t>
        </is>
      </c>
      <c r="D5761" s="0" t="inlineStr">
        <is>
          <t>128533</t>
        </is>
      </c>
      <c r="E5761" s="0" t="inlineStr">
        <is>
          <t>BLANK RAND Y RD:128533C-YM</t>
        </is>
      </c>
      <c r="F5761" s="0" t="inlineStr">
        <is>
          <t>899128533022</t>
        </is>
      </c>
      <c r="G5761" s="0" t="inlineStr">
        <is>
          <t>YOUTH</t>
        </is>
      </c>
      <c r="H5761" s="0" t="inlineStr">
        <is>
          <t>YM</t>
        </is>
      </c>
      <c r="I5761" s="0">
        <v>21.99</v>
      </c>
      <c r="J5761" s="0">
        <v>36</v>
      </c>
    </row>
    <row r="5762" spans="1:10" customHeight="0">
      <c r="A5762" s="0">
        <f>HYPERLINK("https://dl.dropboxusercontent.com/scl/fi/w11afgkcibbm1tl2ffnq8/128533-f.jpg?rlkey=1ll60u364ejxv73qac1ke55gc&amp;dl=0","Click to download Image")</f>
      </c>
      <c r="C5762" s="0" t="inlineStr">
        <is>
          <t>Rand Youth Cotton Tank Top</t>
        </is>
      </c>
      <c r="D5762" s="0" t="inlineStr">
        <is>
          <t>128533</t>
        </is>
      </c>
      <c r="E5762" s="0" t="inlineStr">
        <is>
          <t>BLANK RAND Y RD:128533D-YL</t>
        </is>
      </c>
      <c r="F5762" s="0" t="inlineStr">
        <is>
          <t>899128533039</t>
        </is>
      </c>
      <c r="G5762" s="0" t="inlineStr">
        <is>
          <t>YOUTH</t>
        </is>
      </c>
      <c r="H5762" s="0" t="inlineStr">
        <is>
          <t>YL</t>
        </is>
      </c>
      <c r="I5762" s="0">
        <v>21.99</v>
      </c>
      <c r="J5762" s="0">
        <v>36</v>
      </c>
    </row>
    <row r="5763" spans="1:10" customHeight="0">
      <c r="A5763" s="0">
        <f>HYPERLINK("https://dl.dropboxusercontent.com/scl/fi/w11afgkcibbm1tl2ffnq8/128533-f.jpg?rlkey=1ll60u364ejxv73qac1ke55gc&amp;dl=0","Click to download Image")</f>
      </c>
      <c r="C5763" s="0" t="inlineStr">
        <is>
          <t>Rand Youth Cotton Tank Top</t>
        </is>
      </c>
      <c r="D5763" s="0" t="inlineStr">
        <is>
          <t>128533</t>
        </is>
      </c>
      <c r="E5763" s="0" t="inlineStr">
        <is>
          <t>BLANK RAND Y RD:128533E-YXL</t>
        </is>
      </c>
      <c r="F5763" s="0" t="inlineStr">
        <is>
          <t>899128533046</t>
        </is>
      </c>
      <c r="G5763" s="0" t="inlineStr">
        <is>
          <t>YOUTH</t>
        </is>
      </c>
      <c r="H5763" s="0" t="inlineStr">
        <is>
          <t>YXL</t>
        </is>
      </c>
      <c r="I5763" s="0">
        <v>21.99</v>
      </c>
      <c r="J5763" s="0">
        <v>36</v>
      </c>
    </row>
    <row r="5764" spans="1:10" customHeight="0">
      <c r="A5764" s="0">
        <f>HYPERLINK("https://dl.dropboxusercontent.com/scl/fi/7erv4yo8x2gp4wgxfc859/128537-ab.jpg?rlkey=3ye2bhmjjy96qd5rp3e6pfbte&amp;dl=0","Click to download Image")</f>
      </c>
      <c r="C5764" s="0" t="inlineStr">
        <is>
          <t>Rand Youth Cotton Tank Top</t>
        </is>
      </c>
      <c r="D5764" s="0" t="inlineStr">
        <is>
          <t>128537</t>
        </is>
      </c>
      <c r="E5764" s="0" t="inlineStr">
        <is>
          <t>BLANK RAND Y RL:128537B-YS</t>
        </is>
      </c>
      <c r="F5764" s="0" t="inlineStr">
        <is>
          <t>899128537013</t>
        </is>
      </c>
      <c r="G5764" s="0" t="inlineStr">
        <is>
          <t>YOUTH</t>
        </is>
      </c>
      <c r="H5764" s="0" t="inlineStr">
        <is>
          <t>YS</t>
        </is>
      </c>
      <c r="I5764" s="0">
        <v>21.99</v>
      </c>
      <c r="J5764" s="0">
        <v>35</v>
      </c>
    </row>
    <row r="5765" spans="1:10" customHeight="0">
      <c r="A5765" s="0">
        <f>HYPERLINK("https://dl.dropboxusercontent.com/scl/fi/7erv4yo8x2gp4wgxfc859/128537-ab.jpg?rlkey=3ye2bhmjjy96qd5rp3e6pfbte&amp;dl=0","Click to download Image")</f>
      </c>
      <c r="C5765" s="0" t="inlineStr">
        <is>
          <t>Rand Youth Cotton Tank Top</t>
        </is>
      </c>
      <c r="D5765" s="0" t="inlineStr">
        <is>
          <t>128537</t>
        </is>
      </c>
      <c r="E5765" s="0" t="inlineStr">
        <is>
          <t>BLANK RAND Y RL:128537C-YM</t>
        </is>
      </c>
      <c r="F5765" s="0" t="inlineStr">
        <is>
          <t>899128537020</t>
        </is>
      </c>
      <c r="G5765" s="0" t="inlineStr">
        <is>
          <t>YOUTH</t>
        </is>
      </c>
      <c r="H5765" s="0" t="inlineStr">
        <is>
          <t>YM</t>
        </is>
      </c>
      <c r="I5765" s="0">
        <v>21.99</v>
      </c>
      <c r="J5765" s="0">
        <v>35</v>
      </c>
    </row>
    <row r="5766" spans="1:10" customHeight="0">
      <c r="A5766" s="0">
        <f>HYPERLINK("https://dl.dropboxusercontent.com/scl/fi/7erv4yo8x2gp4wgxfc859/128537-ab.jpg?rlkey=3ye2bhmjjy96qd5rp3e6pfbte&amp;dl=0","Click to download Image")</f>
      </c>
      <c r="C5766" s="0" t="inlineStr">
        <is>
          <t>Rand Youth Cotton Tank Top</t>
        </is>
      </c>
      <c r="D5766" s="0" t="inlineStr">
        <is>
          <t>128537</t>
        </is>
      </c>
      <c r="E5766" s="0" t="inlineStr">
        <is>
          <t>BLANK RAND Y RL:128537D-YL</t>
        </is>
      </c>
      <c r="F5766" s="0" t="inlineStr">
        <is>
          <t>899128537037</t>
        </is>
      </c>
      <c r="G5766" s="0" t="inlineStr">
        <is>
          <t>YOUTH</t>
        </is>
      </c>
      <c r="H5766" s="0" t="inlineStr">
        <is>
          <t>YL</t>
        </is>
      </c>
      <c r="I5766" s="0">
        <v>21.99</v>
      </c>
      <c r="J5766" s="0">
        <v>35</v>
      </c>
    </row>
    <row r="5767" spans="1:10" customHeight="0">
      <c r="A5767" s="0">
        <f>HYPERLINK("https://dl.dropboxusercontent.com/scl/fi/7erv4yo8x2gp4wgxfc859/128537-ab.jpg?rlkey=3ye2bhmjjy96qd5rp3e6pfbte&amp;dl=0","Click to download Image")</f>
      </c>
      <c r="C5767" s="0" t="inlineStr">
        <is>
          <t>Rand Youth Cotton Tank Top</t>
        </is>
      </c>
      <c r="D5767" s="0" t="inlineStr">
        <is>
          <t>128537</t>
        </is>
      </c>
      <c r="E5767" s="0" t="inlineStr">
        <is>
          <t>BLANK RAND Y RL:128537E-YXL</t>
        </is>
      </c>
      <c r="F5767" s="0" t="inlineStr">
        <is>
          <t>899128537044</t>
        </is>
      </c>
      <c r="G5767" s="0" t="inlineStr">
        <is>
          <t>YOUTH</t>
        </is>
      </c>
      <c r="H5767" s="0" t="inlineStr">
        <is>
          <t>YXL</t>
        </is>
      </c>
      <c r="I5767" s="0">
        <v>21.99</v>
      </c>
      <c r="J5767" s="0">
        <v>36</v>
      </c>
    </row>
    <row r="5768" spans="1:10" customHeight="0">
      <c r="A5768" s="0">
        <f>HYPERLINK("https://dl.dropboxusercontent.com/scl/fi/oli8v4vh6zr0r8htf6a8c/flint-t.jpg?rlkey=egjfwdn672ztrm3oahobxko3s&amp;dl=0","Click to download Image")</f>
      </c>
      <c r="C5768" s="0" t="inlineStr">
        <is>
          <t>Flint Heathered Youth 1/4 Zip</t>
        </is>
      </c>
      <c r="D5768" s="0" t="inlineStr">
        <is>
          <t>112359</t>
        </is>
      </c>
      <c r="E5768" s="0" t="inlineStr">
        <is>
          <t>BLANK FLINT Y GREY:112359B - YS</t>
        </is>
      </c>
      <c r="G5768" s="0" t="inlineStr">
        <is>
          <t>YOUTH</t>
        </is>
      </c>
      <c r="H5768" s="0" t="inlineStr">
        <is>
          <t>YS</t>
        </is>
      </c>
      <c r="I5768" s="0">
        <v>33.99</v>
      </c>
      <c r="J5768" s="0">
        <v>7</v>
      </c>
    </row>
    <row r="5769" spans="1:10" customHeight="0">
      <c r="A5769" s="0">
        <f>HYPERLINK("https://dl.dropboxusercontent.com/scl/fi/oli8v4vh6zr0r8htf6a8c/flint-t.jpg?rlkey=egjfwdn672ztrm3oahobxko3s&amp;dl=0","Click to download Image")</f>
      </c>
      <c r="C5769" s="0" t="inlineStr">
        <is>
          <t>Flint Heathered Youth 1/4 Zip</t>
        </is>
      </c>
      <c r="D5769" s="0" t="inlineStr">
        <is>
          <t>112359</t>
        </is>
      </c>
      <c r="E5769" s="0" t="inlineStr">
        <is>
          <t>BLANK FLINT Y GREY:112359C - YM</t>
        </is>
      </c>
      <c r="G5769" s="0" t="inlineStr">
        <is>
          <t>YOUTH</t>
        </is>
      </c>
      <c r="H5769" s="0" t="inlineStr">
        <is>
          <t>YM</t>
        </is>
      </c>
      <c r="I5769" s="0">
        <v>33.99</v>
      </c>
      <c r="J5769" s="0">
        <v>8</v>
      </c>
    </row>
    <row r="5770" spans="1:10" customHeight="0">
      <c r="A5770" s="0">
        <f>HYPERLINK("https://dl.dropboxusercontent.com/scl/fi/oli8v4vh6zr0r8htf6a8c/flint-t.jpg?rlkey=egjfwdn672ztrm3oahobxko3s&amp;dl=0","Click to download Image")</f>
      </c>
      <c r="C5770" s="0" t="inlineStr">
        <is>
          <t>Flint Heathered Youth 1/4 Zip</t>
        </is>
      </c>
      <c r="D5770" s="0" t="inlineStr">
        <is>
          <t>112359</t>
        </is>
      </c>
      <c r="E5770" s="0" t="inlineStr">
        <is>
          <t>BLANK FLINT Y GREY:112359D - YL</t>
        </is>
      </c>
      <c r="G5770" s="0" t="inlineStr">
        <is>
          <t>YOUTH</t>
        </is>
      </c>
      <c r="H5770" s="0" t="inlineStr">
        <is>
          <t>YL</t>
        </is>
      </c>
      <c r="I5770" s="0">
        <v>33.99</v>
      </c>
      <c r="J5770" s="0">
        <v>9</v>
      </c>
    </row>
    <row r="5771" spans="1:10" customHeight="0">
      <c r="A5771" s="0">
        <f>HYPERLINK("https://dl.dropboxusercontent.com/scl/fi/oli8v4vh6zr0r8htf6a8c/flint-t.jpg?rlkey=egjfwdn672ztrm3oahobxko3s&amp;dl=0","Click to download Image")</f>
      </c>
      <c r="C5771" s="0" t="inlineStr">
        <is>
          <t>Flint Heathered Youth 1/4 Zip</t>
        </is>
      </c>
      <c r="D5771" s="0" t="inlineStr">
        <is>
          <t>112359</t>
        </is>
      </c>
      <c r="E5771" s="0" t="inlineStr">
        <is>
          <t>BLANK FLINT Y GREY:112359E - YXL</t>
        </is>
      </c>
      <c r="G5771" s="0" t="inlineStr">
        <is>
          <t>YOUTH</t>
        </is>
      </c>
      <c r="H5771" s="0" t="inlineStr">
        <is>
          <t>YXL</t>
        </is>
      </c>
      <c r="I5771" s="0">
        <v>33.99</v>
      </c>
      <c r="J5771" s="0">
        <v>9</v>
      </c>
    </row>
    <row r="5772" spans="1:10" customHeight="0">
      <c r="A5772" s="0">
        <f>HYPERLINK("https://dl.dropboxusercontent.com/scl/fi/7qoec1o8irjm4lcrcl1ae/121531-af.jpg?rlkey=57bp3p08gd1ptujcxv1yz06sw&amp;dl=0","Click to download Image")</f>
      </c>
      <c r="B5772" s="0">
        <f>HYPERLINK("https://dl.dropboxusercontent.com/scl/fi/dimo3l5eapxleg2okv248/graphic-update22022-youth.jpg?rlkey=y5zclqgl29rgn8mc6o9mxyeq3&amp;dl=0","Click to download SizeChart")</f>
      </c>
      <c r="C5772" s="0" t="inlineStr">
        <is>
          <t>Cindy Waffle Knit Youth Short Sleeve</t>
        </is>
      </c>
      <c r="D5772" s="0" t="inlineStr">
        <is>
          <t>121531</t>
        </is>
      </c>
      <c r="E5772" s="0" t="inlineStr">
        <is>
          <t>BLANK CINDY Y BK:121531B-YS</t>
        </is>
      </c>
      <c r="F5772" s="0" t="inlineStr">
        <is>
          <t>899121531018</t>
        </is>
      </c>
      <c r="G5772" s="0" t="inlineStr">
        <is>
          <t>YOUTH</t>
        </is>
      </c>
      <c r="H5772" s="0" t="inlineStr">
        <is>
          <t>YS</t>
        </is>
      </c>
      <c r="I5772" s="0">
        <v>21.99</v>
      </c>
      <c r="J5772" s="0">
        <v>36</v>
      </c>
    </row>
    <row r="5773" spans="1:10" customHeight="0">
      <c r="A5773" s="0">
        <f>HYPERLINK("https://dl.dropboxusercontent.com/scl/fi/7qoec1o8irjm4lcrcl1ae/121531-af.jpg?rlkey=57bp3p08gd1ptujcxv1yz06sw&amp;dl=0","Click to download Image")</f>
      </c>
      <c r="B5773" s="0">
        <f>HYPERLINK("https://dl.dropboxusercontent.com/scl/fi/dimo3l5eapxleg2okv248/graphic-update22022-youth.jpg?rlkey=y5zclqgl29rgn8mc6o9mxyeq3&amp;dl=0","Click to download SizeChart")</f>
      </c>
      <c r="C5773" s="0" t="inlineStr">
        <is>
          <t>Cindy Waffle Knit Youth Short Sleeve</t>
        </is>
      </c>
      <c r="D5773" s="0" t="inlineStr">
        <is>
          <t>121531</t>
        </is>
      </c>
      <c r="E5773" s="0" t="inlineStr">
        <is>
          <t>BLANK CINDY Y BK:121531C-YM</t>
        </is>
      </c>
      <c r="F5773" s="0" t="inlineStr">
        <is>
          <t>899121531025</t>
        </is>
      </c>
      <c r="G5773" s="0" t="inlineStr">
        <is>
          <t>YOUTH</t>
        </is>
      </c>
      <c r="H5773" s="0" t="inlineStr">
        <is>
          <t>YM</t>
        </is>
      </c>
      <c r="I5773" s="0">
        <v>21.99</v>
      </c>
      <c r="J5773" s="0">
        <v>36</v>
      </c>
    </row>
    <row r="5774" spans="1:10" customHeight="0">
      <c r="A5774" s="0">
        <f>HYPERLINK("https://dl.dropboxusercontent.com/scl/fi/7qoec1o8irjm4lcrcl1ae/121531-af.jpg?rlkey=57bp3p08gd1ptujcxv1yz06sw&amp;dl=0","Click to download Image")</f>
      </c>
      <c r="B5774" s="0">
        <f>HYPERLINK("https://dl.dropboxusercontent.com/scl/fi/dimo3l5eapxleg2okv248/graphic-update22022-youth.jpg?rlkey=y5zclqgl29rgn8mc6o9mxyeq3&amp;dl=0","Click to download SizeChart")</f>
      </c>
      <c r="C5774" s="0" t="inlineStr">
        <is>
          <t>Cindy Waffle Knit Youth Short Sleeve</t>
        </is>
      </c>
      <c r="D5774" s="0" t="inlineStr">
        <is>
          <t>121531</t>
        </is>
      </c>
      <c r="E5774" s="0" t="inlineStr">
        <is>
          <t>BLANK CINDY Y BK:121531D-YL</t>
        </is>
      </c>
      <c r="F5774" s="0" t="inlineStr">
        <is>
          <t>899121531032</t>
        </is>
      </c>
      <c r="G5774" s="0" t="inlineStr">
        <is>
          <t>YOUTH</t>
        </is>
      </c>
      <c r="H5774" s="0" t="inlineStr">
        <is>
          <t>YL</t>
        </is>
      </c>
      <c r="I5774" s="0">
        <v>21.99</v>
      </c>
      <c r="J5774" s="0">
        <v>36</v>
      </c>
    </row>
    <row r="5775" spans="1:10" customHeight="0">
      <c r="A5775" s="0">
        <f>HYPERLINK("https://dl.dropboxusercontent.com/scl/fi/7qoec1o8irjm4lcrcl1ae/121531-af.jpg?rlkey=57bp3p08gd1ptujcxv1yz06sw&amp;dl=0","Click to download Image")</f>
      </c>
      <c r="B5775" s="0">
        <f>HYPERLINK("https://dl.dropboxusercontent.com/scl/fi/dimo3l5eapxleg2okv248/graphic-update22022-youth.jpg?rlkey=y5zclqgl29rgn8mc6o9mxyeq3&amp;dl=0","Click to download SizeChart")</f>
      </c>
      <c r="C5775" s="0" t="inlineStr">
        <is>
          <t>Cindy Waffle Knit Youth Short Sleeve</t>
        </is>
      </c>
      <c r="D5775" s="0" t="inlineStr">
        <is>
          <t>121531</t>
        </is>
      </c>
      <c r="E5775" s="0" t="inlineStr">
        <is>
          <t>BLANK CINDY Y BK:121531E-YXL</t>
        </is>
      </c>
      <c r="F5775" s="0" t="inlineStr">
        <is>
          <t>899121531049</t>
        </is>
      </c>
      <c r="G5775" s="0" t="inlineStr">
        <is>
          <t>YOUTH</t>
        </is>
      </c>
      <c r="H5775" s="0" t="inlineStr">
        <is>
          <t>YXL</t>
        </is>
      </c>
      <c r="I5775" s="0">
        <v>21.99</v>
      </c>
      <c r="J5775" s="0">
        <v>36</v>
      </c>
    </row>
    <row r="5776" spans="1:10" customHeight="0">
      <c r="A5776" s="0">
        <f>HYPERLINK("https://dl.dropboxusercontent.com/scl/fi/4c46c1xqw43v1zao1w5ds/121532t.jpg?rlkey=c092vvw8teor3162wkk4ungn3&amp;dl=0","Click to download Image")</f>
      </c>
      <c r="B5776" s="0">
        <f>HYPERLINK("https://dl.dropboxusercontent.com/scl/fi/dimo3l5eapxleg2okv248/graphic-update22022-youth.jpg?rlkey=y5zclqgl29rgn8mc6o9mxyeq3&amp;dl=0","Click to download SizeChart")</f>
      </c>
      <c r="C5776" s="0" t="inlineStr">
        <is>
          <t>Cindy Waffle Knit Youth Short Sleeve</t>
        </is>
      </c>
      <c r="D5776" s="0" t="inlineStr">
        <is>
          <t>121532</t>
        </is>
      </c>
      <c r="E5776" s="0" t="inlineStr">
        <is>
          <t>BLANK CINDY Y CL:121532B-YS</t>
        </is>
      </c>
      <c r="F5776" s="0" t="inlineStr">
        <is>
          <t>899121532015</t>
        </is>
      </c>
      <c r="G5776" s="0" t="inlineStr">
        <is>
          <t>YOUTH</t>
        </is>
      </c>
      <c r="H5776" s="0" t="inlineStr">
        <is>
          <t>YS</t>
        </is>
      </c>
      <c r="I5776" s="0">
        <v>21.99</v>
      </c>
      <c r="J5776" s="0">
        <v>36</v>
      </c>
    </row>
    <row r="5777" spans="1:10" customHeight="0">
      <c r="A5777" s="0">
        <f>HYPERLINK("https://dl.dropboxusercontent.com/scl/fi/4c46c1xqw43v1zao1w5ds/121532t.jpg?rlkey=c092vvw8teor3162wkk4ungn3&amp;dl=0","Click to download Image")</f>
      </c>
      <c r="B5777" s="0">
        <f>HYPERLINK("https://dl.dropboxusercontent.com/scl/fi/dimo3l5eapxleg2okv248/graphic-update22022-youth.jpg?rlkey=y5zclqgl29rgn8mc6o9mxyeq3&amp;dl=0","Click to download SizeChart")</f>
      </c>
      <c r="C5777" s="0" t="inlineStr">
        <is>
          <t>Cindy Waffle Knit Youth Short Sleeve</t>
        </is>
      </c>
      <c r="D5777" s="0" t="inlineStr">
        <is>
          <t>121532</t>
        </is>
      </c>
      <c r="E5777" s="0" t="inlineStr">
        <is>
          <t>BLANK CINDY Y CL:121532C-YM</t>
        </is>
      </c>
      <c r="F5777" s="0" t="inlineStr">
        <is>
          <t>899121532022</t>
        </is>
      </c>
      <c r="G5777" s="0" t="inlineStr">
        <is>
          <t>YOUTH</t>
        </is>
      </c>
      <c r="H5777" s="0" t="inlineStr">
        <is>
          <t>YM</t>
        </is>
      </c>
      <c r="I5777" s="0">
        <v>21.99</v>
      </c>
      <c r="J5777" s="0">
        <v>36</v>
      </c>
    </row>
    <row r="5778" spans="1:10" customHeight="0">
      <c r="A5778" s="0">
        <f>HYPERLINK("https://dl.dropboxusercontent.com/scl/fi/4c46c1xqw43v1zao1w5ds/121532t.jpg?rlkey=c092vvw8teor3162wkk4ungn3&amp;dl=0","Click to download Image")</f>
      </c>
      <c r="B5778" s="0">
        <f>HYPERLINK("https://dl.dropboxusercontent.com/scl/fi/dimo3l5eapxleg2okv248/graphic-update22022-youth.jpg?rlkey=y5zclqgl29rgn8mc6o9mxyeq3&amp;dl=0","Click to download SizeChart")</f>
      </c>
      <c r="C5778" s="0" t="inlineStr">
        <is>
          <t>Cindy Waffle Knit Youth Short Sleeve</t>
        </is>
      </c>
      <c r="D5778" s="0" t="inlineStr">
        <is>
          <t>121532</t>
        </is>
      </c>
      <c r="E5778" s="0" t="inlineStr">
        <is>
          <t>BLANK CINDY Y CL:121532D-YL</t>
        </is>
      </c>
      <c r="F5778" s="0" t="inlineStr">
        <is>
          <t>899121532039</t>
        </is>
      </c>
      <c r="G5778" s="0" t="inlineStr">
        <is>
          <t>YOUTH</t>
        </is>
      </c>
      <c r="H5778" s="0" t="inlineStr">
        <is>
          <t>YL</t>
        </is>
      </c>
      <c r="I5778" s="0">
        <v>21.99</v>
      </c>
      <c r="J5778" s="0">
        <v>36</v>
      </c>
    </row>
    <row r="5779" spans="1:10" customHeight="0">
      <c r="A5779" s="0">
        <f>HYPERLINK("https://dl.dropboxusercontent.com/scl/fi/4c46c1xqw43v1zao1w5ds/121532t.jpg?rlkey=c092vvw8teor3162wkk4ungn3&amp;dl=0","Click to download Image")</f>
      </c>
      <c r="B5779" s="0">
        <f>HYPERLINK("https://dl.dropboxusercontent.com/scl/fi/dimo3l5eapxleg2okv248/graphic-update22022-youth.jpg?rlkey=y5zclqgl29rgn8mc6o9mxyeq3&amp;dl=0","Click to download SizeChart")</f>
      </c>
      <c r="C5779" s="0" t="inlineStr">
        <is>
          <t>Cindy Waffle Knit Youth Short Sleeve</t>
        </is>
      </c>
      <c r="D5779" s="0" t="inlineStr">
        <is>
          <t>121532</t>
        </is>
      </c>
      <c r="E5779" s="0" t="inlineStr">
        <is>
          <t>BLANK CINDY Y CL:121532E-YXL</t>
        </is>
      </c>
      <c r="F5779" s="0" t="inlineStr">
        <is>
          <t>899121532046</t>
        </is>
      </c>
      <c r="G5779" s="0" t="inlineStr">
        <is>
          <t>YOUTH</t>
        </is>
      </c>
      <c r="H5779" s="0" t="inlineStr">
        <is>
          <t>YXL</t>
        </is>
      </c>
      <c r="I5779" s="0">
        <v>21.99</v>
      </c>
      <c r="J5779" s="0">
        <v>35</v>
      </c>
    </row>
    <row r="5780" spans="1:10" customHeight="0">
      <c r="A5780" s="0">
        <f>HYPERLINK("https://dl.dropboxusercontent.com/scl/fi/dc15ng6vthywjb27x9ifs/121533-af.jpg?rlkey=6h320g3cp89v2e5ouoh9v63zu&amp;dl=0","Click to download Image")</f>
      </c>
      <c r="B5780" s="0">
        <f>HYPERLINK("https://dl.dropboxusercontent.com/scl/fi/dimo3l5eapxleg2okv248/graphic-update22022-youth.jpg?rlkey=y5zclqgl29rgn8mc6o9mxyeq3&amp;dl=0","Click to download SizeChart")</f>
      </c>
      <c r="C5780" s="0" t="inlineStr">
        <is>
          <t>Cindy Waffle Knit Youth Short Sleeve</t>
        </is>
      </c>
      <c r="D5780" s="0" t="inlineStr">
        <is>
          <t>121533</t>
        </is>
      </c>
      <c r="E5780" s="0" t="inlineStr">
        <is>
          <t>BLANK CINDY Y PE:121533B-YS</t>
        </is>
      </c>
      <c r="F5780" s="0" t="inlineStr">
        <is>
          <t>899121533012</t>
        </is>
      </c>
      <c r="G5780" s="0" t="inlineStr">
        <is>
          <t>YOUTH</t>
        </is>
      </c>
      <c r="H5780" s="0" t="inlineStr">
        <is>
          <t>YS</t>
        </is>
      </c>
      <c r="I5780" s="0">
        <v>21.99</v>
      </c>
      <c r="J5780" s="0">
        <v>37</v>
      </c>
    </row>
    <row r="5781" spans="1:10" customHeight="0">
      <c r="A5781" s="0">
        <f>HYPERLINK("https://dl.dropboxusercontent.com/scl/fi/dc15ng6vthywjb27x9ifs/121533-af.jpg?rlkey=6h320g3cp89v2e5ouoh9v63zu&amp;dl=0","Click to download Image")</f>
      </c>
      <c r="B5781" s="0">
        <f>HYPERLINK("https://dl.dropboxusercontent.com/scl/fi/dimo3l5eapxleg2okv248/graphic-update22022-youth.jpg?rlkey=y5zclqgl29rgn8mc6o9mxyeq3&amp;dl=0","Click to download SizeChart")</f>
      </c>
      <c r="C5781" s="0" t="inlineStr">
        <is>
          <t>Cindy Waffle Knit Youth Short Sleeve</t>
        </is>
      </c>
      <c r="D5781" s="0" t="inlineStr">
        <is>
          <t>121533</t>
        </is>
      </c>
      <c r="E5781" s="0" t="inlineStr">
        <is>
          <t>BLANK CINDY Y PE:121533C-YM</t>
        </is>
      </c>
      <c r="F5781" s="0" t="inlineStr">
        <is>
          <t>899121533029</t>
        </is>
      </c>
      <c r="G5781" s="0" t="inlineStr">
        <is>
          <t>YOUTH</t>
        </is>
      </c>
      <c r="H5781" s="0" t="inlineStr">
        <is>
          <t>YM</t>
        </is>
      </c>
      <c r="I5781" s="0">
        <v>21.99</v>
      </c>
      <c r="J5781" s="0">
        <v>36</v>
      </c>
    </row>
    <row r="5782" spans="1:10" customHeight="0">
      <c r="A5782" s="0">
        <f>HYPERLINK("https://dl.dropboxusercontent.com/scl/fi/dc15ng6vthywjb27x9ifs/121533-af.jpg?rlkey=6h320g3cp89v2e5ouoh9v63zu&amp;dl=0","Click to download Image")</f>
      </c>
      <c r="B5782" s="0">
        <f>HYPERLINK("https://dl.dropboxusercontent.com/scl/fi/dimo3l5eapxleg2okv248/graphic-update22022-youth.jpg?rlkey=y5zclqgl29rgn8mc6o9mxyeq3&amp;dl=0","Click to download SizeChart")</f>
      </c>
      <c r="C5782" s="0" t="inlineStr">
        <is>
          <t>Cindy Waffle Knit Youth Short Sleeve</t>
        </is>
      </c>
      <c r="D5782" s="0" t="inlineStr">
        <is>
          <t>121533</t>
        </is>
      </c>
      <c r="E5782" s="0" t="inlineStr">
        <is>
          <t>BLANK CINDY Y PE:121533D-YL</t>
        </is>
      </c>
      <c r="F5782" s="0" t="inlineStr">
        <is>
          <t>899121533036</t>
        </is>
      </c>
      <c r="G5782" s="0" t="inlineStr">
        <is>
          <t>YOUTH</t>
        </is>
      </c>
      <c r="H5782" s="0" t="inlineStr">
        <is>
          <t>YL</t>
        </is>
      </c>
      <c r="I5782" s="0">
        <v>21.99</v>
      </c>
      <c r="J5782" s="0">
        <v>36</v>
      </c>
    </row>
    <row r="5783" spans="1:10" customHeight="0">
      <c r="A5783" s="0">
        <f>HYPERLINK("https://dl.dropboxusercontent.com/scl/fi/dc15ng6vthywjb27x9ifs/121533-af.jpg?rlkey=6h320g3cp89v2e5ouoh9v63zu&amp;dl=0","Click to download Image")</f>
      </c>
      <c r="B5783" s="0">
        <f>HYPERLINK("https://dl.dropboxusercontent.com/scl/fi/dimo3l5eapxleg2okv248/graphic-update22022-youth.jpg?rlkey=y5zclqgl29rgn8mc6o9mxyeq3&amp;dl=0","Click to download SizeChart")</f>
      </c>
      <c r="C5783" s="0" t="inlineStr">
        <is>
          <t>Cindy Waffle Knit Youth Short Sleeve</t>
        </is>
      </c>
      <c r="D5783" s="0" t="inlineStr">
        <is>
          <t>121533</t>
        </is>
      </c>
      <c r="E5783" s="0" t="inlineStr">
        <is>
          <t>BLANK CINDY Y PE:121533E-YXL</t>
        </is>
      </c>
      <c r="F5783" s="0" t="inlineStr">
        <is>
          <t>899121533043</t>
        </is>
      </c>
      <c r="G5783" s="0" t="inlineStr">
        <is>
          <t>YOUTH</t>
        </is>
      </c>
      <c r="H5783" s="0" t="inlineStr">
        <is>
          <t>YXL</t>
        </is>
      </c>
      <c r="I5783" s="0">
        <v>21.99</v>
      </c>
      <c r="J5783" s="0">
        <v>36</v>
      </c>
    </row>
    <row r="5784" spans="1:10" customHeight="0">
      <c r="A5784" s="0">
        <f>HYPERLINK("https://dl.dropboxusercontent.com/scl/fi/xnynz6wwmc1f409t2tq1l/109559-f.jpg?rlkey=zeov0n9l02rw030tnqkf1eeyz&amp;dl=0","Click to download Image")</f>
      </c>
      <c r="C5784" s="0" t="inlineStr">
        <is>
          <t>Girls Uniform Skirt</t>
        </is>
      </c>
      <c r="D5784" s="0" t="inlineStr">
        <is>
          <t>109560</t>
        </is>
      </c>
      <c r="E5784" s="0" t="inlineStr">
        <is>
          <t>PLAID JR SKIRT:109560JR 00</t>
        </is>
      </c>
      <c r="G5784" s="0" t="inlineStr">
        <is>
          <t>YOUTH</t>
        </is>
      </c>
      <c r="H5784" s="0" t="inlineStr">
        <is>
          <t>JR00</t>
        </is>
      </c>
      <c r="I5784" s="0">
        <v>59.99</v>
      </c>
      <c r="J5784" s="0">
        <v>14</v>
      </c>
    </row>
    <row r="5785" spans="1:10" customHeight="0">
      <c r="A5785" s="0">
        <f>HYPERLINK("https://dl.dropboxusercontent.com/scl/fi/xnynz6wwmc1f409t2tq1l/109559-f.jpg?rlkey=zeov0n9l02rw030tnqkf1eeyz&amp;dl=0","Click to download Image")</f>
      </c>
      <c r="C5785" s="0" t="inlineStr">
        <is>
          <t>Girls Uniform Skirt</t>
        </is>
      </c>
      <c r="D5785" s="0" t="inlineStr">
        <is>
          <t>109560</t>
        </is>
      </c>
      <c r="E5785" s="0" t="inlineStr">
        <is>
          <t>PLAID JR SKIRT:109560JR 1</t>
        </is>
      </c>
      <c r="G5785" s="0" t="inlineStr">
        <is>
          <t>YOUTH</t>
        </is>
      </c>
      <c r="H5785" s="0" t="inlineStr">
        <is>
          <t>JR1</t>
        </is>
      </c>
      <c r="I5785" s="0">
        <v>59.99</v>
      </c>
      <c r="J5785" s="0">
        <v>18</v>
      </c>
    </row>
    <row r="5786" spans="1:10" customHeight="0">
      <c r="A5786" s="0">
        <f>HYPERLINK("https://dl.dropboxusercontent.com/scl/fi/xnynz6wwmc1f409t2tq1l/109559-f.jpg?rlkey=zeov0n9l02rw030tnqkf1eeyz&amp;dl=0","Click to download Image")</f>
      </c>
      <c r="C5786" s="0" t="inlineStr">
        <is>
          <t>Girls Uniform Skirt</t>
        </is>
      </c>
      <c r="D5786" s="0" t="inlineStr">
        <is>
          <t>109560</t>
        </is>
      </c>
      <c r="E5786" s="0" t="inlineStr">
        <is>
          <t>PLAID JR SKIRT:109560JR 1</t>
        </is>
      </c>
      <c r="G5786" s="0" t="inlineStr">
        <is>
          <t>YOUTH</t>
        </is>
      </c>
      <c r="H5786" s="0" t="inlineStr">
        <is>
          <t>JR3</t>
        </is>
      </c>
      <c r="I5786" s="0">
        <v>59.99</v>
      </c>
      <c r="J5786" s="0">
        <v>18</v>
      </c>
    </row>
    <row r="5787" spans="1:10" customHeight="0">
      <c r="A5787" s="0">
        <f>HYPERLINK("https://dl.dropboxusercontent.com/scl/fi/xnynz6wwmc1f409t2tq1l/109559-f.jpg?rlkey=zeov0n9l02rw030tnqkf1eeyz&amp;dl=0","Click to download Image")</f>
      </c>
      <c r="C5787" s="0" t="inlineStr">
        <is>
          <t>Girls Uniform Skirt</t>
        </is>
      </c>
      <c r="D5787" s="0" t="inlineStr">
        <is>
          <t>109560</t>
        </is>
      </c>
      <c r="E5787" s="0" t="inlineStr">
        <is>
          <t>PLAID JR SKIRT:109560JR 5</t>
        </is>
      </c>
      <c r="G5787" s="0" t="inlineStr">
        <is>
          <t>YOUTH</t>
        </is>
      </c>
      <c r="H5787" s="0" t="inlineStr">
        <is>
          <t>JR5</t>
        </is>
      </c>
      <c r="I5787" s="0">
        <v>59.99</v>
      </c>
      <c r="J5787" s="0">
        <v>21</v>
      </c>
    </row>
    <row r="5788" spans="1:10" customHeight="0">
      <c r="A5788" s="0">
        <f>HYPERLINK("https://dl.dropboxusercontent.com/scl/fi/xnynz6wwmc1f409t2tq1l/109559-f.jpg?rlkey=zeov0n9l02rw030tnqkf1eeyz&amp;dl=0","Click to download Image")</f>
      </c>
      <c r="C5788" s="0" t="inlineStr">
        <is>
          <t>Girls Uniform Skirt</t>
        </is>
      </c>
      <c r="D5788" s="0" t="inlineStr">
        <is>
          <t>109560</t>
        </is>
      </c>
      <c r="E5788" s="0" t="inlineStr">
        <is>
          <t>PLAID JR SKIRT:109560JR 7</t>
        </is>
      </c>
      <c r="G5788" s="0" t="inlineStr">
        <is>
          <t>YOUTH</t>
        </is>
      </c>
      <c r="H5788" s="0" t="inlineStr">
        <is>
          <t>JR7</t>
        </is>
      </c>
      <c r="I5788" s="0">
        <v>59.99</v>
      </c>
      <c r="J5788" s="0">
        <v>27</v>
      </c>
    </row>
    <row r="5789" spans="1:10" customHeight="0">
      <c r="A5789" s="0">
        <f>HYPERLINK("https://dl.dropboxusercontent.com/scl/fi/xnynz6wwmc1f409t2tq1l/109559-f.jpg?rlkey=zeov0n9l02rw030tnqkf1eeyz&amp;dl=0","Click to download Image")</f>
      </c>
      <c r="C5789" s="0" t="inlineStr">
        <is>
          <t>Girls Uniform Skirt</t>
        </is>
      </c>
      <c r="D5789" s="0" t="inlineStr">
        <is>
          <t>109560</t>
        </is>
      </c>
      <c r="E5789" s="0" t="inlineStr">
        <is>
          <t>PLAID JR SKIRT:109560JR 9</t>
        </is>
      </c>
      <c r="G5789" s="0" t="inlineStr">
        <is>
          <t>YOUTH</t>
        </is>
      </c>
      <c r="H5789" s="0" t="inlineStr">
        <is>
          <t>JR9</t>
        </is>
      </c>
      <c r="I5789" s="0">
        <v>59.99</v>
      </c>
      <c r="J5789" s="0">
        <v>22</v>
      </c>
    </row>
    <row r="5790" spans="1:10" customHeight="0">
      <c r="A5790" s="0">
        <f>HYPERLINK("https://dl.dropboxusercontent.com/scl/fi/xnynz6wwmc1f409t2tq1l/109559-f.jpg?rlkey=zeov0n9l02rw030tnqkf1eeyz&amp;dl=0","Click to download Image")</f>
      </c>
      <c r="C5790" s="0" t="inlineStr">
        <is>
          <t>Girls Uniform Skirt</t>
        </is>
      </c>
      <c r="D5790" s="0" t="inlineStr">
        <is>
          <t>109560</t>
        </is>
      </c>
      <c r="E5790" s="0" t="inlineStr">
        <is>
          <t>PLAID JR SKIRT:109560JR 11</t>
        </is>
      </c>
      <c r="G5790" s="0" t="inlineStr">
        <is>
          <t>YOUTH</t>
        </is>
      </c>
      <c r="H5790" s="0" t="inlineStr">
        <is>
          <t>JR11</t>
        </is>
      </c>
      <c r="I5790" s="0">
        <v>59.99</v>
      </c>
      <c r="J5790" s="0">
        <v>17</v>
      </c>
    </row>
    <row r="5791" spans="1:10" customHeight="0">
      <c r="A5791" s="0">
        <f>HYPERLINK("https://dl.dropboxusercontent.com/scl/fi/xnynz6wwmc1f409t2tq1l/109559-f.jpg?rlkey=zeov0n9l02rw030tnqkf1eeyz&amp;dl=0","Click to download Image")</f>
      </c>
      <c r="C5791" s="0" t="inlineStr">
        <is>
          <t>Girls Uniform Skirt</t>
        </is>
      </c>
      <c r="D5791" s="0" t="inlineStr">
        <is>
          <t>109560</t>
        </is>
      </c>
      <c r="E5791" s="0" t="inlineStr">
        <is>
          <t>PLAID JR SKIRT:109560JR 13</t>
        </is>
      </c>
      <c r="G5791" s="0" t="inlineStr">
        <is>
          <t>YOUTH</t>
        </is>
      </c>
      <c r="H5791" s="0" t="inlineStr">
        <is>
          <t>JR13</t>
        </is>
      </c>
      <c r="I5791" s="0">
        <v>59.99</v>
      </c>
      <c r="J5791" s="0">
        <v>17</v>
      </c>
    </row>
    <row r="5792" spans="1:10" customHeight="0">
      <c r="A5792" s="0">
        <f>HYPERLINK("https://dl.dropboxusercontent.com/scl/fi/xnynz6wwmc1f409t2tq1l/109559-f.jpg?rlkey=zeov0n9l02rw030tnqkf1eeyz&amp;dl=0","Click to download Image")</f>
      </c>
      <c r="C5792" s="0" t="inlineStr">
        <is>
          <t>Girls Uniform Skirt</t>
        </is>
      </c>
      <c r="D5792" s="0" t="inlineStr">
        <is>
          <t>109560</t>
        </is>
      </c>
      <c r="E5792" s="0" t="inlineStr">
        <is>
          <t>PLAID JR SKIRT:109560JR 15</t>
        </is>
      </c>
      <c r="G5792" s="0" t="inlineStr">
        <is>
          <t>YOUTH</t>
        </is>
      </c>
      <c r="H5792" s="0" t="inlineStr">
        <is>
          <t>JR15</t>
        </is>
      </c>
      <c r="I5792" s="0">
        <v>59.99</v>
      </c>
      <c r="J5792" s="0">
        <v>14</v>
      </c>
    </row>
    <row r="5793" spans="1:10" customHeight="0">
      <c r="A5793" s="0">
        <f>HYPERLINK("https://dl.dropboxusercontent.com/scl/fi/xnynz6wwmc1f409t2tq1l/109559-f.jpg?rlkey=zeov0n9l02rw030tnqkf1eeyz&amp;dl=0","Click to download Image")</f>
      </c>
      <c r="C5793" s="0" t="inlineStr">
        <is>
          <t>Girls Uniform Skirt</t>
        </is>
      </c>
      <c r="D5793" s="0" t="inlineStr">
        <is>
          <t>109560</t>
        </is>
      </c>
      <c r="E5793" s="0" t="inlineStr">
        <is>
          <t>PLAID JR SKIRT:109560JR 17</t>
        </is>
      </c>
      <c r="G5793" s="0" t="inlineStr">
        <is>
          <t>YOUTH</t>
        </is>
      </c>
      <c r="H5793" s="0" t="inlineStr">
        <is>
          <t>JR17</t>
        </is>
      </c>
      <c r="I5793" s="0">
        <v>59.99</v>
      </c>
      <c r="J5793" s="0">
        <v>11</v>
      </c>
    </row>
    <row r="5794" spans="1:10" customHeight="0">
      <c r="A5794" s="0">
        <f>HYPERLINK("https://dl.dropboxusercontent.com/scl/fi/xnynz6wwmc1f409t2tq1l/109559-f.jpg?rlkey=zeov0n9l02rw030tnqkf1eeyz&amp;dl=0","Click to download Image")</f>
      </c>
      <c r="C5794" s="0" t="inlineStr">
        <is>
          <t>Girls Uniform Skirt</t>
        </is>
      </c>
      <c r="D5794" s="0" t="inlineStr">
        <is>
          <t>109560</t>
        </is>
      </c>
      <c r="E5794" s="0" t="inlineStr">
        <is>
          <t>PLAID JR SKIRT:109560JR 19</t>
        </is>
      </c>
      <c r="G5794" s="0" t="inlineStr">
        <is>
          <t>YOUTH</t>
        </is>
      </c>
      <c r="H5794" s="0" t="inlineStr">
        <is>
          <t>JR19</t>
        </is>
      </c>
      <c r="I5794" s="0">
        <v>59.99</v>
      </c>
      <c r="J5794" s="0">
        <v>3</v>
      </c>
    </row>
    <row r="5795" spans="1:10" customHeight="0">
      <c r="A5795" s="0">
        <f>HYPERLINK("https://dl.dropboxusercontent.com/scl/fi/xnynz6wwmc1f409t2tq1l/109559-f.jpg?rlkey=zeov0n9l02rw030tnqkf1eeyz&amp;dl=0","Click to download Image")</f>
      </c>
      <c r="C5795" s="0" t="inlineStr">
        <is>
          <t>Girls Uniform Skirt</t>
        </is>
      </c>
      <c r="D5795" s="0" t="inlineStr">
        <is>
          <t>109560</t>
        </is>
      </c>
      <c r="E5795" s="0" t="inlineStr">
        <is>
          <t>PLAID JR SKIRT:109560JR 21</t>
        </is>
      </c>
      <c r="G5795" s="0" t="inlineStr">
        <is>
          <t>YOUTH</t>
        </is>
      </c>
      <c r="H5795" s="0" t="inlineStr">
        <is>
          <t>JR21</t>
        </is>
      </c>
      <c r="I5795" s="0">
        <v>59.99</v>
      </c>
      <c r="J5795" s="0">
        <v>4</v>
      </c>
    </row>
    <row r="5796" spans="1:10" customHeight="0">
      <c r="A5796" s="0">
        <f>HYPERLINK("https://dl.dropboxusercontent.com/scl/fi/xnynz6wwmc1f409t2tq1l/109559-f.jpg?rlkey=zeov0n9l02rw030tnqkf1eeyz&amp;dl=0","Click to download Image")</f>
      </c>
      <c r="C5796" s="0" t="inlineStr">
        <is>
          <t>Girls Uniform Skirt</t>
        </is>
      </c>
      <c r="D5796" s="0" t="inlineStr">
        <is>
          <t>109560</t>
        </is>
      </c>
      <c r="E5796" s="0" t="inlineStr">
        <is>
          <t>PLAID JR SKIRT:109560JR 23</t>
        </is>
      </c>
      <c r="G5796" s="0" t="inlineStr">
        <is>
          <t>YOUTH</t>
        </is>
      </c>
      <c r="H5796" s="0" t="inlineStr">
        <is>
          <t>JR23</t>
        </is>
      </c>
      <c r="I5796" s="0">
        <v>59.99</v>
      </c>
      <c r="J5796" s="0">
        <v>2</v>
      </c>
    </row>
    <row r="5797" spans="1:10" customHeight="0">
      <c r="A5797" s="0">
        <f>HYPERLINK("https://dl.dropboxusercontent.com/scl/fi/k4vt5yldsurkb7z1blyz2/109557-b.jpg?rlkey=51xygrstk51hgnpuymw9oyczs&amp;dl=0","Click to download Image")</f>
      </c>
      <c r="C5797" s="0" t="inlineStr">
        <is>
          <t>Girls Uniform Skirt</t>
        </is>
      </c>
      <c r="D5797" s="0" t="inlineStr">
        <is>
          <t>109558</t>
        </is>
      </c>
      <c r="E5797" s="0" t="inlineStr">
        <is>
          <t>KHAKI JR SKIRT:109558JR 00</t>
        </is>
      </c>
      <c r="G5797" s="0" t="inlineStr">
        <is>
          <t>YOUTH</t>
        </is>
      </c>
      <c r="H5797" s="0" t="inlineStr">
        <is>
          <t>JR00</t>
        </is>
      </c>
      <c r="I5797" s="0">
        <v>59.99</v>
      </c>
      <c r="J5797" s="0">
        <v>13</v>
      </c>
    </row>
    <row r="5798" spans="1:10" customHeight="0">
      <c r="A5798" s="0">
        <f>HYPERLINK("https://dl.dropboxusercontent.com/scl/fi/k4vt5yldsurkb7z1blyz2/109557-b.jpg?rlkey=51xygrstk51hgnpuymw9oyczs&amp;dl=0","Click to download Image")</f>
      </c>
      <c r="C5798" s="0" t="inlineStr">
        <is>
          <t>Girls Uniform Skirt</t>
        </is>
      </c>
      <c r="D5798" s="0" t="inlineStr">
        <is>
          <t>109558</t>
        </is>
      </c>
      <c r="E5798" s="0" t="inlineStr">
        <is>
          <t>KHAKI JR SKIRT:109558JR 1</t>
        </is>
      </c>
      <c r="G5798" s="0" t="inlineStr">
        <is>
          <t>YOUTH</t>
        </is>
      </c>
      <c r="H5798" s="0" t="inlineStr">
        <is>
          <t>JR1</t>
        </is>
      </c>
      <c r="I5798" s="0">
        <v>59.99</v>
      </c>
      <c r="J5798" s="0">
        <v>13</v>
      </c>
    </row>
    <row r="5799" spans="1:10" customHeight="0">
      <c r="A5799" s="0">
        <f>HYPERLINK("https://dl.dropboxusercontent.com/scl/fi/k4vt5yldsurkb7z1blyz2/109557-b.jpg?rlkey=51xygrstk51hgnpuymw9oyczs&amp;dl=0","Click to download Image")</f>
      </c>
      <c r="C5799" s="0" t="inlineStr">
        <is>
          <t>Girls Uniform Skirt</t>
        </is>
      </c>
      <c r="D5799" s="0" t="inlineStr">
        <is>
          <t>109558</t>
        </is>
      </c>
      <c r="E5799" s="0" t="inlineStr">
        <is>
          <t>KHAKI JR SKIRT:109558JR 3</t>
        </is>
      </c>
      <c r="G5799" s="0" t="inlineStr">
        <is>
          <t>YOUTH</t>
        </is>
      </c>
      <c r="H5799" s="0" t="inlineStr">
        <is>
          <t>JR3</t>
        </is>
      </c>
      <c r="I5799" s="0">
        <v>59.99</v>
      </c>
      <c r="J5799" s="0">
        <v>13</v>
      </c>
    </row>
    <row r="5800" spans="1:10" customHeight="0">
      <c r="A5800" s="0">
        <f>HYPERLINK("https://dl.dropboxusercontent.com/scl/fi/k4vt5yldsurkb7z1blyz2/109557-b.jpg?rlkey=51xygrstk51hgnpuymw9oyczs&amp;dl=0","Click to download Image")</f>
      </c>
      <c r="C5800" s="0" t="inlineStr">
        <is>
          <t>Girls Uniform Skirt</t>
        </is>
      </c>
      <c r="D5800" s="0" t="inlineStr">
        <is>
          <t>109558</t>
        </is>
      </c>
      <c r="E5800" s="0" t="inlineStr">
        <is>
          <t>KHAKI JR SKIRT:109558JR 5</t>
        </is>
      </c>
      <c r="G5800" s="0" t="inlineStr">
        <is>
          <t>YOUTH</t>
        </is>
      </c>
      <c r="H5800" s="0" t="inlineStr">
        <is>
          <t>JR5</t>
        </is>
      </c>
      <c r="I5800" s="0">
        <v>59.99</v>
      </c>
      <c r="J5800" s="0">
        <v>7</v>
      </c>
    </row>
    <row r="5801" spans="1:10" customHeight="0">
      <c r="A5801" s="0">
        <f>HYPERLINK("https://dl.dropboxusercontent.com/scl/fi/k4vt5yldsurkb7z1blyz2/109557-b.jpg?rlkey=51xygrstk51hgnpuymw9oyczs&amp;dl=0","Click to download Image")</f>
      </c>
      <c r="C5801" s="0" t="inlineStr">
        <is>
          <t>Girls Uniform Skirt</t>
        </is>
      </c>
      <c r="D5801" s="0" t="inlineStr">
        <is>
          <t>109558</t>
        </is>
      </c>
      <c r="E5801" s="0" t="inlineStr">
        <is>
          <t>KHAKI JR SKIRT:109558JR 7</t>
        </is>
      </c>
      <c r="G5801" s="0" t="inlineStr">
        <is>
          <t>YOUTH</t>
        </is>
      </c>
      <c r="H5801" s="0" t="inlineStr">
        <is>
          <t>JR7</t>
        </is>
      </c>
      <c r="I5801" s="0">
        <v>59.99</v>
      </c>
      <c r="J5801" s="0">
        <v>6</v>
      </c>
    </row>
    <row r="5802" spans="1:10" customHeight="0">
      <c r="A5802" s="0">
        <f>HYPERLINK("https://dl.dropboxusercontent.com/scl/fi/k4vt5yldsurkb7z1blyz2/109557-b.jpg?rlkey=51xygrstk51hgnpuymw9oyczs&amp;dl=0","Click to download Image")</f>
      </c>
      <c r="C5802" s="0" t="inlineStr">
        <is>
          <t>Girls Uniform Skirt</t>
        </is>
      </c>
      <c r="D5802" s="0" t="inlineStr">
        <is>
          <t>109558</t>
        </is>
      </c>
      <c r="E5802" s="0" t="inlineStr">
        <is>
          <t>KHAKI JR SKIRT:109558JR 9</t>
        </is>
      </c>
      <c r="G5802" s="0" t="inlineStr">
        <is>
          <t>YOUTH</t>
        </is>
      </c>
      <c r="H5802" s="0" t="inlineStr">
        <is>
          <t>JR9</t>
        </is>
      </c>
      <c r="I5802" s="0">
        <v>59.99</v>
      </c>
      <c r="J5802" s="0">
        <v>3</v>
      </c>
    </row>
    <row r="5803" spans="1:10" customHeight="0">
      <c r="A5803" s="0">
        <f>HYPERLINK("https://dl.dropboxusercontent.com/scl/fi/k4vt5yldsurkb7z1blyz2/109557-b.jpg?rlkey=51xygrstk51hgnpuymw9oyczs&amp;dl=0","Click to download Image")</f>
      </c>
      <c r="C5803" s="0" t="inlineStr">
        <is>
          <t>Girls Uniform Skirt</t>
        </is>
      </c>
      <c r="D5803" s="0" t="inlineStr">
        <is>
          <t>109558</t>
        </is>
      </c>
      <c r="E5803" s="0" t="inlineStr">
        <is>
          <t>KHAKI JR SKIRT:109558JR 11</t>
        </is>
      </c>
      <c r="G5803" s="0" t="inlineStr">
        <is>
          <t>YOUTH</t>
        </is>
      </c>
      <c r="H5803" s="0" t="inlineStr">
        <is>
          <t>JR11</t>
        </is>
      </c>
      <c r="I5803" s="0">
        <v>59.99</v>
      </c>
      <c r="J5803" s="0">
        <v>2</v>
      </c>
    </row>
    <row r="5804" spans="1:10" customHeight="0">
      <c r="A5804" s="0">
        <f>HYPERLINK("https://dl.dropboxusercontent.com/scl/fi/be4ei4b0qs72uwy5q8f3i/109559-f.jpg?rlkey=a2t762rdlvn0k5y522006vgew&amp;dl=0","Click to download Image")</f>
      </c>
      <c r="C5804" s="0" t="inlineStr">
        <is>
          <t>Girls Uniform Skirt</t>
        </is>
      </c>
      <c r="D5804" s="0" t="inlineStr">
        <is>
          <t>109559</t>
        </is>
      </c>
      <c r="E5804" s="0" t="inlineStr">
        <is>
          <t>PLAID YOUTH SKIRT:1095594</t>
        </is>
      </c>
      <c r="G5804" s="0" t="inlineStr">
        <is>
          <t>YOUTH</t>
        </is>
      </c>
      <c r="H5804" s="0" t="inlineStr">
        <is>
          <t>Y4</t>
        </is>
      </c>
      <c r="I5804" s="0">
        <v>59.99</v>
      </c>
      <c r="J5804" s="0">
        <v>7</v>
      </c>
    </row>
    <row r="5805" spans="1:10" customHeight="0">
      <c r="A5805" s="0">
        <f>HYPERLINK("https://dl.dropboxusercontent.com/scl/fi/be4ei4b0qs72uwy5q8f3i/109559-f.jpg?rlkey=a2t762rdlvn0k5y522006vgew&amp;dl=0","Click to download Image")</f>
      </c>
      <c r="C5805" s="0" t="inlineStr">
        <is>
          <t>Girls Uniform Skirt</t>
        </is>
      </c>
      <c r="D5805" s="0" t="inlineStr">
        <is>
          <t>109559</t>
        </is>
      </c>
      <c r="E5805" s="0" t="inlineStr">
        <is>
          <t>PLAID YOUTH SKIRT:1095595</t>
        </is>
      </c>
      <c r="G5805" s="0" t="inlineStr">
        <is>
          <t>YOUTH</t>
        </is>
      </c>
      <c r="H5805" s="0" t="inlineStr">
        <is>
          <t>Y5</t>
        </is>
      </c>
      <c r="I5805" s="0">
        <v>59.99</v>
      </c>
      <c r="J5805" s="0">
        <v>4</v>
      </c>
    </row>
    <row r="5806" spans="1:10" customHeight="0">
      <c r="A5806" s="0">
        <f>HYPERLINK("https://dl.dropboxusercontent.com/scl/fi/be4ei4b0qs72uwy5q8f3i/109559-f.jpg?rlkey=a2t762rdlvn0k5y522006vgew&amp;dl=0","Click to download Image")</f>
      </c>
      <c r="C5806" s="0" t="inlineStr">
        <is>
          <t>Girls Uniform Skirt</t>
        </is>
      </c>
      <c r="D5806" s="0" t="inlineStr">
        <is>
          <t>109559</t>
        </is>
      </c>
      <c r="E5806" s="0" t="inlineStr">
        <is>
          <t>PLAID YOUTH SKIRT:1095596</t>
        </is>
      </c>
      <c r="G5806" s="0" t="inlineStr">
        <is>
          <t>YOUTH</t>
        </is>
      </c>
      <c r="H5806" s="0" t="inlineStr">
        <is>
          <t>Y6</t>
        </is>
      </c>
      <c r="I5806" s="0">
        <v>59.99</v>
      </c>
      <c r="J5806" s="0">
        <v>6</v>
      </c>
    </row>
    <row r="5807" spans="1:10" customHeight="0">
      <c r="A5807" s="0">
        <f>HYPERLINK("https://dl.dropboxusercontent.com/scl/fi/be4ei4b0qs72uwy5q8f3i/109559-f.jpg?rlkey=a2t762rdlvn0k5y522006vgew&amp;dl=0","Click to download Image")</f>
      </c>
      <c r="C5807" s="0" t="inlineStr">
        <is>
          <t>Girls Uniform Skirt</t>
        </is>
      </c>
      <c r="D5807" s="0" t="inlineStr">
        <is>
          <t>109559</t>
        </is>
      </c>
      <c r="E5807" s="0" t="inlineStr">
        <is>
          <t>PLAID YOUTH SKIRT:109559F-6X</t>
        </is>
      </c>
      <c r="G5807" s="0" t="inlineStr">
        <is>
          <t>YOUTH</t>
        </is>
      </c>
      <c r="H5807" s="0" t="inlineStr">
        <is>
          <t>Y6X</t>
        </is>
      </c>
      <c r="I5807" s="0">
        <v>59.99</v>
      </c>
      <c r="J5807" s="0">
        <v>24</v>
      </c>
    </row>
    <row r="5808" spans="1:10" customHeight="0">
      <c r="A5808" s="0">
        <f>HYPERLINK("https://dl.dropboxusercontent.com/scl/fi/be4ei4b0qs72uwy5q8f3i/109559-f.jpg?rlkey=a2t762rdlvn0k5y522006vgew&amp;dl=0","Click to download Image")</f>
      </c>
      <c r="C5808" s="0" t="inlineStr">
        <is>
          <t>Girls Uniform Skirt</t>
        </is>
      </c>
      <c r="D5808" s="0" t="inlineStr">
        <is>
          <t>109559</t>
        </is>
      </c>
      <c r="E5808" s="0" t="inlineStr">
        <is>
          <t>PLAID YOUTH SKIRT:1095597</t>
        </is>
      </c>
      <c r="G5808" s="0" t="inlineStr">
        <is>
          <t>YOUTH</t>
        </is>
      </c>
      <c r="H5808" s="0" t="inlineStr">
        <is>
          <t>Y7</t>
        </is>
      </c>
      <c r="I5808" s="0">
        <v>59.99</v>
      </c>
      <c r="J5808" s="0">
        <v>15</v>
      </c>
    </row>
    <row r="5809" spans="1:10" customHeight="0">
      <c r="A5809" s="0">
        <f>HYPERLINK("https://dl.dropboxusercontent.com/scl/fi/be4ei4b0qs72uwy5q8f3i/109559-f.jpg?rlkey=a2t762rdlvn0k5y522006vgew&amp;dl=0","Click to download Image")</f>
      </c>
      <c r="C5809" s="0" t="inlineStr">
        <is>
          <t>Girls Uniform Skirt</t>
        </is>
      </c>
      <c r="D5809" s="0" t="inlineStr">
        <is>
          <t>109559</t>
        </is>
      </c>
      <c r="E5809" s="0" t="inlineStr">
        <is>
          <t>PLAID YOUTH SKIRT:1095598</t>
        </is>
      </c>
      <c r="G5809" s="0" t="inlineStr">
        <is>
          <t>YOUTH</t>
        </is>
      </c>
      <c r="H5809" s="0" t="inlineStr">
        <is>
          <t>Y8</t>
        </is>
      </c>
      <c r="I5809" s="0">
        <v>59.99</v>
      </c>
      <c r="J5809" s="0">
        <v>7</v>
      </c>
    </row>
    <row r="5810" spans="1:10" customHeight="0">
      <c r="A5810" s="0">
        <f>HYPERLINK("https://dl.dropboxusercontent.com/scl/fi/be4ei4b0qs72uwy5q8f3i/109559-f.jpg?rlkey=a2t762rdlvn0k5y522006vgew&amp;dl=0","Click to download Image")</f>
      </c>
      <c r="C5810" s="0" t="inlineStr">
        <is>
          <t>Girls Uniform Skirt</t>
        </is>
      </c>
      <c r="D5810" s="0" t="inlineStr">
        <is>
          <t>109559</t>
        </is>
      </c>
      <c r="E5810" s="0" t="inlineStr">
        <is>
          <t>PLAID YOUTH SKIRT:10955910</t>
        </is>
      </c>
      <c r="G5810" s="0" t="inlineStr">
        <is>
          <t>YOUTH</t>
        </is>
      </c>
      <c r="H5810" s="0" t="inlineStr">
        <is>
          <t>Y10</t>
        </is>
      </c>
      <c r="I5810" s="0">
        <v>59.99</v>
      </c>
      <c r="J5810" s="0">
        <v>18</v>
      </c>
    </row>
    <row r="5811" spans="1:10" customHeight="0">
      <c r="A5811" s="0">
        <f>HYPERLINK("https://dl.dropboxusercontent.com/scl/fi/be4ei4b0qs72uwy5q8f3i/109559-f.jpg?rlkey=a2t762rdlvn0k5y522006vgew&amp;dl=0","Click to download Image")</f>
      </c>
      <c r="C5811" s="0" t="inlineStr">
        <is>
          <t>Girls Uniform Skirt</t>
        </is>
      </c>
      <c r="D5811" s="0" t="inlineStr">
        <is>
          <t>109559</t>
        </is>
      </c>
      <c r="E5811" s="0" t="inlineStr">
        <is>
          <t>PLAID YOUTH SKIRT:10955912</t>
        </is>
      </c>
      <c r="G5811" s="0" t="inlineStr">
        <is>
          <t>YOUTH</t>
        </is>
      </c>
      <c r="H5811" s="0" t="inlineStr">
        <is>
          <t>Y12</t>
        </is>
      </c>
      <c r="I5811" s="0">
        <v>59.99</v>
      </c>
      <c r="J5811" s="0">
        <v>8</v>
      </c>
    </row>
    <row r="5812" spans="1:10" customHeight="0">
      <c r="A5812" s="0">
        <f>HYPERLINK("https://dl.dropboxusercontent.com/scl/fi/be4ei4b0qs72uwy5q8f3i/109559-f.jpg?rlkey=a2t762rdlvn0k5y522006vgew&amp;dl=0","Click to download Image")</f>
      </c>
      <c r="C5812" s="0" t="inlineStr">
        <is>
          <t>Girls Uniform Skirt</t>
        </is>
      </c>
      <c r="D5812" s="0" t="inlineStr">
        <is>
          <t>109559</t>
        </is>
      </c>
      <c r="E5812" s="0" t="inlineStr">
        <is>
          <t>PLAID YOUTH SKIRT:10955914</t>
        </is>
      </c>
      <c r="G5812" s="0" t="inlineStr">
        <is>
          <t>YOUTH</t>
        </is>
      </c>
      <c r="H5812" s="0" t="inlineStr">
        <is>
          <t>Y14</t>
        </is>
      </c>
      <c r="I5812" s="0">
        <v>59.99</v>
      </c>
      <c r="J5812" s="0">
        <v>3</v>
      </c>
    </row>
    <row r="5813" spans="1:10" customHeight="0">
      <c r="A5813" s="0">
        <f>HYPERLINK("https://dl.dropboxusercontent.com/scl/fi/be4ei4b0qs72uwy5q8f3i/109559-f.jpg?rlkey=a2t762rdlvn0k5y522006vgew&amp;dl=0","Click to download Image")</f>
      </c>
      <c r="C5813" s="0" t="inlineStr">
        <is>
          <t>Girls Uniform Skirt</t>
        </is>
      </c>
      <c r="D5813" s="0" t="inlineStr">
        <is>
          <t>109559</t>
        </is>
      </c>
      <c r="E5813" s="0" t="inlineStr">
        <is>
          <t>PLAID YOUTH SKIRT:10955916</t>
        </is>
      </c>
      <c r="G5813" s="0" t="inlineStr">
        <is>
          <t>YOUTH</t>
        </is>
      </c>
      <c r="H5813" s="0" t="inlineStr">
        <is>
          <t>Y16</t>
        </is>
      </c>
      <c r="I5813" s="0">
        <v>59.99</v>
      </c>
      <c r="J5813" s="0">
        <v>15</v>
      </c>
    </row>
    <row r="5814" spans="1:10" customHeight="0">
      <c r="A5814" s="0">
        <f>HYPERLINK("https://dl.dropboxusercontent.com/scl/fi/tsn8fg0gvzi2x8n0hoqqh/109557-af.jpg?rlkey=jflkcqn8dw505qrg1uzsvfmy8&amp;dl=0","Click to download Image")</f>
      </c>
      <c r="C5814" s="0" t="inlineStr">
        <is>
          <t>Girls Uniform Skirt</t>
        </is>
      </c>
      <c r="D5814" s="0" t="inlineStr">
        <is>
          <t>109557</t>
        </is>
      </c>
      <c r="E5814" s="0" t="inlineStr">
        <is>
          <t>KHAKI YOUTH SKIRT:1095573</t>
        </is>
      </c>
      <c r="G5814" s="0" t="inlineStr">
        <is>
          <t>YOUTH</t>
        </is>
      </c>
      <c r="H5814" s="0" t="inlineStr">
        <is>
          <t>Y3</t>
        </is>
      </c>
      <c r="I5814" s="0">
        <v>59.99</v>
      </c>
      <c r="J5814" s="0">
        <v>1</v>
      </c>
    </row>
    <row r="5815" spans="1:10" customHeight="0">
      <c r="A5815" s="0">
        <f>HYPERLINK("https://dl.dropboxusercontent.com/scl/fi/tsn8fg0gvzi2x8n0hoqqh/109557-af.jpg?rlkey=jflkcqn8dw505qrg1uzsvfmy8&amp;dl=0","Click to download Image")</f>
      </c>
      <c r="C5815" s="0" t="inlineStr">
        <is>
          <t>Girls Uniform Skirt</t>
        </is>
      </c>
      <c r="D5815" s="0" t="inlineStr">
        <is>
          <t>109557</t>
        </is>
      </c>
      <c r="E5815" s="0" t="inlineStr">
        <is>
          <t>KHAKI YOUTH SKIRT:1095574</t>
        </is>
      </c>
      <c r="G5815" s="0" t="inlineStr">
        <is>
          <t>YOUTH</t>
        </is>
      </c>
      <c r="H5815" s="0" t="inlineStr">
        <is>
          <t>Y4</t>
        </is>
      </c>
      <c r="I5815" s="0">
        <v>59.99</v>
      </c>
      <c r="J5815" s="0">
        <v>14</v>
      </c>
    </row>
    <row r="5816" spans="1:10" customHeight="0">
      <c r="A5816" s="0">
        <f>HYPERLINK("https://dl.dropboxusercontent.com/scl/fi/tsn8fg0gvzi2x8n0hoqqh/109557-af.jpg?rlkey=jflkcqn8dw505qrg1uzsvfmy8&amp;dl=0","Click to download Image")</f>
      </c>
      <c r="C5816" s="0" t="inlineStr">
        <is>
          <t>Girls Uniform Skirt</t>
        </is>
      </c>
      <c r="D5816" s="0" t="inlineStr">
        <is>
          <t>109557</t>
        </is>
      </c>
      <c r="E5816" s="0" t="inlineStr">
        <is>
          <t>KHAKI YOUTH SKIRT:1095575</t>
        </is>
      </c>
      <c r="G5816" s="0" t="inlineStr">
        <is>
          <t>YOUTH</t>
        </is>
      </c>
      <c r="H5816" s="0" t="inlineStr">
        <is>
          <t>Y5</t>
        </is>
      </c>
      <c r="I5816" s="0">
        <v>59.99</v>
      </c>
      <c r="J5816" s="0">
        <v>17</v>
      </c>
    </row>
    <row r="5817" spans="1:10" customHeight="0">
      <c r="A5817" s="0">
        <f>HYPERLINK("https://dl.dropboxusercontent.com/scl/fi/tsn8fg0gvzi2x8n0hoqqh/109557-af.jpg?rlkey=jflkcqn8dw505qrg1uzsvfmy8&amp;dl=0","Click to download Image")</f>
      </c>
      <c r="C5817" s="0" t="inlineStr">
        <is>
          <t>Girls Uniform Skirt</t>
        </is>
      </c>
      <c r="D5817" s="0" t="inlineStr">
        <is>
          <t>109557</t>
        </is>
      </c>
      <c r="E5817" s="0" t="inlineStr">
        <is>
          <t>KHAKI YOUTH SKIRT:1095576</t>
        </is>
      </c>
      <c r="G5817" s="0" t="inlineStr">
        <is>
          <t>YOUTH</t>
        </is>
      </c>
      <c r="H5817" s="0" t="inlineStr">
        <is>
          <t>Y6</t>
        </is>
      </c>
      <c r="I5817" s="0">
        <v>59.99</v>
      </c>
      <c r="J5817" s="0">
        <v>13</v>
      </c>
    </row>
    <row r="5818" spans="1:10" customHeight="0">
      <c r="A5818" s="0">
        <f>HYPERLINK("https://dl.dropboxusercontent.com/scl/fi/tsn8fg0gvzi2x8n0hoqqh/109557-af.jpg?rlkey=jflkcqn8dw505qrg1uzsvfmy8&amp;dl=0","Click to download Image")</f>
      </c>
      <c r="C5818" s="0" t="inlineStr">
        <is>
          <t>Girls Uniform Skirt</t>
        </is>
      </c>
      <c r="D5818" s="0" t="inlineStr">
        <is>
          <t>109557</t>
        </is>
      </c>
      <c r="E5818" s="0" t="inlineStr">
        <is>
          <t>KHAKI YOUTH SKIRT:109557F-6X</t>
        </is>
      </c>
      <c r="G5818" s="0" t="inlineStr">
        <is>
          <t>YOUTH</t>
        </is>
      </c>
      <c r="H5818" s="0" t="inlineStr">
        <is>
          <t>Y6X</t>
        </is>
      </c>
      <c r="I5818" s="0">
        <v>59.99</v>
      </c>
      <c r="J5818" s="0">
        <v>13</v>
      </c>
    </row>
    <row r="5819" spans="1:10" customHeight="0">
      <c r="A5819" s="0">
        <f>HYPERLINK("https://dl.dropboxusercontent.com/scl/fi/tsn8fg0gvzi2x8n0hoqqh/109557-af.jpg?rlkey=jflkcqn8dw505qrg1uzsvfmy8&amp;dl=0","Click to download Image")</f>
      </c>
      <c r="C5819" s="0" t="inlineStr">
        <is>
          <t>Girls Uniform Skirt</t>
        </is>
      </c>
      <c r="D5819" s="0" t="inlineStr">
        <is>
          <t>109557</t>
        </is>
      </c>
      <c r="E5819" s="0" t="inlineStr">
        <is>
          <t>KHAKI YOUTH SKIRT:1095577</t>
        </is>
      </c>
      <c r="G5819" s="0" t="inlineStr">
        <is>
          <t>YOUTH</t>
        </is>
      </c>
      <c r="H5819" s="0" t="inlineStr">
        <is>
          <t>Y7</t>
        </is>
      </c>
      <c r="I5819" s="0">
        <v>59.99</v>
      </c>
      <c r="J5819" s="0">
        <v>22</v>
      </c>
    </row>
    <row r="5820" spans="1:10" customHeight="0">
      <c r="A5820" s="0">
        <f>HYPERLINK("https://dl.dropboxusercontent.com/scl/fi/tsn8fg0gvzi2x8n0hoqqh/109557-af.jpg?rlkey=jflkcqn8dw505qrg1uzsvfmy8&amp;dl=0","Click to download Image")</f>
      </c>
      <c r="C5820" s="0" t="inlineStr">
        <is>
          <t>Girls Uniform Skirt</t>
        </is>
      </c>
      <c r="D5820" s="0" t="inlineStr">
        <is>
          <t>109557</t>
        </is>
      </c>
      <c r="E5820" s="0" t="inlineStr">
        <is>
          <t>KHAKI YOUTH SKIRT:1095578</t>
        </is>
      </c>
      <c r="G5820" s="0" t="inlineStr">
        <is>
          <t>YOUTH</t>
        </is>
      </c>
      <c r="H5820" s="0" t="inlineStr">
        <is>
          <t>Y8</t>
        </is>
      </c>
      <c r="I5820" s="0">
        <v>59.99</v>
      </c>
      <c r="J5820" s="0">
        <v>20</v>
      </c>
    </row>
    <row r="5821" spans="1:10" customHeight="0">
      <c r="A5821" s="0">
        <f>HYPERLINK("https://dl.dropboxusercontent.com/scl/fi/tsn8fg0gvzi2x8n0hoqqh/109557-af.jpg?rlkey=jflkcqn8dw505qrg1uzsvfmy8&amp;dl=0","Click to download Image")</f>
      </c>
      <c r="C5821" s="0" t="inlineStr">
        <is>
          <t>Girls Uniform Skirt</t>
        </is>
      </c>
      <c r="D5821" s="0" t="inlineStr">
        <is>
          <t>109557</t>
        </is>
      </c>
      <c r="E5821" s="0" t="inlineStr">
        <is>
          <t>KHAKI YOUTH SKIRT:10955710</t>
        </is>
      </c>
      <c r="G5821" s="0" t="inlineStr">
        <is>
          <t>YOUTH</t>
        </is>
      </c>
      <c r="H5821" s="0" t="inlineStr">
        <is>
          <t>Y10</t>
        </is>
      </c>
      <c r="I5821" s="0">
        <v>59.99</v>
      </c>
      <c r="J5821" s="0">
        <v>12</v>
      </c>
    </row>
    <row r="5822" spans="1:10" customHeight="0">
      <c r="A5822" s="0">
        <f>HYPERLINK("https://dl.dropboxusercontent.com/scl/fi/tsn8fg0gvzi2x8n0hoqqh/109557-af.jpg?rlkey=jflkcqn8dw505qrg1uzsvfmy8&amp;dl=0","Click to download Image")</f>
      </c>
      <c r="C5822" s="0" t="inlineStr">
        <is>
          <t>Girls Uniform Skirt</t>
        </is>
      </c>
      <c r="D5822" s="0" t="inlineStr">
        <is>
          <t>109557</t>
        </is>
      </c>
      <c r="E5822" s="0" t="inlineStr">
        <is>
          <t>KHAKI YOUTH SKIRT:10955712</t>
        </is>
      </c>
      <c r="G5822" s="0" t="inlineStr">
        <is>
          <t>YOUTH</t>
        </is>
      </c>
      <c r="H5822" s="0" t="inlineStr">
        <is>
          <t>Y12</t>
        </is>
      </c>
      <c r="I5822" s="0">
        <v>59.99</v>
      </c>
      <c r="J5822" s="0">
        <v>11</v>
      </c>
    </row>
    <row r="5823" spans="1:10" customHeight="0">
      <c r="A5823" s="0">
        <f>HYPERLINK("https://dl.dropboxusercontent.com/scl/fi/tsn8fg0gvzi2x8n0hoqqh/109557-af.jpg?rlkey=jflkcqn8dw505qrg1uzsvfmy8&amp;dl=0","Click to download Image")</f>
      </c>
      <c r="C5823" s="0" t="inlineStr">
        <is>
          <t>Girls Uniform Skirt</t>
        </is>
      </c>
      <c r="D5823" s="0" t="inlineStr">
        <is>
          <t>109557</t>
        </is>
      </c>
      <c r="E5823" s="0" t="inlineStr">
        <is>
          <t>KHAKI YOUTH SKIRT:10955714</t>
        </is>
      </c>
      <c r="G5823" s="0" t="inlineStr">
        <is>
          <t>YOUTH</t>
        </is>
      </c>
      <c r="H5823" s="0" t="inlineStr">
        <is>
          <t>Y14</t>
        </is>
      </c>
      <c r="I5823" s="0">
        <v>59.99</v>
      </c>
      <c r="J5823" s="0">
        <v>7</v>
      </c>
    </row>
    <row r="5824" spans="1:10" customHeight="0">
      <c r="A5824" s="0">
        <f>HYPERLINK("https://dl.dropboxusercontent.com/scl/fi/tsn8fg0gvzi2x8n0hoqqh/109557-af.jpg?rlkey=jflkcqn8dw505qrg1uzsvfmy8&amp;dl=0","Click to download Image")</f>
      </c>
      <c r="C5824" s="0" t="inlineStr">
        <is>
          <t>Girls Uniform Skirt</t>
        </is>
      </c>
      <c r="D5824" s="0" t="inlineStr">
        <is>
          <t>109557</t>
        </is>
      </c>
      <c r="E5824" s="0" t="inlineStr">
        <is>
          <t>KHAKI YOUTH SKIRT:10955716</t>
        </is>
      </c>
      <c r="G5824" s="0" t="inlineStr">
        <is>
          <t>YOUTH</t>
        </is>
      </c>
      <c r="H5824" s="0" t="inlineStr">
        <is>
          <t>Y16</t>
        </is>
      </c>
      <c r="I5824" s="0">
        <v>59.99</v>
      </c>
      <c r="J5824" s="0">
        <v>5</v>
      </c>
    </row>
    <row r="5825" spans="1:10" customHeight="0">
      <c r="A5825" s="0">
        <f>HYPERLINK("https://dl.dropboxusercontent.com/scl/fi/9okpo02g3eag8mbl0cq5n/128509-af.jpg?rlkey=a22r8969m9ofp9qezwuo0l6ti&amp;dl=0","Click to download Image")</f>
      </c>
      <c r="C5825" s="0" t="inlineStr">
        <is>
          <t>Skip Youth Striped Pocket T-Shirt</t>
        </is>
      </c>
      <c r="D5825" s="0" t="inlineStr">
        <is>
          <t>128509</t>
        </is>
      </c>
      <c r="E5825" s="0" t="inlineStr">
        <is>
          <t>BLANK SKIP Y BK:128509B-YS</t>
        </is>
      </c>
      <c r="F5825" s="0" t="inlineStr">
        <is>
          <t>899128509010</t>
        </is>
      </c>
      <c r="G5825" s="0" t="inlineStr">
        <is>
          <t>YOUTH</t>
        </is>
      </c>
      <c r="H5825" s="0" t="inlineStr">
        <is>
          <t>YS</t>
        </is>
      </c>
      <c r="I5825" s="0">
        <v>25.99</v>
      </c>
      <c r="J5825" s="0">
        <v>36</v>
      </c>
    </row>
    <row r="5826" spans="1:10" customHeight="0">
      <c r="A5826" s="0">
        <f>HYPERLINK("https://dl.dropboxusercontent.com/scl/fi/9okpo02g3eag8mbl0cq5n/128509-af.jpg?rlkey=a22r8969m9ofp9qezwuo0l6ti&amp;dl=0","Click to download Image")</f>
      </c>
      <c r="C5826" s="0" t="inlineStr">
        <is>
          <t>Skip Youth Striped Pocket T-Shirt</t>
        </is>
      </c>
      <c r="D5826" s="0" t="inlineStr">
        <is>
          <t>128509</t>
        </is>
      </c>
      <c r="E5826" s="0" t="inlineStr">
        <is>
          <t>BLANK SKIP Y BK:128509C-YM</t>
        </is>
      </c>
      <c r="F5826" s="0" t="inlineStr">
        <is>
          <t>899128509027</t>
        </is>
      </c>
      <c r="G5826" s="0" t="inlineStr">
        <is>
          <t>YOUTH</t>
        </is>
      </c>
      <c r="H5826" s="0" t="inlineStr">
        <is>
          <t>YM</t>
        </is>
      </c>
      <c r="I5826" s="0">
        <v>25.99</v>
      </c>
      <c r="J5826" s="0">
        <v>36</v>
      </c>
    </row>
    <row r="5827" spans="1:10" customHeight="0">
      <c r="A5827" s="0">
        <f>HYPERLINK("https://dl.dropboxusercontent.com/scl/fi/9okpo02g3eag8mbl0cq5n/128509-af.jpg?rlkey=a22r8969m9ofp9qezwuo0l6ti&amp;dl=0","Click to download Image")</f>
      </c>
      <c r="C5827" s="0" t="inlineStr">
        <is>
          <t>Skip Youth Striped Pocket T-Shirt</t>
        </is>
      </c>
      <c r="D5827" s="0" t="inlineStr">
        <is>
          <t>128509</t>
        </is>
      </c>
      <c r="E5827" s="0" t="inlineStr">
        <is>
          <t>BLANK SKIP Y BK:128509D-YL</t>
        </is>
      </c>
      <c r="F5827" s="0" t="inlineStr">
        <is>
          <t>899128509034</t>
        </is>
      </c>
      <c r="G5827" s="0" t="inlineStr">
        <is>
          <t>YOUTH</t>
        </is>
      </c>
      <c r="H5827" s="0" t="inlineStr">
        <is>
          <t>YL</t>
        </is>
      </c>
      <c r="I5827" s="0">
        <v>25.99</v>
      </c>
      <c r="J5827" s="0">
        <v>35</v>
      </c>
    </row>
    <row r="5828" spans="1:10" customHeight="0">
      <c r="A5828" s="0">
        <f>HYPERLINK("https://dl.dropboxusercontent.com/scl/fi/9okpo02g3eag8mbl0cq5n/128509-af.jpg?rlkey=a22r8969m9ofp9qezwuo0l6ti&amp;dl=0","Click to download Image")</f>
      </c>
      <c r="C5828" s="0" t="inlineStr">
        <is>
          <t>Skip Youth Striped Pocket T-Shirt</t>
        </is>
      </c>
      <c r="D5828" s="0" t="inlineStr">
        <is>
          <t>128509</t>
        </is>
      </c>
      <c r="E5828" s="0" t="inlineStr">
        <is>
          <t>BLANK SKIP Y BK:128509E-YXL</t>
        </is>
      </c>
      <c r="F5828" s="0" t="inlineStr">
        <is>
          <t>899128509041</t>
        </is>
      </c>
      <c r="G5828" s="0" t="inlineStr">
        <is>
          <t>YOUTH</t>
        </is>
      </c>
      <c r="H5828" s="0" t="inlineStr">
        <is>
          <t>YXL</t>
        </is>
      </c>
      <c r="I5828" s="0">
        <v>25.99</v>
      </c>
      <c r="J5828" s="0">
        <v>36</v>
      </c>
    </row>
    <row r="5829" spans="1:10" customHeight="0">
      <c r="A5829" s="0">
        <f>HYPERLINK("https://dl.dropboxusercontent.com/scl/fi/qje4z1k8g7yh2zfncbg19/128512-af.jpg?rlkey=p4zj3r7h6ail7n0nkc6wbymmf&amp;dl=0","Click to download Image")</f>
      </c>
      <c r="C5829" s="0" t="inlineStr">
        <is>
          <t>Skip Youth Striped Pocket T-Shirt</t>
        </is>
      </c>
      <c r="D5829" s="0" t="inlineStr">
        <is>
          <t>128512</t>
        </is>
      </c>
      <c r="E5829" s="0" t="inlineStr">
        <is>
          <t>BLANK SKIP Y CL:128512B-YS</t>
        </is>
      </c>
      <c r="F5829" s="0" t="inlineStr">
        <is>
          <t>899128512010</t>
        </is>
      </c>
      <c r="G5829" s="0" t="inlineStr">
        <is>
          <t>YOUTH</t>
        </is>
      </c>
      <c r="H5829" s="0" t="inlineStr">
        <is>
          <t>YS</t>
        </is>
      </c>
      <c r="I5829" s="0">
        <v>25.99</v>
      </c>
      <c r="J5829" s="0">
        <v>35</v>
      </c>
    </row>
    <row r="5830" spans="1:10" customHeight="0">
      <c r="A5830" s="0">
        <f>HYPERLINK("https://dl.dropboxusercontent.com/scl/fi/qje4z1k8g7yh2zfncbg19/128512-af.jpg?rlkey=p4zj3r7h6ail7n0nkc6wbymmf&amp;dl=0","Click to download Image")</f>
      </c>
      <c r="C5830" s="0" t="inlineStr">
        <is>
          <t>Skip Youth Striped Pocket T-Shirt</t>
        </is>
      </c>
      <c r="D5830" s="0" t="inlineStr">
        <is>
          <t>128512</t>
        </is>
      </c>
      <c r="E5830" s="0" t="inlineStr">
        <is>
          <t>BLANK SKIP Y CL:128512C-YM</t>
        </is>
      </c>
      <c r="F5830" s="0" t="inlineStr">
        <is>
          <t>899128512027</t>
        </is>
      </c>
      <c r="G5830" s="0" t="inlineStr">
        <is>
          <t>YOUTH</t>
        </is>
      </c>
      <c r="H5830" s="0" t="inlineStr">
        <is>
          <t>YM</t>
        </is>
      </c>
      <c r="I5830" s="0">
        <v>25.99</v>
      </c>
      <c r="J5830" s="0">
        <v>36</v>
      </c>
    </row>
    <row r="5831" spans="1:10" customHeight="0">
      <c r="A5831" s="0">
        <f>HYPERLINK("https://dl.dropboxusercontent.com/scl/fi/qje4z1k8g7yh2zfncbg19/128512-af.jpg?rlkey=p4zj3r7h6ail7n0nkc6wbymmf&amp;dl=0","Click to download Image")</f>
      </c>
      <c r="C5831" s="0" t="inlineStr">
        <is>
          <t>Skip Youth Striped Pocket T-Shirt</t>
        </is>
      </c>
      <c r="D5831" s="0" t="inlineStr">
        <is>
          <t>128512</t>
        </is>
      </c>
      <c r="E5831" s="0" t="inlineStr">
        <is>
          <t>BLANK SKIP Y CL:128512D-YL</t>
        </is>
      </c>
      <c r="F5831" s="0" t="inlineStr">
        <is>
          <t>899128512034</t>
        </is>
      </c>
      <c r="G5831" s="0" t="inlineStr">
        <is>
          <t>YOUTH</t>
        </is>
      </c>
      <c r="H5831" s="0" t="inlineStr">
        <is>
          <t>YL</t>
        </is>
      </c>
      <c r="I5831" s="0">
        <v>25.99</v>
      </c>
      <c r="J5831" s="0">
        <v>36</v>
      </c>
    </row>
    <row r="5832" spans="1:10" customHeight="0">
      <c r="A5832" s="0">
        <f>HYPERLINK("https://dl.dropboxusercontent.com/scl/fi/qje4z1k8g7yh2zfncbg19/128512-af.jpg?rlkey=p4zj3r7h6ail7n0nkc6wbymmf&amp;dl=0","Click to download Image")</f>
      </c>
      <c r="C5832" s="0" t="inlineStr">
        <is>
          <t>Skip Youth Striped Pocket T-Shirt</t>
        </is>
      </c>
      <c r="D5832" s="0" t="inlineStr">
        <is>
          <t>128512</t>
        </is>
      </c>
      <c r="E5832" s="0" t="inlineStr">
        <is>
          <t>BLANK SKIP Y CL:128512E-YXL</t>
        </is>
      </c>
      <c r="F5832" s="0" t="inlineStr">
        <is>
          <t>899128512041</t>
        </is>
      </c>
      <c r="G5832" s="0" t="inlineStr">
        <is>
          <t>YOUTH</t>
        </is>
      </c>
      <c r="H5832" s="0" t="inlineStr">
        <is>
          <t>YXL</t>
        </is>
      </c>
      <c r="I5832" s="0">
        <v>25.99</v>
      </c>
      <c r="J5832" s="0">
        <v>36</v>
      </c>
    </row>
    <row r="5833" spans="1:10" customHeight="0">
      <c r="A5833" s="0">
        <f>HYPERLINK("https://dl.dropboxusercontent.com/scl/fi/wqx666bs240hxx0gbot3g/skipm.jpg?rlkey=5kuctrf4qbcegub5rvv738dlp&amp;dl=0","Click to download Image")</f>
      </c>
      <c r="C5833" s="0" t="inlineStr">
        <is>
          <t>Skip Youth Striped Pocket T-Shirt</t>
        </is>
      </c>
      <c r="D5833" s="0" t="inlineStr">
        <is>
          <t>128510</t>
        </is>
      </c>
      <c r="E5833" s="0" t="inlineStr">
        <is>
          <t>BLANK SKIP Y NY:128510B-YS</t>
        </is>
      </c>
      <c r="F5833" s="0" t="inlineStr">
        <is>
          <t>899128510016</t>
        </is>
      </c>
      <c r="G5833" s="0" t="inlineStr">
        <is>
          <t>YOUTH</t>
        </is>
      </c>
      <c r="H5833" s="0" t="inlineStr">
        <is>
          <t>YS</t>
        </is>
      </c>
      <c r="I5833" s="0">
        <v>25.99</v>
      </c>
      <c r="J5833" s="0">
        <v>35</v>
      </c>
    </row>
    <row r="5834" spans="1:10" customHeight="0">
      <c r="A5834" s="0">
        <f>HYPERLINK("https://dl.dropboxusercontent.com/scl/fi/wqx666bs240hxx0gbot3g/skipm.jpg?rlkey=5kuctrf4qbcegub5rvv738dlp&amp;dl=0","Click to download Image")</f>
      </c>
      <c r="C5834" s="0" t="inlineStr">
        <is>
          <t>Skip Youth Striped Pocket T-Shirt</t>
        </is>
      </c>
      <c r="D5834" s="0" t="inlineStr">
        <is>
          <t>128510</t>
        </is>
      </c>
      <c r="E5834" s="0" t="inlineStr">
        <is>
          <t>BLANK SKIP Y NY:128510C-YM</t>
        </is>
      </c>
      <c r="F5834" s="0" t="inlineStr">
        <is>
          <t>899128510023</t>
        </is>
      </c>
      <c r="G5834" s="0" t="inlineStr">
        <is>
          <t>YOUTH</t>
        </is>
      </c>
      <c r="H5834" s="0" t="inlineStr">
        <is>
          <t>YM</t>
        </is>
      </c>
      <c r="I5834" s="0">
        <v>25.99</v>
      </c>
      <c r="J5834" s="0">
        <v>36</v>
      </c>
    </row>
    <row r="5835" spans="1:10" customHeight="0">
      <c r="A5835" s="0">
        <f>HYPERLINK("https://dl.dropboxusercontent.com/scl/fi/wqx666bs240hxx0gbot3g/skipm.jpg?rlkey=5kuctrf4qbcegub5rvv738dlp&amp;dl=0","Click to download Image")</f>
      </c>
      <c r="C5835" s="0" t="inlineStr">
        <is>
          <t>Skip Youth Striped Pocket T-Shirt</t>
        </is>
      </c>
      <c r="D5835" s="0" t="inlineStr">
        <is>
          <t>128510</t>
        </is>
      </c>
      <c r="E5835" s="0" t="inlineStr">
        <is>
          <t>BLANK SKIP Y NY:128510D-YL</t>
        </is>
      </c>
      <c r="F5835" s="0" t="inlineStr">
        <is>
          <t>899128510030</t>
        </is>
      </c>
      <c r="G5835" s="0" t="inlineStr">
        <is>
          <t>YOUTH</t>
        </is>
      </c>
      <c r="H5835" s="0" t="inlineStr">
        <is>
          <t>YL</t>
        </is>
      </c>
      <c r="I5835" s="0">
        <v>25.99</v>
      </c>
      <c r="J5835" s="0">
        <v>36</v>
      </c>
    </row>
    <row r="5836" spans="1:10" customHeight="0">
      <c r="A5836" s="0">
        <f>HYPERLINK("https://dl.dropboxusercontent.com/scl/fi/wqx666bs240hxx0gbot3g/skipm.jpg?rlkey=5kuctrf4qbcegub5rvv738dlp&amp;dl=0","Click to download Image")</f>
      </c>
      <c r="C5836" s="0" t="inlineStr">
        <is>
          <t>Skip Youth Striped Pocket T-Shirt</t>
        </is>
      </c>
      <c r="D5836" s="0" t="inlineStr">
        <is>
          <t>128510</t>
        </is>
      </c>
      <c r="E5836" s="0" t="inlineStr">
        <is>
          <t>BLANK SKIP Y NY:128510E-YXL</t>
        </is>
      </c>
      <c r="F5836" s="0" t="inlineStr">
        <is>
          <t>899128510047</t>
        </is>
      </c>
      <c r="G5836" s="0" t="inlineStr">
        <is>
          <t>YOUTH</t>
        </is>
      </c>
      <c r="H5836" s="0" t="inlineStr">
        <is>
          <t>YXL</t>
        </is>
      </c>
      <c r="I5836" s="0">
        <v>25.99</v>
      </c>
      <c r="J5836" s="0">
        <v>36</v>
      </c>
    </row>
    <row r="5837" spans="1:10" customHeight="0">
      <c r="A5837" s="0">
        <f>HYPERLINK("https://dl.dropboxusercontent.com/scl/fi/gjl4a7oqaag1ljo7alj6t/128513-af.jpg?rlkey=n7116djqqc1px4c37witem19p&amp;dl=0","Click to download Image")</f>
      </c>
      <c r="C5837" s="0" t="inlineStr">
        <is>
          <t>Skip Youth Striped Pocket T-Shirt</t>
        </is>
      </c>
      <c r="D5837" s="0" t="inlineStr">
        <is>
          <t>128513</t>
        </is>
      </c>
      <c r="E5837" s="0" t="inlineStr">
        <is>
          <t>BLANK SKIP Y PE:128513B-YS</t>
        </is>
      </c>
      <c r="F5837" s="0" t="inlineStr">
        <is>
          <t>899128513017</t>
        </is>
      </c>
      <c r="G5837" s="0" t="inlineStr">
        <is>
          <t>YOUTH</t>
        </is>
      </c>
      <c r="H5837" s="0" t="inlineStr">
        <is>
          <t>YS</t>
        </is>
      </c>
      <c r="I5837" s="0">
        <v>25.99</v>
      </c>
      <c r="J5837" s="0">
        <v>36</v>
      </c>
    </row>
    <row r="5838" spans="1:10" customHeight="0">
      <c r="A5838" s="0">
        <f>HYPERLINK("https://dl.dropboxusercontent.com/scl/fi/gjl4a7oqaag1ljo7alj6t/128513-af.jpg?rlkey=n7116djqqc1px4c37witem19p&amp;dl=0","Click to download Image")</f>
      </c>
      <c r="C5838" s="0" t="inlineStr">
        <is>
          <t>Skip Youth Striped Pocket T-Shirt</t>
        </is>
      </c>
      <c r="D5838" s="0" t="inlineStr">
        <is>
          <t>128513</t>
        </is>
      </c>
      <c r="E5838" s="0" t="inlineStr">
        <is>
          <t>BLANK SKIP Y PE:128513C-YM</t>
        </is>
      </c>
      <c r="F5838" s="0" t="inlineStr">
        <is>
          <t>899128513024</t>
        </is>
      </c>
      <c r="G5838" s="0" t="inlineStr">
        <is>
          <t>YOUTH</t>
        </is>
      </c>
      <c r="H5838" s="0" t="inlineStr">
        <is>
          <t>YM</t>
        </is>
      </c>
      <c r="I5838" s="0">
        <v>25.99</v>
      </c>
      <c r="J5838" s="0">
        <v>36</v>
      </c>
    </row>
    <row r="5839" spans="1:10" customHeight="0">
      <c r="A5839" s="0">
        <f>HYPERLINK("https://dl.dropboxusercontent.com/scl/fi/gjl4a7oqaag1ljo7alj6t/128513-af.jpg?rlkey=n7116djqqc1px4c37witem19p&amp;dl=0","Click to download Image")</f>
      </c>
      <c r="C5839" s="0" t="inlineStr">
        <is>
          <t>Skip Youth Striped Pocket T-Shirt</t>
        </is>
      </c>
      <c r="D5839" s="0" t="inlineStr">
        <is>
          <t>128513</t>
        </is>
      </c>
      <c r="E5839" s="0" t="inlineStr">
        <is>
          <t>BLANK SKIP Y PE:128513D-YL</t>
        </is>
      </c>
      <c r="F5839" s="0" t="inlineStr">
        <is>
          <t>899128513031</t>
        </is>
      </c>
      <c r="G5839" s="0" t="inlineStr">
        <is>
          <t>YOUTH</t>
        </is>
      </c>
      <c r="H5839" s="0" t="inlineStr">
        <is>
          <t>YL</t>
        </is>
      </c>
      <c r="I5839" s="0">
        <v>25.99</v>
      </c>
      <c r="J5839" s="0">
        <v>36</v>
      </c>
    </row>
    <row r="5840" spans="1:10" customHeight="0">
      <c r="A5840" s="0">
        <f>HYPERLINK("https://dl.dropboxusercontent.com/scl/fi/gjl4a7oqaag1ljo7alj6t/128513-af.jpg?rlkey=n7116djqqc1px4c37witem19p&amp;dl=0","Click to download Image")</f>
      </c>
      <c r="C5840" s="0" t="inlineStr">
        <is>
          <t>Skip Youth Striped Pocket T-Shirt</t>
        </is>
      </c>
      <c r="D5840" s="0" t="inlineStr">
        <is>
          <t>128513</t>
        </is>
      </c>
      <c r="E5840" s="0" t="inlineStr">
        <is>
          <t>BLANK SKIP Y PE:128513E-YXL</t>
        </is>
      </c>
      <c r="F5840" s="0" t="inlineStr">
        <is>
          <t>899128513048</t>
        </is>
      </c>
      <c r="G5840" s="0" t="inlineStr">
        <is>
          <t>YOUTH</t>
        </is>
      </c>
      <c r="H5840" s="0" t="inlineStr">
        <is>
          <t>YXL</t>
        </is>
      </c>
      <c r="I5840" s="0">
        <v>25.99</v>
      </c>
      <c r="J5840" s="0">
        <v>36</v>
      </c>
    </row>
    <row r="5841" spans="1:10" customHeight="0">
      <c r="A5841" s="0">
        <f>HYPERLINK("https://dl.dropboxusercontent.com/scl/fi/kgsl4fncsa5ty7rapymfs/128511-af.jpg?rlkey=x34pm985dic8huvbs0hlu42ot&amp;dl=0","Click to download Image")</f>
      </c>
      <c r="C5841" s="0" t="inlineStr">
        <is>
          <t>Skip Youth Striped Pocket T-Shirt</t>
        </is>
      </c>
      <c r="D5841" s="0" t="inlineStr">
        <is>
          <t>128511</t>
        </is>
      </c>
      <c r="E5841" s="0" t="inlineStr">
        <is>
          <t>BLANK SKIP Y RL:128511B-YS</t>
        </is>
      </c>
      <c r="F5841" s="0" t="inlineStr">
        <is>
          <t>899128511013</t>
        </is>
      </c>
      <c r="G5841" s="0" t="inlineStr">
        <is>
          <t>YOUTH</t>
        </is>
      </c>
      <c r="H5841" s="0" t="inlineStr">
        <is>
          <t>YS</t>
        </is>
      </c>
      <c r="I5841" s="0">
        <v>25.99</v>
      </c>
      <c r="J5841" s="0">
        <v>37</v>
      </c>
    </row>
    <row r="5842" spans="1:10" customHeight="0">
      <c r="A5842" s="0">
        <f>HYPERLINK("https://dl.dropboxusercontent.com/scl/fi/kgsl4fncsa5ty7rapymfs/128511-af.jpg?rlkey=x34pm985dic8huvbs0hlu42ot&amp;dl=0","Click to download Image")</f>
      </c>
      <c r="C5842" s="0" t="inlineStr">
        <is>
          <t>Skip Youth Striped Pocket T-Shirt</t>
        </is>
      </c>
      <c r="D5842" s="0" t="inlineStr">
        <is>
          <t>128511</t>
        </is>
      </c>
      <c r="E5842" s="0" t="inlineStr">
        <is>
          <t>BLANK SKIP Y RL:128511C-YM</t>
        </is>
      </c>
      <c r="F5842" s="0" t="inlineStr">
        <is>
          <t>899128511020</t>
        </is>
      </c>
      <c r="G5842" s="0" t="inlineStr">
        <is>
          <t>YOUTH</t>
        </is>
      </c>
      <c r="H5842" s="0" t="inlineStr">
        <is>
          <t>YM</t>
        </is>
      </c>
      <c r="I5842" s="0">
        <v>25.99</v>
      </c>
      <c r="J5842" s="0">
        <v>35</v>
      </c>
    </row>
    <row r="5843" spans="1:10" customHeight="0">
      <c r="A5843" s="0">
        <f>HYPERLINK("https://dl.dropboxusercontent.com/scl/fi/kgsl4fncsa5ty7rapymfs/128511-af.jpg?rlkey=x34pm985dic8huvbs0hlu42ot&amp;dl=0","Click to download Image")</f>
      </c>
      <c r="C5843" s="0" t="inlineStr">
        <is>
          <t>Skip Youth Striped Pocket T-Shirt</t>
        </is>
      </c>
      <c r="D5843" s="0" t="inlineStr">
        <is>
          <t>128511</t>
        </is>
      </c>
      <c r="E5843" s="0" t="inlineStr">
        <is>
          <t>BLANK SKIP Y RL:128511D-YL</t>
        </is>
      </c>
      <c r="F5843" s="0" t="inlineStr">
        <is>
          <t>899128511037</t>
        </is>
      </c>
      <c r="G5843" s="0" t="inlineStr">
        <is>
          <t>YOUTH</t>
        </is>
      </c>
      <c r="H5843" s="0" t="inlineStr">
        <is>
          <t>YL</t>
        </is>
      </c>
      <c r="I5843" s="0">
        <v>25.99</v>
      </c>
      <c r="J5843" s="0">
        <v>36</v>
      </c>
    </row>
    <row r="5844" spans="1:10" customHeight="0">
      <c r="A5844" s="0">
        <f>HYPERLINK("https://dl.dropboxusercontent.com/scl/fi/kgsl4fncsa5ty7rapymfs/128511-af.jpg?rlkey=x34pm985dic8huvbs0hlu42ot&amp;dl=0","Click to download Image")</f>
      </c>
      <c r="C5844" s="0" t="inlineStr">
        <is>
          <t>Skip Youth Striped Pocket T-Shirt</t>
        </is>
      </c>
      <c r="D5844" s="0" t="inlineStr">
        <is>
          <t>128511</t>
        </is>
      </c>
      <c r="E5844" s="0" t="inlineStr">
        <is>
          <t>BLANK SKIP Y RL:128511E-YXL</t>
        </is>
      </c>
      <c r="F5844" s="0" t="inlineStr">
        <is>
          <t>899128511044</t>
        </is>
      </c>
      <c r="G5844" s="0" t="inlineStr">
        <is>
          <t>YOUTH</t>
        </is>
      </c>
      <c r="H5844" s="0" t="inlineStr">
        <is>
          <t>YXL</t>
        </is>
      </c>
      <c r="I5844" s="0">
        <v>25.99</v>
      </c>
      <c r="J5844" s="0">
        <v>36</v>
      </c>
    </row>
    <row r="5845" spans="1:10" customHeight="0">
      <c r="A5845" s="0">
        <f>HYPERLINK("https://dl.dropboxusercontent.com/scl/fi/ycrvz85mr4hcnef5mkthw/slate-153000-f.jpg?rlkey=6307y50h9j0bxtu251ldykme1&amp;dl=0","Click to download Image")</f>
      </c>
      <c r="C5845" s="0" t="inlineStr">
        <is>
          <t>Slate Ultra-Soft Toddler Girls T-Shirt</t>
        </is>
      </c>
      <c r="D5845" s="0" t="inlineStr">
        <is>
          <t>153002</t>
        </is>
      </c>
      <c r="E5845" s="0" t="inlineStr">
        <is>
          <t>BLANK SLATE T BK:153002A-2T</t>
        </is>
      </c>
      <c r="F5845" s="0" t="inlineStr">
        <is>
          <t>899153002081</t>
        </is>
      </c>
      <c r="G5845" s="0" t="inlineStr">
        <is>
          <t>TODDLER</t>
        </is>
      </c>
      <c r="H5845" s="0" t="inlineStr">
        <is>
          <t>2T</t>
        </is>
      </c>
      <c r="I5845" s="0">
        <v>12.99</v>
      </c>
      <c r="J5845" s="0">
        <v>9</v>
      </c>
    </row>
    <row r="5846" spans="1:10" customHeight="0">
      <c r="A5846" s="0">
        <f>HYPERLINK("https://dl.dropboxusercontent.com/scl/fi/ycrvz85mr4hcnef5mkthw/slate-153000-f.jpg?rlkey=6307y50h9j0bxtu251ldykme1&amp;dl=0","Click to download Image")</f>
      </c>
      <c r="C5846" s="0" t="inlineStr">
        <is>
          <t>Slate Ultra-Soft Toddler Girls T-Shirt</t>
        </is>
      </c>
      <c r="D5846" s="0" t="inlineStr">
        <is>
          <t>153002</t>
        </is>
      </c>
      <c r="E5846" s="0" t="inlineStr">
        <is>
          <t>BLANK SLATE T BK:153002B-3T</t>
        </is>
      </c>
      <c r="F5846" s="0" t="inlineStr">
        <is>
          <t>899153002098</t>
        </is>
      </c>
      <c r="G5846" s="0" t="inlineStr">
        <is>
          <t>TODDLER</t>
        </is>
      </c>
      <c r="H5846" s="0" t="inlineStr">
        <is>
          <t>3T</t>
        </is>
      </c>
      <c r="I5846" s="0">
        <v>12.99</v>
      </c>
      <c r="J5846" s="0">
        <v>9</v>
      </c>
    </row>
    <row r="5847" spans="1:10" customHeight="0">
      <c r="A5847" s="0">
        <f>HYPERLINK("https://dl.dropboxusercontent.com/scl/fi/ycrvz85mr4hcnef5mkthw/slate-153000-f.jpg?rlkey=6307y50h9j0bxtu251ldykme1&amp;dl=0","Click to download Image")</f>
      </c>
      <c r="C5847" s="0" t="inlineStr">
        <is>
          <t>Slate Ultra-Soft Toddler Girls T-Shirt</t>
        </is>
      </c>
      <c r="D5847" s="0" t="inlineStr">
        <is>
          <t>153002</t>
        </is>
      </c>
      <c r="E5847" s="0" t="inlineStr">
        <is>
          <t>BLANK SLATE T BK:153002C-4T</t>
        </is>
      </c>
      <c r="F5847" s="0" t="inlineStr">
        <is>
          <t>899153002104</t>
        </is>
      </c>
      <c r="G5847" s="0" t="inlineStr">
        <is>
          <t>TODDLER</t>
        </is>
      </c>
      <c r="H5847" s="0" t="inlineStr">
        <is>
          <t>4T</t>
        </is>
      </c>
      <c r="I5847" s="0">
        <v>12.99</v>
      </c>
      <c r="J5847" s="0">
        <v>9</v>
      </c>
    </row>
    <row r="5848" spans="1:10" customHeight="0">
      <c r="A5848" s="0">
        <f>HYPERLINK("https://dl.dropboxusercontent.com/scl/fi/ycrvz85mr4hcnef5mkthw/slate-153000-f.jpg?rlkey=6307y50h9j0bxtu251ldykme1&amp;dl=0","Click to download Image")</f>
      </c>
      <c r="C5848" s="0" t="inlineStr">
        <is>
          <t>Slate Ultra-Soft Toddler Girls T-Shirt</t>
        </is>
      </c>
      <c r="D5848" s="0" t="inlineStr">
        <is>
          <t>153002</t>
        </is>
      </c>
      <c r="E5848" s="0" t="inlineStr">
        <is>
          <t>BLANK SLATE T BK:153002D-5T</t>
        </is>
      </c>
      <c r="F5848" s="0" t="inlineStr">
        <is>
          <t>899153002111</t>
        </is>
      </c>
      <c r="G5848" s="0" t="inlineStr">
        <is>
          <t>TODDLER</t>
        </is>
      </c>
      <c r="H5848" s="0" t="inlineStr">
        <is>
          <t>5T</t>
        </is>
      </c>
      <c r="I5848" s="0">
        <v>12.99</v>
      </c>
      <c r="J5848" s="0">
        <v>9</v>
      </c>
    </row>
    <row r="5849" spans="1:10" customHeight="0">
      <c r="A5849" s="0">
        <f>HYPERLINK("https://dl.dropboxusercontent.com/scl/fi/6zj2quu2ece0jn2fa8o95/slate-153001-f.jpg?rlkey=a176uopkgitcpanvlohn3fboh&amp;dl=0","Click to download Image")</f>
      </c>
      <c r="C5849" s="0" t="inlineStr">
        <is>
          <t>Slate Ultra-Soft Toddler Girls T-Shirt</t>
        </is>
      </c>
      <c r="D5849" s="0" t="inlineStr">
        <is>
          <t>153003</t>
        </is>
      </c>
      <c r="E5849" s="0" t="inlineStr">
        <is>
          <t>BLANK SLATE T CL:153003A-2T</t>
        </is>
      </c>
      <c r="F5849" s="0" t="inlineStr">
        <is>
          <t>899153003088</t>
        </is>
      </c>
      <c r="G5849" s="0" t="inlineStr">
        <is>
          <t>TODDLER</t>
        </is>
      </c>
      <c r="H5849" s="0" t="inlineStr">
        <is>
          <t>2T</t>
        </is>
      </c>
      <c r="I5849" s="0">
        <v>12.99</v>
      </c>
      <c r="J5849" s="0">
        <v>9</v>
      </c>
    </row>
    <row r="5850" spans="1:10" customHeight="0">
      <c r="A5850" s="0">
        <f>HYPERLINK("https://dl.dropboxusercontent.com/scl/fi/6zj2quu2ece0jn2fa8o95/slate-153001-f.jpg?rlkey=a176uopkgitcpanvlohn3fboh&amp;dl=0","Click to download Image")</f>
      </c>
      <c r="C5850" s="0" t="inlineStr">
        <is>
          <t>Slate Ultra-Soft Toddler Girls T-Shirt</t>
        </is>
      </c>
      <c r="D5850" s="0" t="inlineStr">
        <is>
          <t>153003</t>
        </is>
      </c>
      <c r="E5850" s="0" t="inlineStr">
        <is>
          <t>BLANK SLATE T CL:153003B-3T</t>
        </is>
      </c>
      <c r="F5850" s="0" t="inlineStr">
        <is>
          <t>899153003095</t>
        </is>
      </c>
      <c r="G5850" s="0" t="inlineStr">
        <is>
          <t>TODDLER</t>
        </is>
      </c>
      <c r="H5850" s="0" t="inlineStr">
        <is>
          <t>3T</t>
        </is>
      </c>
      <c r="I5850" s="0">
        <v>12.99</v>
      </c>
      <c r="J5850" s="0">
        <v>9</v>
      </c>
    </row>
    <row r="5851" spans="1:10" customHeight="0">
      <c r="A5851" s="0">
        <f>HYPERLINK("https://dl.dropboxusercontent.com/scl/fi/6zj2quu2ece0jn2fa8o95/slate-153001-f.jpg?rlkey=a176uopkgitcpanvlohn3fboh&amp;dl=0","Click to download Image")</f>
      </c>
      <c r="C5851" s="0" t="inlineStr">
        <is>
          <t>Slate Ultra-Soft Toddler Girls T-Shirt</t>
        </is>
      </c>
      <c r="D5851" s="0" t="inlineStr">
        <is>
          <t>153003</t>
        </is>
      </c>
      <c r="E5851" s="0" t="inlineStr">
        <is>
          <t>BLANK SLATE T CL:153003C-4T</t>
        </is>
      </c>
      <c r="F5851" s="0" t="inlineStr">
        <is>
          <t>899153003101</t>
        </is>
      </c>
      <c r="G5851" s="0" t="inlineStr">
        <is>
          <t>TODDLER</t>
        </is>
      </c>
      <c r="H5851" s="0" t="inlineStr">
        <is>
          <t>4T</t>
        </is>
      </c>
      <c r="I5851" s="0">
        <v>12.99</v>
      </c>
      <c r="J5851" s="0">
        <v>9</v>
      </c>
    </row>
    <row r="5852" spans="1:10" customHeight="0">
      <c r="A5852" s="0">
        <f>HYPERLINK("https://dl.dropboxusercontent.com/scl/fi/6zj2quu2ece0jn2fa8o95/slate-153001-f.jpg?rlkey=a176uopkgitcpanvlohn3fboh&amp;dl=0","Click to download Image")</f>
      </c>
      <c r="C5852" s="0" t="inlineStr">
        <is>
          <t>Slate Ultra-Soft Toddler Girls T-Shirt</t>
        </is>
      </c>
      <c r="D5852" s="0" t="inlineStr">
        <is>
          <t>153003</t>
        </is>
      </c>
      <c r="E5852" s="0" t="inlineStr">
        <is>
          <t>BLANK SLATE T CL:153003D-5T</t>
        </is>
      </c>
      <c r="F5852" s="0" t="inlineStr">
        <is>
          <t>899153003118</t>
        </is>
      </c>
      <c r="G5852" s="0" t="inlineStr">
        <is>
          <t>TODDLER</t>
        </is>
      </c>
      <c r="H5852" s="0" t="inlineStr">
        <is>
          <t>5T</t>
        </is>
      </c>
      <c r="I5852" s="0">
        <v>12.99</v>
      </c>
      <c r="J5852" s="0">
        <v>9</v>
      </c>
    </row>
    <row r="5853" spans="1:10" customHeight="0">
      <c r="A5853" s="0">
        <f>HYPERLINK("https://dl.dropboxusercontent.com/scl/fi/kly941nt1qdpc26nbsm77/slategt.jpg?rlkey=j39p0fmpvtevd5v9th4vyygqa&amp;dl=0","Click to download Image")</f>
      </c>
      <c r="B5853" s="0">
        <f>HYPERLINK("https://dl.dropboxusercontent.com/scl/fi/w13cp1vfipbzsazfafok8/graphic-update22022-youth.jpg?rlkey=ahpmb4ccb9a66iyodv6yym1gk&amp;dl=0","Click to download SizeChart")</f>
      </c>
      <c r="C5853" s="0" t="inlineStr">
        <is>
          <t>Slate Ultra Soft Youth Girls T-Shirt</t>
        </is>
      </c>
      <c r="D5853" s="0" t="inlineStr">
        <is>
          <t>153000</t>
        </is>
      </c>
      <c r="E5853" s="0" t="inlineStr">
        <is>
          <t>BLANK SLATE Y BK:153000B-YS</t>
        </is>
      </c>
      <c r="F5853" s="0" t="inlineStr">
        <is>
          <t>899153000018</t>
        </is>
      </c>
      <c r="G5853" s="0" t="inlineStr">
        <is>
          <t>YOUTH</t>
        </is>
      </c>
      <c r="H5853" s="0" t="inlineStr">
        <is>
          <t>YS</t>
        </is>
      </c>
      <c r="I5853" s="0">
        <v>12.99</v>
      </c>
      <c r="J5853" s="0">
        <v>15</v>
      </c>
    </row>
    <row r="5854" spans="1:10" customHeight="0">
      <c r="A5854" s="0">
        <f>HYPERLINK("https://dl.dropboxusercontent.com/scl/fi/kly941nt1qdpc26nbsm77/slategt.jpg?rlkey=j39p0fmpvtevd5v9th4vyygqa&amp;dl=0","Click to download Image")</f>
      </c>
      <c r="B5854" s="0">
        <f>HYPERLINK("https://dl.dropboxusercontent.com/scl/fi/w13cp1vfipbzsazfafok8/graphic-update22022-youth.jpg?rlkey=ahpmb4ccb9a66iyodv6yym1gk&amp;dl=0","Click to download SizeChart")</f>
      </c>
      <c r="C5854" s="0" t="inlineStr">
        <is>
          <t>Slate Ultra Soft Youth Girls T-Shirt</t>
        </is>
      </c>
      <c r="D5854" s="0" t="inlineStr">
        <is>
          <t>153000</t>
        </is>
      </c>
      <c r="E5854" s="0" t="inlineStr">
        <is>
          <t>BLANK SLATE Y BK:153000C-YM</t>
        </is>
      </c>
      <c r="F5854" s="0" t="inlineStr">
        <is>
          <t>899153000025</t>
        </is>
      </c>
      <c r="G5854" s="0" t="inlineStr">
        <is>
          <t>YOUTH</t>
        </is>
      </c>
      <c r="H5854" s="0" t="inlineStr">
        <is>
          <t>YM</t>
        </is>
      </c>
      <c r="I5854" s="0">
        <v>12.99</v>
      </c>
      <c r="J5854" s="0">
        <v>15</v>
      </c>
    </row>
    <row r="5855" spans="1:10" customHeight="0">
      <c r="A5855" s="0">
        <f>HYPERLINK("https://dl.dropboxusercontent.com/scl/fi/kly941nt1qdpc26nbsm77/slategt.jpg?rlkey=j39p0fmpvtevd5v9th4vyygqa&amp;dl=0","Click to download Image")</f>
      </c>
      <c r="B5855" s="0">
        <f>HYPERLINK("https://dl.dropboxusercontent.com/scl/fi/w13cp1vfipbzsazfafok8/graphic-update22022-youth.jpg?rlkey=ahpmb4ccb9a66iyodv6yym1gk&amp;dl=0","Click to download SizeChart")</f>
      </c>
      <c r="C5855" s="0" t="inlineStr">
        <is>
          <t>Slate Ultra Soft Youth Girls T-Shirt</t>
        </is>
      </c>
      <c r="D5855" s="0" t="inlineStr">
        <is>
          <t>153000</t>
        </is>
      </c>
      <c r="E5855" s="0" t="inlineStr">
        <is>
          <t>BLANK SLATE Y BK:153000D-YL</t>
        </is>
      </c>
      <c r="F5855" s="0" t="inlineStr">
        <is>
          <t>899153000032</t>
        </is>
      </c>
      <c r="G5855" s="0" t="inlineStr">
        <is>
          <t>YOUTH</t>
        </is>
      </c>
      <c r="H5855" s="0" t="inlineStr">
        <is>
          <t>YL</t>
        </is>
      </c>
      <c r="I5855" s="0">
        <v>12.99</v>
      </c>
      <c r="J5855" s="0">
        <v>15</v>
      </c>
    </row>
    <row r="5856" spans="1:10" customHeight="0">
      <c r="A5856" s="0">
        <f>HYPERLINK("https://dl.dropboxusercontent.com/scl/fi/kly941nt1qdpc26nbsm77/slategt.jpg?rlkey=j39p0fmpvtevd5v9th4vyygqa&amp;dl=0","Click to download Image")</f>
      </c>
      <c r="B5856" s="0">
        <f>HYPERLINK("https://dl.dropboxusercontent.com/scl/fi/w13cp1vfipbzsazfafok8/graphic-update22022-youth.jpg?rlkey=ahpmb4ccb9a66iyodv6yym1gk&amp;dl=0","Click to download SizeChart")</f>
      </c>
      <c r="C5856" s="0" t="inlineStr">
        <is>
          <t>Slate Ultra Soft Youth Girls T-Shirt</t>
        </is>
      </c>
      <c r="D5856" s="0" t="inlineStr">
        <is>
          <t>153000</t>
        </is>
      </c>
      <c r="E5856" s="0" t="inlineStr">
        <is>
          <t>BLANK SLATE Y BK:153000E-YXL</t>
        </is>
      </c>
      <c r="F5856" s="0" t="inlineStr">
        <is>
          <t>899153000049</t>
        </is>
      </c>
      <c r="G5856" s="0" t="inlineStr">
        <is>
          <t>YOUTH</t>
        </is>
      </c>
      <c r="H5856" s="0" t="inlineStr">
        <is>
          <t>YXL</t>
        </is>
      </c>
      <c r="I5856" s="0">
        <v>12.99</v>
      </c>
      <c r="J5856" s="0">
        <v>15</v>
      </c>
    </row>
    <row r="5857" spans="1:10" customHeight="0">
      <c r="A5857" s="0">
        <f>HYPERLINK("https://dl.dropboxusercontent.com/scl/fi/9jhouw1t0vmytwbydakw0/slate-153001-f.jpg?rlkey=kpppy7a1wfq4k8vai9n6q0kmz&amp;dl=0","Click to download Image")</f>
      </c>
      <c r="B5857" s="0">
        <f>HYPERLINK("https://dl.dropboxusercontent.com/scl/fi/w13cp1vfipbzsazfafok8/graphic-update22022-youth.jpg?rlkey=ahpmb4ccb9a66iyodv6yym1gk&amp;dl=0","Click to download SizeChart")</f>
      </c>
      <c r="C5857" s="0" t="inlineStr">
        <is>
          <t>Slate Ultra Soft Youth Girls T-Shirt</t>
        </is>
      </c>
      <c r="D5857" s="0" t="inlineStr">
        <is>
          <t>153001</t>
        </is>
      </c>
      <c r="E5857" s="0" t="inlineStr">
        <is>
          <t>BLANK SLATE Y CL:153001B-YS</t>
        </is>
      </c>
      <c r="F5857" s="0" t="inlineStr">
        <is>
          <t>899153001015</t>
        </is>
      </c>
      <c r="G5857" s="0" t="inlineStr">
        <is>
          <t>YOUTH</t>
        </is>
      </c>
      <c r="H5857" s="0" t="inlineStr">
        <is>
          <t>YS</t>
        </is>
      </c>
      <c r="I5857" s="0">
        <v>12.99</v>
      </c>
      <c r="J5857" s="0">
        <v>14</v>
      </c>
    </row>
    <row r="5858" spans="1:10" customHeight="0">
      <c r="A5858" s="0">
        <f>HYPERLINK("https://dl.dropboxusercontent.com/scl/fi/9jhouw1t0vmytwbydakw0/slate-153001-f.jpg?rlkey=kpppy7a1wfq4k8vai9n6q0kmz&amp;dl=0","Click to download Image")</f>
      </c>
      <c r="B5858" s="0">
        <f>HYPERLINK("https://dl.dropboxusercontent.com/scl/fi/w13cp1vfipbzsazfafok8/graphic-update22022-youth.jpg?rlkey=ahpmb4ccb9a66iyodv6yym1gk&amp;dl=0","Click to download SizeChart")</f>
      </c>
      <c r="C5858" s="0" t="inlineStr">
        <is>
          <t>Slate Ultra Soft Youth Girls T-Shirt</t>
        </is>
      </c>
      <c r="D5858" s="0" t="inlineStr">
        <is>
          <t>153001</t>
        </is>
      </c>
      <c r="E5858" s="0" t="inlineStr">
        <is>
          <t>BLANK SLATE Y CL:153001C-YM</t>
        </is>
      </c>
      <c r="F5858" s="0" t="inlineStr">
        <is>
          <t>899153001022</t>
        </is>
      </c>
      <c r="G5858" s="0" t="inlineStr">
        <is>
          <t>YOUTH</t>
        </is>
      </c>
      <c r="H5858" s="0" t="inlineStr">
        <is>
          <t>YM</t>
        </is>
      </c>
      <c r="I5858" s="0">
        <v>12.99</v>
      </c>
      <c r="J5858" s="0">
        <v>15</v>
      </c>
    </row>
    <row r="5859" spans="1:10" customHeight="0">
      <c r="A5859" s="0">
        <f>HYPERLINK("https://dl.dropboxusercontent.com/scl/fi/9jhouw1t0vmytwbydakw0/slate-153001-f.jpg?rlkey=kpppy7a1wfq4k8vai9n6q0kmz&amp;dl=0","Click to download Image")</f>
      </c>
      <c r="B5859" s="0">
        <f>HYPERLINK("https://dl.dropboxusercontent.com/scl/fi/w13cp1vfipbzsazfafok8/graphic-update22022-youth.jpg?rlkey=ahpmb4ccb9a66iyodv6yym1gk&amp;dl=0","Click to download SizeChart")</f>
      </c>
      <c r="C5859" s="0" t="inlineStr">
        <is>
          <t>Slate Ultra Soft Youth Girls T-Shirt</t>
        </is>
      </c>
      <c r="D5859" s="0" t="inlineStr">
        <is>
          <t>153001</t>
        </is>
      </c>
      <c r="E5859" s="0" t="inlineStr">
        <is>
          <t>BLANK SLATE Y CL:153001D-YL</t>
        </is>
      </c>
      <c r="F5859" s="0" t="inlineStr">
        <is>
          <t>899153001039</t>
        </is>
      </c>
      <c r="G5859" s="0" t="inlineStr">
        <is>
          <t>YOUTH</t>
        </is>
      </c>
      <c r="H5859" s="0" t="inlineStr">
        <is>
          <t>YL</t>
        </is>
      </c>
      <c r="I5859" s="0">
        <v>12.99</v>
      </c>
      <c r="J5859" s="0">
        <v>15</v>
      </c>
    </row>
    <row r="5860" spans="1:10" customHeight="0">
      <c r="A5860" s="0">
        <f>HYPERLINK("https://dl.dropboxusercontent.com/scl/fi/9jhouw1t0vmytwbydakw0/slate-153001-f.jpg?rlkey=kpppy7a1wfq4k8vai9n6q0kmz&amp;dl=0","Click to download Image")</f>
      </c>
      <c r="B5860" s="0">
        <f>HYPERLINK("https://dl.dropboxusercontent.com/scl/fi/w13cp1vfipbzsazfafok8/graphic-update22022-youth.jpg?rlkey=ahpmb4ccb9a66iyodv6yym1gk&amp;dl=0","Click to download SizeChart")</f>
      </c>
      <c r="C5860" s="0" t="inlineStr">
        <is>
          <t>Slate Ultra Soft Youth Girls T-Shirt</t>
        </is>
      </c>
      <c r="D5860" s="0" t="inlineStr">
        <is>
          <t>153001</t>
        </is>
      </c>
      <c r="E5860" s="0" t="inlineStr">
        <is>
          <t>BLANK SLATE Y CL:153001E-YXL</t>
        </is>
      </c>
      <c r="F5860" s="0" t="inlineStr">
        <is>
          <t>899153001046</t>
        </is>
      </c>
      <c r="G5860" s="0" t="inlineStr">
        <is>
          <t>YOUTH</t>
        </is>
      </c>
      <c r="H5860" s="0" t="inlineStr">
        <is>
          <t>YXL</t>
        </is>
      </c>
      <c r="I5860" s="0">
        <v>12.99</v>
      </c>
      <c r="J5860" s="0">
        <v>15</v>
      </c>
    </row>
    <row r="5861" spans="1:10" customHeight="0">
      <c r="A5861" s="0">
        <f>HYPERLINK("https://dl.dropboxusercontent.com/scl/fi/k078ajnzd8krb3os5w7lw/114647-f.jpg?rlkey=gxckylscp7pjyoxwptajcp5ye&amp;dl=0","Click to download Image")</f>
      </c>
      <c r="C5861" s="0" t="inlineStr">
        <is>
          <t>Hampton Youth Color Block Polo</t>
        </is>
      </c>
      <c r="D5861" s="0" t="inlineStr">
        <is>
          <t>114647</t>
        </is>
      </c>
      <c r="E5861" s="0" t="inlineStr">
        <is>
          <t>BLANK HAMPTON Y BLACK:114647C - YM</t>
        </is>
      </c>
      <c r="G5861" s="0" t="inlineStr">
        <is>
          <t>YOUTH</t>
        </is>
      </c>
      <c r="H5861" s="0" t="inlineStr">
        <is>
          <t>YM</t>
        </is>
      </c>
      <c r="I5861" s="0">
        <v>39.99</v>
      </c>
      <c r="J5861" s="0">
        <v>24</v>
      </c>
    </row>
    <row r="5862" spans="1:10" customHeight="0">
      <c r="A5862" s="0">
        <f>HYPERLINK("https://dl.dropboxusercontent.com/scl/fi/mydt20niyk779n6kw67kw/114648-f.jpg?rlkey=wqzcru0pub181ake7yp7s47dc&amp;dl=0","Click to download Image")</f>
      </c>
      <c r="C5862" s="0" t="inlineStr">
        <is>
          <t>Hampton Youth Color Block Polo</t>
        </is>
      </c>
      <c r="D5862" s="0" t="inlineStr">
        <is>
          <t>114648</t>
        </is>
      </c>
      <c r="E5862" s="0" t="inlineStr">
        <is>
          <t>BLANK HAMPTON Y CARDINAL:114648B - YS</t>
        </is>
      </c>
      <c r="G5862" s="0" t="inlineStr">
        <is>
          <t>YOUTH</t>
        </is>
      </c>
      <c r="H5862" s="0" t="inlineStr">
        <is>
          <t>YS</t>
        </is>
      </c>
      <c r="I5862" s="0">
        <v>39.99</v>
      </c>
      <c r="J5862" s="0">
        <v>24</v>
      </c>
    </row>
    <row r="5863" spans="1:10" customHeight="0">
      <c r="A5863" s="0">
        <f>HYPERLINK("https://dl.dropboxusercontent.com/scl/fi/mydt20niyk779n6kw67kw/114648-f.jpg?rlkey=wqzcru0pub181ake7yp7s47dc&amp;dl=0","Click to download Image")</f>
      </c>
      <c r="C5863" s="0" t="inlineStr">
        <is>
          <t>Hampton Youth Color Block Polo</t>
        </is>
      </c>
      <c r="D5863" s="0" t="inlineStr">
        <is>
          <t>114648</t>
        </is>
      </c>
      <c r="E5863" s="0" t="inlineStr">
        <is>
          <t>BLANK HAMPTON Y CARDINAL:114648C - YM</t>
        </is>
      </c>
      <c r="G5863" s="0" t="inlineStr">
        <is>
          <t>YOUTH</t>
        </is>
      </c>
      <c r="H5863" s="0" t="inlineStr">
        <is>
          <t>YM</t>
        </is>
      </c>
      <c r="I5863" s="0">
        <v>39.99</v>
      </c>
      <c r="J5863" s="0">
        <v>24</v>
      </c>
    </row>
    <row r="5864" spans="1:10" customHeight="0">
      <c r="A5864" s="0">
        <f>HYPERLINK("https://dl.dropboxusercontent.com/scl/fi/mydt20niyk779n6kw67kw/114648-f.jpg?rlkey=wqzcru0pub181ake7yp7s47dc&amp;dl=0","Click to download Image")</f>
      </c>
      <c r="C5864" s="0" t="inlineStr">
        <is>
          <t>Hampton Youth Color Block Polo</t>
        </is>
      </c>
      <c r="D5864" s="0" t="inlineStr">
        <is>
          <t>114648</t>
        </is>
      </c>
      <c r="E5864" s="0" t="inlineStr">
        <is>
          <t>BLANK HAMPTON Y CARDINAL:114648D - YL</t>
        </is>
      </c>
      <c r="G5864" s="0" t="inlineStr">
        <is>
          <t>YOUTH</t>
        </is>
      </c>
      <c r="H5864" s="0" t="inlineStr">
        <is>
          <t>YL</t>
        </is>
      </c>
      <c r="I5864" s="0">
        <v>39.99</v>
      </c>
      <c r="J5864" s="0">
        <v>24</v>
      </c>
    </row>
    <row r="5865" spans="1:10" customHeight="0">
      <c r="A5865" s="0">
        <f>HYPERLINK("https://dl.dropboxusercontent.com/scl/fi/mydt20niyk779n6kw67kw/114648-f.jpg?rlkey=wqzcru0pub181ake7yp7s47dc&amp;dl=0","Click to download Image")</f>
      </c>
      <c r="C5865" s="0" t="inlineStr">
        <is>
          <t>Hampton Youth Color Block Polo</t>
        </is>
      </c>
      <c r="D5865" s="0" t="inlineStr">
        <is>
          <t>114648</t>
        </is>
      </c>
      <c r="E5865" s="0" t="inlineStr">
        <is>
          <t>BLANK HAMPTON Y CARDINAL:114648E - YXL</t>
        </is>
      </c>
      <c r="G5865" s="0" t="inlineStr">
        <is>
          <t>YOUTH</t>
        </is>
      </c>
      <c r="H5865" s="0" t="inlineStr">
        <is>
          <t>YXL</t>
        </is>
      </c>
      <c r="I5865" s="0">
        <v>39.99</v>
      </c>
      <c r="J5865" s="0">
        <v>24</v>
      </c>
    </row>
    <row r="5866" spans="1:10" customHeight="0">
      <c r="A5866" s="0">
        <f>HYPERLINK("https://dl.dropboxusercontent.com/scl/fi/xvuhr943it7rfbn7o956y/109266-f.jpg?rlkey=ka974bpvhbns18cnvcx0csxwi&amp;dl=0","Click to download Image")</f>
      </c>
      <c r="C5866" s="0" t="inlineStr">
        <is>
          <t>Dixon Youth Bamboo Long Sleeve</t>
        </is>
      </c>
      <c r="D5866" s="0" t="inlineStr">
        <is>
          <t>109266</t>
        </is>
      </c>
      <c r="E5866" s="0" t="inlineStr">
        <is>
          <t>DIXON:109266B – YS</t>
        </is>
      </c>
      <c r="G5866" s="0" t="inlineStr">
        <is>
          <t>YOUTH</t>
        </is>
      </c>
      <c r="H5866" s="0" t="inlineStr">
        <is>
          <t>YS</t>
        </is>
      </c>
      <c r="I5866" s="0">
        <v>24.99</v>
      </c>
      <c r="J5866" s="0">
        <v>13</v>
      </c>
    </row>
    <row r="5867" spans="1:10" customHeight="0">
      <c r="A5867" s="0">
        <f>HYPERLINK("https://dl.dropboxusercontent.com/scl/fi/xvuhr943it7rfbn7o956y/109266-f.jpg?rlkey=ka974bpvhbns18cnvcx0csxwi&amp;dl=0","Click to download Image")</f>
      </c>
      <c r="C5867" s="0" t="inlineStr">
        <is>
          <t>Dixon Youth Bamboo Long Sleeve</t>
        </is>
      </c>
      <c r="D5867" s="0" t="inlineStr">
        <is>
          <t>109266</t>
        </is>
      </c>
      <c r="E5867" s="0" t="inlineStr">
        <is>
          <t>DIXON:109266C – YM</t>
        </is>
      </c>
      <c r="G5867" s="0" t="inlineStr">
        <is>
          <t>YOUTH</t>
        </is>
      </c>
      <c r="H5867" s="0" t="inlineStr">
        <is>
          <t>YM</t>
        </is>
      </c>
      <c r="I5867" s="0">
        <v>24.99</v>
      </c>
      <c r="J5867" s="0">
        <v>12</v>
      </c>
    </row>
    <row r="5868" spans="1:10" customHeight="0">
      <c r="A5868" s="0">
        <f>HYPERLINK("https://dl.dropboxusercontent.com/scl/fi/xvuhr943it7rfbn7o956y/109266-f.jpg?rlkey=ka974bpvhbns18cnvcx0csxwi&amp;dl=0","Click to download Image")</f>
      </c>
      <c r="C5868" s="0" t="inlineStr">
        <is>
          <t>Dixon Youth Bamboo Long Sleeve</t>
        </is>
      </c>
      <c r="D5868" s="0" t="inlineStr">
        <is>
          <t>109266</t>
        </is>
      </c>
      <c r="E5868" s="0" t="inlineStr">
        <is>
          <t>DIXON:109266D – YL</t>
        </is>
      </c>
      <c r="G5868" s="0" t="inlineStr">
        <is>
          <t>YOUTH</t>
        </is>
      </c>
      <c r="H5868" s="0" t="inlineStr">
        <is>
          <t>YL</t>
        </is>
      </c>
      <c r="I5868" s="0">
        <v>24.99</v>
      </c>
      <c r="J5868" s="0">
        <v>11</v>
      </c>
    </row>
    <row r="5869" spans="1:10" customHeight="0">
      <c r="A5869" s="0">
        <f>HYPERLINK("https://dl.dropboxusercontent.com/scl/fi/xvuhr943it7rfbn7o956y/109266-f.jpg?rlkey=ka974bpvhbns18cnvcx0csxwi&amp;dl=0","Click to download Image")</f>
      </c>
      <c r="C5869" s="0" t="inlineStr">
        <is>
          <t>Dixon Youth Bamboo Long Sleeve</t>
        </is>
      </c>
      <c r="D5869" s="0" t="inlineStr">
        <is>
          <t>109266</t>
        </is>
      </c>
      <c r="E5869" s="0" t="inlineStr">
        <is>
          <t>DIXON:109266E – YXL</t>
        </is>
      </c>
      <c r="G5869" s="0" t="inlineStr">
        <is>
          <t>YOUTH</t>
        </is>
      </c>
      <c r="H5869" s="0" t="inlineStr">
        <is>
          <t>YXL</t>
        </is>
      </c>
      <c r="I5869" s="0">
        <v>24.99</v>
      </c>
      <c r="J5869" s="0">
        <v>9</v>
      </c>
    </row>
    <row r="5870" spans="1:10" customHeight="0">
      <c r="A5870" s="0">
        <f>HYPERLINK("https://dl.dropboxusercontent.com/scl/fi/l8y8a9ifkpj4ctg570byt/109267-af.jpg?rlkey=c4spkrmix322zks2u56k82811&amp;dl=0","Click to download Image")</f>
      </c>
      <c r="C5870" s="0" t="inlineStr">
        <is>
          <t>Dixon Youth Bamboo Long Sleeve</t>
        </is>
      </c>
      <c r="D5870" s="0" t="inlineStr">
        <is>
          <t>109267</t>
        </is>
      </c>
      <c r="E5870" s="0" t="inlineStr">
        <is>
          <t>DIXON GREY:109267B – YS</t>
        </is>
      </c>
      <c r="G5870" s="0" t="inlineStr">
        <is>
          <t>YOUTH</t>
        </is>
      </c>
      <c r="H5870" s="0" t="inlineStr">
        <is>
          <t>YS</t>
        </is>
      </c>
      <c r="I5870" s="0">
        <v>24.99</v>
      </c>
      <c r="J5870" s="0">
        <v>36</v>
      </c>
    </row>
    <row r="5871" spans="1:10" customHeight="0">
      <c r="A5871" s="0">
        <f>HYPERLINK("https://dl.dropboxusercontent.com/scl/fi/l8y8a9ifkpj4ctg570byt/109267-af.jpg?rlkey=c4spkrmix322zks2u56k82811&amp;dl=0","Click to download Image")</f>
      </c>
      <c r="C5871" s="0" t="inlineStr">
        <is>
          <t>Dixon Youth Bamboo Long Sleeve</t>
        </is>
      </c>
      <c r="D5871" s="0" t="inlineStr">
        <is>
          <t>109267</t>
        </is>
      </c>
      <c r="E5871" s="0" t="inlineStr">
        <is>
          <t>DIXON GREY:109267C – YM</t>
        </is>
      </c>
      <c r="G5871" s="0" t="inlineStr">
        <is>
          <t>YOUTH</t>
        </is>
      </c>
      <c r="H5871" s="0" t="inlineStr">
        <is>
          <t>YM</t>
        </is>
      </c>
      <c r="I5871" s="0">
        <v>24.99</v>
      </c>
      <c r="J5871" s="0">
        <v>35</v>
      </c>
    </row>
    <row r="5872" spans="1:10" customHeight="0">
      <c r="A5872" s="0">
        <f>HYPERLINK("https://dl.dropboxusercontent.com/scl/fi/l8y8a9ifkpj4ctg570byt/109267-af.jpg?rlkey=c4spkrmix322zks2u56k82811&amp;dl=0","Click to download Image")</f>
      </c>
      <c r="C5872" s="0" t="inlineStr">
        <is>
          <t>Dixon Youth Bamboo Long Sleeve</t>
        </is>
      </c>
      <c r="D5872" s="0" t="inlineStr">
        <is>
          <t>109267</t>
        </is>
      </c>
      <c r="E5872" s="0" t="inlineStr">
        <is>
          <t>DIXON GREY:109267D – YL</t>
        </is>
      </c>
      <c r="G5872" s="0" t="inlineStr">
        <is>
          <t>YOUTH</t>
        </is>
      </c>
      <c r="H5872" s="0" t="inlineStr">
        <is>
          <t>YL</t>
        </is>
      </c>
      <c r="I5872" s="0">
        <v>24.99</v>
      </c>
      <c r="J5872" s="0">
        <v>36</v>
      </c>
    </row>
    <row r="5873" spans="1:10" customHeight="0">
      <c r="A5873" s="0">
        <f>HYPERLINK("https://dl.dropboxusercontent.com/scl/fi/l8y8a9ifkpj4ctg570byt/109267-af.jpg?rlkey=c4spkrmix322zks2u56k82811&amp;dl=0","Click to download Image")</f>
      </c>
      <c r="C5873" s="0" t="inlineStr">
        <is>
          <t>Dixon Youth Bamboo Long Sleeve</t>
        </is>
      </c>
      <c r="D5873" s="0" t="inlineStr">
        <is>
          <t>109267</t>
        </is>
      </c>
      <c r="E5873" s="0" t="inlineStr">
        <is>
          <t>DIXON GREY:109267E – YXL</t>
        </is>
      </c>
      <c r="G5873" s="0" t="inlineStr">
        <is>
          <t>YOUTH</t>
        </is>
      </c>
      <c r="H5873" s="0" t="inlineStr">
        <is>
          <t>YXL</t>
        </is>
      </c>
      <c r="I5873" s="0">
        <v>24.99</v>
      </c>
      <c r="J5873" s="0">
        <v>36</v>
      </c>
    </row>
    <row r="5874" spans="1:10" customHeight="0">
      <c r="A5874" s="0">
        <f>HYPERLINK("https://dl.dropboxusercontent.com/scl/fi/kgd09yv4lrifhihy55fan/gailm1.jpg?rlkey=sr2yi4u0ins380ipsfq8p81uk&amp;dl=0","Click to download Image")</f>
      </c>
      <c r="B5874" s="0">
        <f>HYPERLINK("https://dl.dropboxusercontent.com/scl/fi/a8fbwu94medinqk8buwxc/graphic-update22022-youth.jpg?rlkey=ytsr0airl53w1pwyql59q0p62&amp;dl=0","Click to download SizeChart")</f>
      </c>
      <c r="C5874" s="0" t="inlineStr">
        <is>
          <t>Gail Youth Ruffled Long Sleeve</t>
        </is>
      </c>
      <c r="D5874" s="0" t="inlineStr">
        <is>
          <t>109288</t>
        </is>
      </c>
      <c r="E5874" s="0" t="inlineStr">
        <is>
          <t>BLACK GAIL:109288B – YS</t>
        </is>
      </c>
      <c r="F5874" s="0" t="inlineStr">
        <is>
          <t>800109288015</t>
        </is>
      </c>
      <c r="G5874" s="0" t="inlineStr">
        <is>
          <t>YOUTH</t>
        </is>
      </c>
      <c r="H5874" s="0" t="inlineStr">
        <is>
          <t>YS</t>
        </is>
      </c>
      <c r="I5874" s="0">
        <v>33.99</v>
      </c>
      <c r="J5874" s="0">
        <v>36</v>
      </c>
    </row>
    <row r="5875" spans="1:10" customHeight="0">
      <c r="A5875" s="0">
        <f>HYPERLINK("https://dl.dropboxusercontent.com/scl/fi/kgd09yv4lrifhihy55fan/gailm1.jpg?rlkey=sr2yi4u0ins380ipsfq8p81uk&amp;dl=0","Click to download Image")</f>
      </c>
      <c r="B5875" s="0">
        <f>HYPERLINK("https://dl.dropboxusercontent.com/scl/fi/a8fbwu94medinqk8buwxc/graphic-update22022-youth.jpg?rlkey=ytsr0airl53w1pwyql59q0p62&amp;dl=0","Click to download SizeChart")</f>
      </c>
      <c r="C5875" s="0" t="inlineStr">
        <is>
          <t>Gail Youth Ruffled Long Sleeve</t>
        </is>
      </c>
      <c r="D5875" s="0" t="inlineStr">
        <is>
          <t>109288</t>
        </is>
      </c>
      <c r="E5875" s="0" t="inlineStr">
        <is>
          <t>BLACK GAIL:109288C – YM</t>
        </is>
      </c>
      <c r="F5875" s="0" t="inlineStr">
        <is>
          <t>800109288022</t>
        </is>
      </c>
      <c r="G5875" s="0" t="inlineStr">
        <is>
          <t>YOUTH</t>
        </is>
      </c>
      <c r="H5875" s="0" t="inlineStr">
        <is>
          <t>YM</t>
        </is>
      </c>
      <c r="I5875" s="0">
        <v>33.99</v>
      </c>
      <c r="J5875" s="0">
        <v>37</v>
      </c>
    </row>
    <row r="5876" spans="1:10" customHeight="0">
      <c r="A5876" s="0">
        <f>HYPERLINK("https://dl.dropboxusercontent.com/scl/fi/kgd09yv4lrifhihy55fan/gailm1.jpg?rlkey=sr2yi4u0ins380ipsfq8p81uk&amp;dl=0","Click to download Image")</f>
      </c>
      <c r="B5876" s="0">
        <f>HYPERLINK("https://dl.dropboxusercontent.com/scl/fi/a8fbwu94medinqk8buwxc/graphic-update22022-youth.jpg?rlkey=ytsr0airl53w1pwyql59q0p62&amp;dl=0","Click to download SizeChart")</f>
      </c>
      <c r="C5876" s="0" t="inlineStr">
        <is>
          <t>Gail Youth Ruffled Long Sleeve</t>
        </is>
      </c>
      <c r="D5876" s="0" t="inlineStr">
        <is>
          <t>109288</t>
        </is>
      </c>
      <c r="E5876" s="0" t="inlineStr">
        <is>
          <t>BLACK GAIL:109288D – YL</t>
        </is>
      </c>
      <c r="F5876" s="0" t="inlineStr">
        <is>
          <t>800109288039</t>
        </is>
      </c>
      <c r="G5876" s="0" t="inlineStr">
        <is>
          <t>YOUTH</t>
        </is>
      </c>
      <c r="H5876" s="0" t="inlineStr">
        <is>
          <t>YL</t>
        </is>
      </c>
      <c r="I5876" s="0">
        <v>33.99</v>
      </c>
      <c r="J5876" s="0">
        <v>36</v>
      </c>
    </row>
    <row r="5877" spans="1:10" customHeight="0">
      <c r="A5877" s="0">
        <f>HYPERLINK("https://dl.dropboxusercontent.com/scl/fi/kgd09yv4lrifhihy55fan/gailm1.jpg?rlkey=sr2yi4u0ins380ipsfq8p81uk&amp;dl=0","Click to download Image")</f>
      </c>
      <c r="B5877" s="0">
        <f>HYPERLINK("https://dl.dropboxusercontent.com/scl/fi/a8fbwu94medinqk8buwxc/graphic-update22022-youth.jpg?rlkey=ytsr0airl53w1pwyql59q0p62&amp;dl=0","Click to download SizeChart")</f>
      </c>
      <c r="C5877" s="0" t="inlineStr">
        <is>
          <t>Gail Youth Ruffled Long Sleeve</t>
        </is>
      </c>
      <c r="D5877" s="0" t="inlineStr">
        <is>
          <t>109288</t>
        </is>
      </c>
      <c r="E5877" s="0" t="inlineStr">
        <is>
          <t>BLACK GAIL:109288E – YXL</t>
        </is>
      </c>
      <c r="F5877" s="0" t="inlineStr">
        <is>
          <t>800109288046</t>
        </is>
      </c>
      <c r="G5877" s="0" t="inlineStr">
        <is>
          <t>YOUTH</t>
        </is>
      </c>
      <c r="H5877" s="0" t="inlineStr">
        <is>
          <t>YXL</t>
        </is>
      </c>
      <c r="I5877" s="0">
        <v>33.99</v>
      </c>
      <c r="J5877" s="0">
        <v>37</v>
      </c>
    </row>
    <row r="5878" spans="1:10" customHeight="0">
      <c r="A5878" s="0">
        <f>HYPERLINK("https://dl.dropboxusercontent.com/scl/fi/3c511z7s5rbyhff8j1lkv/109289-f.jpg?rlkey=pim0zktb9qe45kqaury72qyr3&amp;dl=0","Click to download Image")</f>
      </c>
      <c r="B5878" s="0">
        <f>HYPERLINK("https://dl.dropboxusercontent.com/scl/fi/a8fbwu94medinqk8buwxc/graphic-update22022-youth.jpg?rlkey=ytsr0airl53w1pwyql59q0p62&amp;dl=0","Click to download SizeChart")</f>
      </c>
      <c r="C5878" s="0" t="inlineStr">
        <is>
          <t>Gail Youth Ruffled Long Sleeve</t>
        </is>
      </c>
      <c r="D5878" s="0" t="inlineStr">
        <is>
          <t>109289</t>
        </is>
      </c>
      <c r="E5878" s="0" t="inlineStr">
        <is>
          <t>CARDINAL GAIL:109289B – YS</t>
        </is>
      </c>
      <c r="F5878" s="0" t="inlineStr">
        <is>
          <t>800109289012</t>
        </is>
      </c>
      <c r="G5878" s="0" t="inlineStr">
        <is>
          <t>YOUTH</t>
        </is>
      </c>
      <c r="H5878" s="0" t="inlineStr">
        <is>
          <t>YS</t>
        </is>
      </c>
      <c r="I5878" s="0">
        <v>33.99</v>
      </c>
      <c r="J5878" s="0">
        <v>27</v>
      </c>
    </row>
    <row r="5879" spans="1:10" customHeight="0">
      <c r="A5879" s="0">
        <f>HYPERLINK("https://dl.dropboxusercontent.com/scl/fi/3c511z7s5rbyhff8j1lkv/109289-f.jpg?rlkey=pim0zktb9qe45kqaury72qyr3&amp;dl=0","Click to download Image")</f>
      </c>
      <c r="B5879" s="0">
        <f>HYPERLINK("https://dl.dropboxusercontent.com/scl/fi/a8fbwu94medinqk8buwxc/graphic-update22022-youth.jpg?rlkey=ytsr0airl53w1pwyql59q0p62&amp;dl=0","Click to download SizeChart")</f>
      </c>
      <c r="C5879" s="0" t="inlineStr">
        <is>
          <t>Gail Youth Ruffled Long Sleeve</t>
        </is>
      </c>
      <c r="D5879" s="0" t="inlineStr">
        <is>
          <t>109289</t>
        </is>
      </c>
      <c r="E5879" s="0" t="inlineStr">
        <is>
          <t>CARDINAL GAIL:109289C – YM</t>
        </is>
      </c>
      <c r="F5879" s="0" t="inlineStr">
        <is>
          <t>800109289029</t>
        </is>
      </c>
      <c r="G5879" s="0" t="inlineStr">
        <is>
          <t>YOUTH</t>
        </is>
      </c>
      <c r="H5879" s="0" t="inlineStr">
        <is>
          <t>YM</t>
        </is>
      </c>
      <c r="I5879" s="0">
        <v>33.99</v>
      </c>
      <c r="J5879" s="0">
        <v>27</v>
      </c>
    </row>
    <row r="5880" spans="1:10" customHeight="0">
      <c r="A5880" s="0">
        <f>HYPERLINK("https://dl.dropboxusercontent.com/scl/fi/3c511z7s5rbyhff8j1lkv/109289-f.jpg?rlkey=pim0zktb9qe45kqaury72qyr3&amp;dl=0","Click to download Image")</f>
      </c>
      <c r="B5880" s="0">
        <f>HYPERLINK("https://dl.dropboxusercontent.com/scl/fi/a8fbwu94medinqk8buwxc/graphic-update22022-youth.jpg?rlkey=ytsr0airl53w1pwyql59q0p62&amp;dl=0","Click to download SizeChart")</f>
      </c>
      <c r="C5880" s="0" t="inlineStr">
        <is>
          <t>Gail Youth Ruffled Long Sleeve</t>
        </is>
      </c>
      <c r="D5880" s="0" t="inlineStr">
        <is>
          <t>109289</t>
        </is>
      </c>
      <c r="E5880" s="0" t="inlineStr">
        <is>
          <t>CARDINAL GAIL:109289D – YL</t>
        </is>
      </c>
      <c r="F5880" s="0" t="inlineStr">
        <is>
          <t>800109289036</t>
        </is>
      </c>
      <c r="G5880" s="0" t="inlineStr">
        <is>
          <t>YOUTH</t>
        </is>
      </c>
      <c r="H5880" s="0" t="inlineStr">
        <is>
          <t>YL</t>
        </is>
      </c>
      <c r="I5880" s="0">
        <v>33.99</v>
      </c>
      <c r="J5880" s="0">
        <v>27</v>
      </c>
    </row>
    <row r="5881" spans="1:10" customHeight="0">
      <c r="A5881" s="0">
        <f>HYPERLINK("https://dl.dropboxusercontent.com/scl/fi/3c511z7s5rbyhff8j1lkv/109289-f.jpg?rlkey=pim0zktb9qe45kqaury72qyr3&amp;dl=0","Click to download Image")</f>
      </c>
      <c r="B5881" s="0">
        <f>HYPERLINK("https://dl.dropboxusercontent.com/scl/fi/a8fbwu94medinqk8buwxc/graphic-update22022-youth.jpg?rlkey=ytsr0airl53w1pwyql59q0p62&amp;dl=0","Click to download SizeChart")</f>
      </c>
      <c r="C5881" s="0" t="inlineStr">
        <is>
          <t>Gail Youth Ruffled Long Sleeve</t>
        </is>
      </c>
      <c r="D5881" s="0" t="inlineStr">
        <is>
          <t>109289</t>
        </is>
      </c>
      <c r="E5881" s="0" t="inlineStr">
        <is>
          <t>CARDINAL GAIL:109289E – YXL</t>
        </is>
      </c>
      <c r="F5881" s="0" t="inlineStr">
        <is>
          <t>800109289043</t>
        </is>
      </c>
      <c r="G5881" s="0" t="inlineStr">
        <is>
          <t>YOUTH</t>
        </is>
      </c>
      <c r="H5881" s="0" t="inlineStr">
        <is>
          <t>YXL</t>
        </is>
      </c>
      <c r="I5881" s="0">
        <v>33.99</v>
      </c>
      <c r="J5881" s="0">
        <v>27</v>
      </c>
    </row>
    <row r="5882" spans="1:10" customHeight="0">
      <c r="A5882" s="0">
        <f>HYPERLINK("https://dl.dropboxusercontent.com/scl/fi/sa2kkgf6z8bn7tuo595lg/109290-af.jpg?rlkey=49ujjxf3k1qqsuaehc6e0ux8f&amp;dl=0","Click to download Image")</f>
      </c>
      <c r="B5882" s="0">
        <f>HYPERLINK("https://dl.dropboxusercontent.com/scl/fi/a8fbwu94medinqk8buwxc/graphic-update22022-youth.jpg?rlkey=ytsr0airl53w1pwyql59q0p62&amp;dl=0","Click to download SizeChart")</f>
      </c>
      <c r="C5882" s="0" t="inlineStr">
        <is>
          <t>Gail Youth Ruffled Long Sleeve</t>
        </is>
      </c>
      <c r="D5882" s="0" t="inlineStr">
        <is>
          <t>109290</t>
        </is>
      </c>
      <c r="E5882" s="0" t="inlineStr">
        <is>
          <t>GREY GAIL:109290B – YS</t>
        </is>
      </c>
      <c r="F5882" s="0" t="inlineStr">
        <is>
          <t>800109290018</t>
        </is>
      </c>
      <c r="G5882" s="0" t="inlineStr">
        <is>
          <t>YOUTH</t>
        </is>
      </c>
      <c r="H5882" s="0" t="inlineStr">
        <is>
          <t>YS</t>
        </is>
      </c>
      <c r="I5882" s="0">
        <v>33.99</v>
      </c>
      <c r="J5882" s="0">
        <v>71</v>
      </c>
    </row>
    <row r="5883" spans="1:10" customHeight="0">
      <c r="A5883" s="0">
        <f>HYPERLINK("https://dl.dropboxusercontent.com/scl/fi/sa2kkgf6z8bn7tuo595lg/109290-af.jpg?rlkey=49ujjxf3k1qqsuaehc6e0ux8f&amp;dl=0","Click to download Image")</f>
      </c>
      <c r="B5883" s="0">
        <f>HYPERLINK("https://dl.dropboxusercontent.com/scl/fi/a8fbwu94medinqk8buwxc/graphic-update22022-youth.jpg?rlkey=ytsr0airl53w1pwyql59q0p62&amp;dl=0","Click to download SizeChart")</f>
      </c>
      <c r="C5883" s="0" t="inlineStr">
        <is>
          <t>Gail Youth Ruffled Long Sleeve</t>
        </is>
      </c>
      <c r="D5883" s="0" t="inlineStr">
        <is>
          <t>109290</t>
        </is>
      </c>
      <c r="E5883" s="0" t="inlineStr">
        <is>
          <t>GREY GAIL:109290C – YM</t>
        </is>
      </c>
      <c r="F5883" s="0" t="inlineStr">
        <is>
          <t>800109290025</t>
        </is>
      </c>
      <c r="G5883" s="0" t="inlineStr">
        <is>
          <t>YOUTH</t>
        </is>
      </c>
      <c r="H5883" s="0" t="inlineStr">
        <is>
          <t>YM</t>
        </is>
      </c>
      <c r="I5883" s="0">
        <v>33.99</v>
      </c>
      <c r="J5883" s="0">
        <v>72</v>
      </c>
    </row>
    <row r="5884" spans="1:10" customHeight="0">
      <c r="A5884" s="0">
        <f>HYPERLINK("https://dl.dropboxusercontent.com/scl/fi/sa2kkgf6z8bn7tuo595lg/109290-af.jpg?rlkey=49ujjxf3k1qqsuaehc6e0ux8f&amp;dl=0","Click to download Image")</f>
      </c>
      <c r="B5884" s="0">
        <f>HYPERLINK("https://dl.dropboxusercontent.com/scl/fi/a8fbwu94medinqk8buwxc/graphic-update22022-youth.jpg?rlkey=ytsr0airl53w1pwyql59q0p62&amp;dl=0","Click to download SizeChart")</f>
      </c>
      <c r="C5884" s="0" t="inlineStr">
        <is>
          <t>Gail Youth Ruffled Long Sleeve</t>
        </is>
      </c>
      <c r="D5884" s="0" t="inlineStr">
        <is>
          <t>109290</t>
        </is>
      </c>
      <c r="E5884" s="0" t="inlineStr">
        <is>
          <t>GREY GAIL:109290D – YL</t>
        </is>
      </c>
      <c r="F5884" s="0" t="inlineStr">
        <is>
          <t>800109290032</t>
        </is>
      </c>
      <c r="G5884" s="0" t="inlineStr">
        <is>
          <t>YOUTH</t>
        </is>
      </c>
      <c r="H5884" s="0" t="inlineStr">
        <is>
          <t>YL</t>
        </is>
      </c>
      <c r="I5884" s="0">
        <v>33.99</v>
      </c>
      <c r="J5884" s="0">
        <v>72</v>
      </c>
    </row>
    <row r="5885" spans="1:10" customHeight="0">
      <c r="A5885" s="0">
        <f>HYPERLINK("https://dl.dropboxusercontent.com/scl/fi/sa2kkgf6z8bn7tuo595lg/109290-af.jpg?rlkey=49ujjxf3k1qqsuaehc6e0ux8f&amp;dl=0","Click to download Image")</f>
      </c>
      <c r="B5885" s="0">
        <f>HYPERLINK("https://dl.dropboxusercontent.com/scl/fi/a8fbwu94medinqk8buwxc/graphic-update22022-youth.jpg?rlkey=ytsr0airl53w1pwyql59q0p62&amp;dl=0","Click to download SizeChart")</f>
      </c>
      <c r="C5885" s="0" t="inlineStr">
        <is>
          <t>Gail Youth Ruffled Long Sleeve</t>
        </is>
      </c>
      <c r="D5885" s="0" t="inlineStr">
        <is>
          <t>109290</t>
        </is>
      </c>
      <c r="E5885" s="0" t="inlineStr">
        <is>
          <t>GREY GAIL:109290E – YXL</t>
        </is>
      </c>
      <c r="F5885" s="0" t="inlineStr">
        <is>
          <t>800109290049</t>
        </is>
      </c>
      <c r="G5885" s="0" t="inlineStr">
        <is>
          <t>YOUTH</t>
        </is>
      </c>
      <c r="H5885" s="0" t="inlineStr">
        <is>
          <t>YXL</t>
        </is>
      </c>
      <c r="I5885" s="0">
        <v>33.99</v>
      </c>
      <c r="J5885" s="0">
        <v>71</v>
      </c>
    </row>
    <row r="5886" spans="1:10" customHeight="0">
      <c r="A5886" s="0">
        <f>HYPERLINK("https://dl.dropboxusercontent.com/scl/fi/kznmodh6e7ry8fn6fu9h7/109367-af.jpg?rlkey=esgonouucvysha69ele0u1w40&amp;dl=0","Click to download Image")</f>
      </c>
      <c r="B5886" s="0">
        <f>HYPERLINK("https://dl.dropboxusercontent.com/scl/fi/nubd6g82ebi9zi7xkiu4j/graphic-update22022-youth.jpg?rlkey=zc4j4j4egpe4ekims98j15i8m&amp;dl=0","Click to download SizeChart")</f>
      </c>
      <c r="C5886" s="0" t="inlineStr">
        <is>
          <t>Dekalb Youth Microfleece 1/4 Zip</t>
        </is>
      </c>
      <c r="D5886" s="0" t="inlineStr">
        <is>
          <t>109367</t>
        </is>
      </c>
      <c r="E5886" s="0" t="inlineStr">
        <is>
          <t>GREY DEKALB:109367B – YS</t>
        </is>
      </c>
      <c r="F5886" s="0" t="inlineStr">
        <is>
          <t>800109367017</t>
        </is>
      </c>
      <c r="G5886" s="0" t="inlineStr">
        <is>
          <t>YOUTH</t>
        </is>
      </c>
      <c r="H5886" s="0" t="inlineStr">
        <is>
          <t>YS</t>
        </is>
      </c>
      <c r="I5886" s="0">
        <v>36.99</v>
      </c>
      <c r="J5886" s="0">
        <v>72</v>
      </c>
    </row>
    <row r="5887" spans="1:10" customHeight="0">
      <c r="A5887" s="0">
        <f>HYPERLINK("https://dl.dropboxusercontent.com/scl/fi/kznmodh6e7ry8fn6fu9h7/109367-af.jpg?rlkey=esgonouucvysha69ele0u1w40&amp;dl=0","Click to download Image")</f>
      </c>
      <c r="B5887" s="0">
        <f>HYPERLINK("https://dl.dropboxusercontent.com/scl/fi/nubd6g82ebi9zi7xkiu4j/graphic-update22022-youth.jpg?rlkey=zc4j4j4egpe4ekims98j15i8m&amp;dl=0","Click to download SizeChart")</f>
      </c>
      <c r="C5887" s="0" t="inlineStr">
        <is>
          <t>Dekalb Youth Microfleece 1/4 Zip</t>
        </is>
      </c>
      <c r="D5887" s="0" t="inlineStr">
        <is>
          <t>109367</t>
        </is>
      </c>
      <c r="E5887" s="0" t="inlineStr">
        <is>
          <t>GREY DEKALB:109367C – YM</t>
        </is>
      </c>
      <c r="F5887" s="0" t="inlineStr">
        <is>
          <t>800109367024</t>
        </is>
      </c>
      <c r="G5887" s="0" t="inlineStr">
        <is>
          <t>YOUTH</t>
        </is>
      </c>
      <c r="H5887" s="0" t="inlineStr">
        <is>
          <t>YM</t>
        </is>
      </c>
      <c r="I5887" s="0">
        <v>36.99</v>
      </c>
      <c r="J5887" s="0">
        <v>72</v>
      </c>
    </row>
    <row r="5888" spans="1:10" customHeight="0">
      <c r="A5888" s="0">
        <f>HYPERLINK("https://dl.dropboxusercontent.com/scl/fi/kznmodh6e7ry8fn6fu9h7/109367-af.jpg?rlkey=esgonouucvysha69ele0u1w40&amp;dl=0","Click to download Image")</f>
      </c>
      <c r="B5888" s="0">
        <f>HYPERLINK("https://dl.dropboxusercontent.com/scl/fi/nubd6g82ebi9zi7xkiu4j/graphic-update22022-youth.jpg?rlkey=zc4j4j4egpe4ekims98j15i8m&amp;dl=0","Click to download SizeChart")</f>
      </c>
      <c r="C5888" s="0" t="inlineStr">
        <is>
          <t>Dekalb Youth Microfleece 1/4 Zip</t>
        </is>
      </c>
      <c r="D5888" s="0" t="inlineStr">
        <is>
          <t>109367</t>
        </is>
      </c>
      <c r="E5888" s="0" t="inlineStr">
        <is>
          <t>GREY DEKALB:109367D – YL</t>
        </is>
      </c>
      <c r="F5888" s="0" t="inlineStr">
        <is>
          <t>800109367031</t>
        </is>
      </c>
      <c r="G5888" s="0" t="inlineStr">
        <is>
          <t>YOUTH</t>
        </is>
      </c>
      <c r="H5888" s="0" t="inlineStr">
        <is>
          <t>YL</t>
        </is>
      </c>
      <c r="I5888" s="0">
        <v>36.99</v>
      </c>
      <c r="J5888" s="0">
        <v>72</v>
      </c>
    </row>
    <row r="5889" spans="1:10" customHeight="0">
      <c r="A5889" s="0">
        <f>HYPERLINK("https://dl.dropboxusercontent.com/scl/fi/kznmodh6e7ry8fn6fu9h7/109367-af.jpg?rlkey=esgonouucvysha69ele0u1w40&amp;dl=0","Click to download Image")</f>
      </c>
      <c r="B5889" s="0">
        <f>HYPERLINK("https://dl.dropboxusercontent.com/scl/fi/nubd6g82ebi9zi7xkiu4j/graphic-update22022-youth.jpg?rlkey=zc4j4j4egpe4ekims98j15i8m&amp;dl=0","Click to download SizeChart")</f>
      </c>
      <c r="C5889" s="0" t="inlineStr">
        <is>
          <t>Dekalb Youth Microfleece 1/4 Zip</t>
        </is>
      </c>
      <c r="D5889" s="0" t="inlineStr">
        <is>
          <t>109367</t>
        </is>
      </c>
      <c r="E5889" s="0" t="inlineStr">
        <is>
          <t>GREY DEKALB:109367E – YXL</t>
        </is>
      </c>
      <c r="F5889" s="0" t="inlineStr">
        <is>
          <t>800109367049</t>
        </is>
      </c>
      <c r="G5889" s="0" t="inlineStr">
        <is>
          <t>YOUTH</t>
        </is>
      </c>
      <c r="H5889" s="0" t="inlineStr">
        <is>
          <t>YXL</t>
        </is>
      </c>
      <c r="I5889" s="0">
        <v>36.99</v>
      </c>
      <c r="J5889" s="0">
        <v>72</v>
      </c>
    </row>
    <row r="5890" spans="1:10" customHeight="0">
      <c r="A5890" s="0">
        <f>HYPERLINK("https://dl.dropboxusercontent.com/scl/fi/35cowe7ar8fapv33jqtzp/112366-af.jpg?rlkey=5ub3dk36f9kv2j6hj0pyrigj9&amp;dl=0","Click to download Image")</f>
      </c>
      <c r="B5890" s="0">
        <f>HYPERLINK("https://dl.dropboxusercontent.com/scl/fi/k8wv18vfhgq0tgyoowjsb/graphic-update22022-youth.jpg?rlkey=0jtfj1xumx1a8k4ahgyo40wgy&amp;dl=0","Click to download SizeChart")</f>
      </c>
      <c r="C5890" s="0" t="inlineStr">
        <is>
          <t>Shirley Youth Drop Tail T-Shirt</t>
        </is>
      </c>
      <c r="D5890" s="0" t="inlineStr">
        <is>
          <t>112366</t>
        </is>
      </c>
      <c r="E5890" s="0" t="inlineStr">
        <is>
          <t>BLANK SHIRLEY BLACK:112366B - YS</t>
        </is>
      </c>
      <c r="F5890" s="0" t="inlineStr">
        <is>
          <t>899112366018</t>
        </is>
      </c>
      <c r="G5890" s="0" t="inlineStr">
        <is>
          <t>YOUTH</t>
        </is>
      </c>
      <c r="H5890" s="0" t="inlineStr">
        <is>
          <t>YS</t>
        </is>
      </c>
      <c r="I5890" s="0">
        <v>22.99</v>
      </c>
      <c r="J5890" s="0">
        <v>24</v>
      </c>
    </row>
    <row r="5891" spans="1:10" customHeight="0">
      <c r="A5891" s="0">
        <f>HYPERLINK("https://dl.dropboxusercontent.com/scl/fi/35cowe7ar8fapv33jqtzp/112366-af.jpg?rlkey=5ub3dk36f9kv2j6hj0pyrigj9&amp;dl=0","Click to download Image")</f>
      </c>
      <c r="B5891" s="0">
        <f>HYPERLINK("https://dl.dropboxusercontent.com/scl/fi/k8wv18vfhgq0tgyoowjsb/graphic-update22022-youth.jpg?rlkey=0jtfj1xumx1a8k4ahgyo40wgy&amp;dl=0","Click to download SizeChart")</f>
      </c>
      <c r="C5891" s="0" t="inlineStr">
        <is>
          <t>Shirley Youth Drop Tail T-Shirt</t>
        </is>
      </c>
      <c r="D5891" s="0" t="inlineStr">
        <is>
          <t>112366</t>
        </is>
      </c>
      <c r="E5891" s="0" t="inlineStr">
        <is>
          <t>BLANK SHIRLEY BLACK:112366C - YM</t>
        </is>
      </c>
      <c r="F5891" s="0" t="inlineStr">
        <is>
          <t>899112366025</t>
        </is>
      </c>
      <c r="G5891" s="0" t="inlineStr">
        <is>
          <t>YOUTH</t>
        </is>
      </c>
      <c r="H5891" s="0" t="inlineStr">
        <is>
          <t>YM</t>
        </is>
      </c>
      <c r="I5891" s="0">
        <v>22.99</v>
      </c>
      <c r="J5891" s="0">
        <v>24</v>
      </c>
    </row>
    <row r="5892" spans="1:10" customHeight="0">
      <c r="A5892" s="0">
        <f>HYPERLINK("https://dl.dropboxusercontent.com/scl/fi/35cowe7ar8fapv33jqtzp/112366-af.jpg?rlkey=5ub3dk36f9kv2j6hj0pyrigj9&amp;dl=0","Click to download Image")</f>
      </c>
      <c r="B5892" s="0">
        <f>HYPERLINK("https://dl.dropboxusercontent.com/scl/fi/k8wv18vfhgq0tgyoowjsb/graphic-update22022-youth.jpg?rlkey=0jtfj1xumx1a8k4ahgyo40wgy&amp;dl=0","Click to download SizeChart")</f>
      </c>
      <c r="C5892" s="0" t="inlineStr">
        <is>
          <t>Shirley Youth Drop Tail T-Shirt</t>
        </is>
      </c>
      <c r="D5892" s="0" t="inlineStr">
        <is>
          <t>112366</t>
        </is>
      </c>
      <c r="E5892" s="0" t="inlineStr">
        <is>
          <t>BLANK SHIRLEY BLACK:112366D - YL</t>
        </is>
      </c>
      <c r="F5892" s="0" t="inlineStr">
        <is>
          <t>899112366032</t>
        </is>
      </c>
      <c r="G5892" s="0" t="inlineStr">
        <is>
          <t>YOUTH</t>
        </is>
      </c>
      <c r="H5892" s="0" t="inlineStr">
        <is>
          <t>YL</t>
        </is>
      </c>
      <c r="I5892" s="0">
        <v>22.99</v>
      </c>
      <c r="J5892" s="0">
        <v>24</v>
      </c>
    </row>
    <row r="5893" spans="1:10" customHeight="0">
      <c r="A5893" s="0">
        <f>HYPERLINK("https://dl.dropboxusercontent.com/scl/fi/35cowe7ar8fapv33jqtzp/112366-af.jpg?rlkey=5ub3dk36f9kv2j6hj0pyrigj9&amp;dl=0","Click to download Image")</f>
      </c>
      <c r="B5893" s="0">
        <f>HYPERLINK("https://dl.dropboxusercontent.com/scl/fi/k8wv18vfhgq0tgyoowjsb/graphic-update22022-youth.jpg?rlkey=0jtfj1xumx1a8k4ahgyo40wgy&amp;dl=0","Click to download SizeChart")</f>
      </c>
      <c r="C5893" s="0" t="inlineStr">
        <is>
          <t>Shirley Youth Drop Tail T-Shirt</t>
        </is>
      </c>
      <c r="D5893" s="0" t="inlineStr">
        <is>
          <t>112366</t>
        </is>
      </c>
      <c r="E5893" s="0" t="inlineStr">
        <is>
          <t>BLANK SHIRLEY BLACK:112366E - YXL</t>
        </is>
      </c>
      <c r="F5893" s="0" t="inlineStr">
        <is>
          <t>899112366049</t>
        </is>
      </c>
      <c r="G5893" s="0" t="inlineStr">
        <is>
          <t>YOUTH</t>
        </is>
      </c>
      <c r="H5893" s="0" t="inlineStr">
        <is>
          <t>YXL</t>
        </is>
      </c>
      <c r="I5893" s="0">
        <v>22.99</v>
      </c>
      <c r="J5893" s="0">
        <v>24</v>
      </c>
    </row>
    <row r="5894" spans="1:10" customHeight="0">
      <c r="A5894" s="0">
        <f>HYPERLINK("https://dl.dropboxusercontent.com/scl/fi/3z4y4jzrwcmxhbqfbks2d/112365-af.jpg?rlkey=wlwb8udb7162tgxotq6rx8rk1&amp;dl=0","Click to download Image")</f>
      </c>
      <c r="B5894" s="0">
        <f>HYPERLINK("https://dl.dropboxusercontent.com/scl/fi/k8wv18vfhgq0tgyoowjsb/graphic-update22022-youth.jpg?rlkey=0jtfj1xumx1a8k4ahgyo40wgy&amp;dl=0","Click to download SizeChart")</f>
      </c>
      <c r="C5894" s="0" t="inlineStr">
        <is>
          <t>Shirley Youth Drop Tail T-Shirt</t>
        </is>
      </c>
      <c r="D5894" s="0" t="inlineStr">
        <is>
          <t>112365</t>
        </is>
      </c>
      <c r="E5894" s="0" t="inlineStr">
        <is>
          <t>BLANK SHIRLEY CARDINAL:112365B - YS</t>
        </is>
      </c>
      <c r="F5894" s="0" t="inlineStr">
        <is>
          <t>899112365011</t>
        </is>
      </c>
      <c r="G5894" s="0" t="inlineStr">
        <is>
          <t>YOUTH</t>
        </is>
      </c>
      <c r="H5894" s="0" t="inlineStr">
        <is>
          <t>YS</t>
        </is>
      </c>
      <c r="I5894" s="0">
        <v>22.99</v>
      </c>
      <c r="J5894" s="0">
        <v>13</v>
      </c>
    </row>
    <row r="5895" spans="1:10" customHeight="0">
      <c r="A5895" s="0">
        <f>HYPERLINK("https://dl.dropboxusercontent.com/scl/fi/3z4y4jzrwcmxhbqfbks2d/112365-af.jpg?rlkey=wlwb8udb7162tgxotq6rx8rk1&amp;dl=0","Click to download Image")</f>
      </c>
      <c r="B5895" s="0">
        <f>HYPERLINK("https://dl.dropboxusercontent.com/scl/fi/k8wv18vfhgq0tgyoowjsb/graphic-update22022-youth.jpg?rlkey=0jtfj1xumx1a8k4ahgyo40wgy&amp;dl=0","Click to download SizeChart")</f>
      </c>
      <c r="C5895" s="0" t="inlineStr">
        <is>
          <t>Shirley Youth Drop Tail T-Shirt</t>
        </is>
      </c>
      <c r="D5895" s="0" t="inlineStr">
        <is>
          <t>112365</t>
        </is>
      </c>
      <c r="E5895" s="0" t="inlineStr">
        <is>
          <t>BLANK SHIRLEY CARDINAL:112365C - YM</t>
        </is>
      </c>
      <c r="F5895" s="0" t="inlineStr">
        <is>
          <t>899112365028</t>
        </is>
      </c>
      <c r="G5895" s="0" t="inlineStr">
        <is>
          <t>YOUTH</t>
        </is>
      </c>
      <c r="H5895" s="0" t="inlineStr">
        <is>
          <t>YM</t>
        </is>
      </c>
      <c r="I5895" s="0">
        <v>22.99</v>
      </c>
      <c r="J5895" s="0">
        <v>11</v>
      </c>
    </row>
    <row r="5896" spans="1:10" customHeight="0">
      <c r="A5896" s="0">
        <f>HYPERLINK("https://dl.dropboxusercontent.com/scl/fi/3z4y4jzrwcmxhbqfbks2d/112365-af.jpg?rlkey=wlwb8udb7162tgxotq6rx8rk1&amp;dl=0","Click to download Image")</f>
      </c>
      <c r="B5896" s="0">
        <f>HYPERLINK("https://dl.dropboxusercontent.com/scl/fi/k8wv18vfhgq0tgyoowjsb/graphic-update22022-youth.jpg?rlkey=0jtfj1xumx1a8k4ahgyo40wgy&amp;dl=0","Click to download SizeChart")</f>
      </c>
      <c r="C5896" s="0" t="inlineStr">
        <is>
          <t>Shirley Youth Drop Tail T-Shirt</t>
        </is>
      </c>
      <c r="D5896" s="0" t="inlineStr">
        <is>
          <t>112365</t>
        </is>
      </c>
      <c r="E5896" s="0" t="inlineStr">
        <is>
          <t>BLANK SHIRLEY CARDINAL:112365D - YL</t>
        </is>
      </c>
      <c r="F5896" s="0" t="inlineStr">
        <is>
          <t>899112365035</t>
        </is>
      </c>
      <c r="G5896" s="0" t="inlineStr">
        <is>
          <t>YOUTH</t>
        </is>
      </c>
      <c r="H5896" s="0" t="inlineStr">
        <is>
          <t>YL</t>
        </is>
      </c>
      <c r="I5896" s="0">
        <v>22.99</v>
      </c>
      <c r="J5896" s="0">
        <v>12</v>
      </c>
    </row>
    <row r="5897" spans="1:10" customHeight="0">
      <c r="A5897" s="0">
        <f>HYPERLINK("https://dl.dropboxusercontent.com/scl/fi/3z4y4jzrwcmxhbqfbks2d/112365-af.jpg?rlkey=wlwb8udb7162tgxotq6rx8rk1&amp;dl=0","Click to download Image")</f>
      </c>
      <c r="B5897" s="0">
        <f>HYPERLINK("https://dl.dropboxusercontent.com/scl/fi/k8wv18vfhgq0tgyoowjsb/graphic-update22022-youth.jpg?rlkey=0jtfj1xumx1a8k4ahgyo40wgy&amp;dl=0","Click to download SizeChart")</f>
      </c>
      <c r="C5897" s="0" t="inlineStr">
        <is>
          <t>Shirley Youth Drop Tail T-Shirt</t>
        </is>
      </c>
      <c r="D5897" s="0" t="inlineStr">
        <is>
          <t>112365</t>
        </is>
      </c>
      <c r="E5897" s="0" t="inlineStr">
        <is>
          <t>BLANK SHIRLEY CARDINAL:112365E - YXL</t>
        </is>
      </c>
      <c r="F5897" s="0" t="inlineStr">
        <is>
          <t>899112365042</t>
        </is>
      </c>
      <c r="G5897" s="0" t="inlineStr">
        <is>
          <t>YOUTH</t>
        </is>
      </c>
      <c r="H5897" s="0" t="inlineStr">
        <is>
          <t>YXL</t>
        </is>
      </c>
      <c r="I5897" s="0">
        <v>22.99</v>
      </c>
      <c r="J5897" s="0">
        <v>12</v>
      </c>
    </row>
    <row r="5898" spans="1:10" customHeight="0">
      <c r="A5898" s="0">
        <f>HYPERLINK("https://dl.dropboxusercontent.com/scl/fi/2goqehw96k604yaf9fo32/112544-af.jpg?rlkey=jeubzywowvwbac7h1z7s4gug5&amp;dl=0","Click to download Image")</f>
      </c>
      <c r="B5898" s="0">
        <f>HYPERLINK("https://dl.dropboxusercontent.com/scl/fi/aq3jcyrafd3anjn6h6r7f/graphic-update22022-youth.jpg?rlkey=rnipsyt90z8iyyjsc6mftszgs&amp;dl=0","Click to download SizeChart")</f>
      </c>
      <c r="C5898" s="0" t="inlineStr">
        <is>
          <t>Florence Ultra-Soft Youth Tank Top</t>
        </is>
      </c>
      <c r="D5898" s="0" t="inlineStr">
        <is>
          <t>112544</t>
        </is>
      </c>
      <c r="E5898" s="0" t="inlineStr">
        <is>
          <t>BLANK FLORENCE BLACK:112544B - YS</t>
        </is>
      </c>
      <c r="F5898" s="0" t="inlineStr">
        <is>
          <t>899112544010</t>
        </is>
      </c>
      <c r="G5898" s="0" t="inlineStr">
        <is>
          <t>YOUTH</t>
        </is>
      </c>
      <c r="H5898" s="0" t="inlineStr">
        <is>
          <t>YS</t>
        </is>
      </c>
      <c r="I5898" s="0">
        <v>23.99</v>
      </c>
      <c r="J5898" s="0">
        <v>36</v>
      </c>
    </row>
    <row r="5899" spans="1:10" customHeight="0">
      <c r="A5899" s="0">
        <f>HYPERLINK("https://dl.dropboxusercontent.com/scl/fi/2goqehw96k604yaf9fo32/112544-af.jpg?rlkey=jeubzywowvwbac7h1z7s4gug5&amp;dl=0","Click to download Image")</f>
      </c>
      <c r="B5899" s="0">
        <f>HYPERLINK("https://dl.dropboxusercontent.com/scl/fi/aq3jcyrafd3anjn6h6r7f/graphic-update22022-youth.jpg?rlkey=rnipsyt90z8iyyjsc6mftszgs&amp;dl=0","Click to download SizeChart")</f>
      </c>
      <c r="C5899" s="0" t="inlineStr">
        <is>
          <t>Florence Ultra-Soft Youth Tank Top</t>
        </is>
      </c>
      <c r="D5899" s="0" t="inlineStr">
        <is>
          <t>112544</t>
        </is>
      </c>
      <c r="E5899" s="0" t="inlineStr">
        <is>
          <t>BLANK FLORENCE BLACK:112544C - YM</t>
        </is>
      </c>
      <c r="F5899" s="0" t="inlineStr">
        <is>
          <t>899112544027</t>
        </is>
      </c>
      <c r="G5899" s="0" t="inlineStr">
        <is>
          <t>YOUTH</t>
        </is>
      </c>
      <c r="H5899" s="0" t="inlineStr">
        <is>
          <t>YM</t>
        </is>
      </c>
      <c r="I5899" s="0">
        <v>23.99</v>
      </c>
      <c r="J5899" s="0">
        <v>35</v>
      </c>
    </row>
    <row r="5900" spans="1:10" customHeight="0">
      <c r="A5900" s="0">
        <f>HYPERLINK("https://dl.dropboxusercontent.com/scl/fi/2goqehw96k604yaf9fo32/112544-af.jpg?rlkey=jeubzywowvwbac7h1z7s4gug5&amp;dl=0","Click to download Image")</f>
      </c>
      <c r="B5900" s="0">
        <f>HYPERLINK("https://dl.dropboxusercontent.com/scl/fi/aq3jcyrafd3anjn6h6r7f/graphic-update22022-youth.jpg?rlkey=rnipsyt90z8iyyjsc6mftszgs&amp;dl=0","Click to download SizeChart")</f>
      </c>
      <c r="C5900" s="0" t="inlineStr">
        <is>
          <t>Florence Ultra-Soft Youth Tank Top</t>
        </is>
      </c>
      <c r="D5900" s="0" t="inlineStr">
        <is>
          <t>112544</t>
        </is>
      </c>
      <c r="E5900" s="0" t="inlineStr">
        <is>
          <t>BLANK FLORENCE BLACK:112544D - YL</t>
        </is>
      </c>
      <c r="F5900" s="0" t="inlineStr">
        <is>
          <t>899112544034</t>
        </is>
      </c>
      <c r="G5900" s="0" t="inlineStr">
        <is>
          <t>YOUTH</t>
        </is>
      </c>
      <c r="H5900" s="0" t="inlineStr">
        <is>
          <t>YL</t>
        </is>
      </c>
      <c r="I5900" s="0">
        <v>23.99</v>
      </c>
      <c r="J5900" s="0">
        <v>36</v>
      </c>
    </row>
    <row r="5901" spans="1:10" customHeight="0">
      <c r="A5901" s="0">
        <f>HYPERLINK("https://dl.dropboxusercontent.com/scl/fi/2goqehw96k604yaf9fo32/112544-af.jpg?rlkey=jeubzywowvwbac7h1z7s4gug5&amp;dl=0","Click to download Image")</f>
      </c>
      <c r="B5901" s="0">
        <f>HYPERLINK("https://dl.dropboxusercontent.com/scl/fi/aq3jcyrafd3anjn6h6r7f/graphic-update22022-youth.jpg?rlkey=rnipsyt90z8iyyjsc6mftszgs&amp;dl=0","Click to download SizeChart")</f>
      </c>
      <c r="C5901" s="0" t="inlineStr">
        <is>
          <t>Florence Ultra-Soft Youth Tank Top</t>
        </is>
      </c>
      <c r="D5901" s="0" t="inlineStr">
        <is>
          <t>112544</t>
        </is>
      </c>
      <c r="E5901" s="0" t="inlineStr">
        <is>
          <t>BLANK FLORENCE BLACK:112544E - YXL</t>
        </is>
      </c>
      <c r="F5901" s="0" t="inlineStr">
        <is>
          <t>899112544041</t>
        </is>
      </c>
      <c r="G5901" s="0" t="inlineStr">
        <is>
          <t>YOUTH</t>
        </is>
      </c>
      <c r="H5901" s="0" t="inlineStr">
        <is>
          <t>YL</t>
        </is>
      </c>
      <c r="I5901" s="0">
        <v>23.99</v>
      </c>
      <c r="J5901" s="0">
        <v>36</v>
      </c>
    </row>
    <row r="5902" spans="1:10" customHeight="0">
      <c r="A5902" s="0">
        <f>HYPERLINK("https://dl.dropboxusercontent.com/scl/fi/av4sf1tklxxktd61g1h07/112545-af.jpg?rlkey=2pcu7w7dlagb8ssbbcvjys3yr&amp;dl=0","Click to download Image")</f>
      </c>
      <c r="B5902" s="0">
        <f>HYPERLINK("https://dl.dropboxusercontent.com/scl/fi/aq3jcyrafd3anjn6h6r7f/graphic-update22022-youth.jpg?rlkey=rnipsyt90z8iyyjsc6mftszgs&amp;dl=0","Click to download SizeChart")</f>
      </c>
      <c r="C5902" s="0" t="inlineStr">
        <is>
          <t>Florence Ultra-Soft Youth Tank Top</t>
        </is>
      </c>
      <c r="D5902" s="0" t="inlineStr">
        <is>
          <t>112545</t>
        </is>
      </c>
      <c r="E5902" s="0" t="inlineStr">
        <is>
          <t>BLANK FLORENCE CARDINAL:112545B - YS</t>
        </is>
      </c>
      <c r="F5902" s="0" t="inlineStr">
        <is>
          <t>899112545017</t>
        </is>
      </c>
      <c r="G5902" s="0" t="inlineStr">
        <is>
          <t>YOUTH</t>
        </is>
      </c>
      <c r="H5902" s="0" t="inlineStr">
        <is>
          <t>YS</t>
        </is>
      </c>
      <c r="I5902" s="0">
        <v>23.99</v>
      </c>
      <c r="J5902" s="0">
        <v>34</v>
      </c>
    </row>
    <row r="5903" spans="1:10" customHeight="0">
      <c r="A5903" s="0">
        <f>HYPERLINK("https://dl.dropboxusercontent.com/scl/fi/av4sf1tklxxktd61g1h07/112545-af.jpg?rlkey=2pcu7w7dlagb8ssbbcvjys3yr&amp;dl=0","Click to download Image")</f>
      </c>
      <c r="B5903" s="0">
        <f>HYPERLINK("https://dl.dropboxusercontent.com/scl/fi/aq3jcyrafd3anjn6h6r7f/graphic-update22022-youth.jpg?rlkey=rnipsyt90z8iyyjsc6mftszgs&amp;dl=0","Click to download SizeChart")</f>
      </c>
      <c r="C5903" s="0" t="inlineStr">
        <is>
          <t>Florence Ultra-Soft Youth Tank Top</t>
        </is>
      </c>
      <c r="D5903" s="0" t="inlineStr">
        <is>
          <t>112545</t>
        </is>
      </c>
      <c r="E5903" s="0" t="inlineStr">
        <is>
          <t>BLANK FLORENCE CARDINA:112545C - YM</t>
        </is>
      </c>
      <c r="F5903" s="0" t="inlineStr">
        <is>
          <t>899112545024</t>
        </is>
      </c>
      <c r="G5903" s="0" t="inlineStr">
        <is>
          <t>YOUTH</t>
        </is>
      </c>
      <c r="H5903" s="0" t="inlineStr">
        <is>
          <t>YM</t>
        </is>
      </c>
      <c r="I5903" s="0">
        <v>23.99</v>
      </c>
      <c r="J5903" s="0">
        <v>34</v>
      </c>
    </row>
    <row r="5904" spans="1:10" customHeight="0">
      <c r="A5904" s="0">
        <f>HYPERLINK("https://dl.dropboxusercontent.com/scl/fi/av4sf1tklxxktd61g1h07/112545-af.jpg?rlkey=2pcu7w7dlagb8ssbbcvjys3yr&amp;dl=0","Click to download Image")</f>
      </c>
      <c r="B5904" s="0">
        <f>HYPERLINK("https://dl.dropboxusercontent.com/scl/fi/aq3jcyrafd3anjn6h6r7f/graphic-update22022-youth.jpg?rlkey=rnipsyt90z8iyyjsc6mftszgs&amp;dl=0","Click to download SizeChart")</f>
      </c>
      <c r="C5904" s="0" t="inlineStr">
        <is>
          <t>Florence Ultra-Soft Youth Tank Top</t>
        </is>
      </c>
      <c r="D5904" s="0" t="inlineStr">
        <is>
          <t>112545</t>
        </is>
      </c>
      <c r="E5904" s="0" t="inlineStr">
        <is>
          <t>BLANK FLORENCE CARDINA:112545D - YL</t>
        </is>
      </c>
      <c r="F5904" s="0" t="inlineStr">
        <is>
          <t>899112545031</t>
        </is>
      </c>
      <c r="G5904" s="0" t="inlineStr">
        <is>
          <t>YOUTH</t>
        </is>
      </c>
      <c r="H5904" s="0" t="inlineStr">
        <is>
          <t>YL</t>
        </is>
      </c>
      <c r="I5904" s="0">
        <v>23.99</v>
      </c>
      <c r="J5904" s="0">
        <v>34</v>
      </c>
    </row>
    <row r="5905" spans="1:10" customHeight="0">
      <c r="A5905" s="0">
        <f>HYPERLINK("https://dl.dropboxusercontent.com/scl/fi/av4sf1tklxxktd61g1h07/112545-af.jpg?rlkey=2pcu7w7dlagb8ssbbcvjys3yr&amp;dl=0","Click to download Image")</f>
      </c>
      <c r="B5905" s="0">
        <f>HYPERLINK("https://dl.dropboxusercontent.com/scl/fi/aq3jcyrafd3anjn6h6r7f/graphic-update22022-youth.jpg?rlkey=rnipsyt90z8iyyjsc6mftszgs&amp;dl=0","Click to download SizeChart")</f>
      </c>
      <c r="C5905" s="0" t="inlineStr">
        <is>
          <t>Florence Ultra-Soft Youth Tank Top</t>
        </is>
      </c>
      <c r="D5905" s="0" t="inlineStr">
        <is>
          <t>112545</t>
        </is>
      </c>
      <c r="E5905" s="0" t="inlineStr">
        <is>
          <t>BLANK FLORENCE CARDINA:112545E - YXL</t>
        </is>
      </c>
      <c r="F5905" s="0" t="inlineStr">
        <is>
          <t>899112545048</t>
        </is>
      </c>
      <c r="G5905" s="0" t="inlineStr">
        <is>
          <t>YOUTH</t>
        </is>
      </c>
      <c r="H5905" s="0" t="inlineStr">
        <is>
          <t>YXL</t>
        </is>
      </c>
      <c r="I5905" s="0">
        <v>23.99</v>
      </c>
      <c r="J5905" s="0">
        <v>36</v>
      </c>
    </row>
    <row r="5906" spans="1:10" customHeight="0">
      <c r="A5906" s="0">
        <f>HYPERLINK("https://dl.dropboxusercontent.com/scl/fi/b2my5sitoq43ruh67hgwj/112543-af.jpg?rlkey=lb1v8yuoxg6imsjeu43ag1she&amp;dl=0","Click to download Image")</f>
      </c>
      <c r="B5906" s="0">
        <f>HYPERLINK("https://dl.dropboxusercontent.com/scl/fi/aq3jcyrafd3anjn6h6r7f/graphic-update22022-youth.jpg?rlkey=rnipsyt90z8iyyjsc6mftszgs&amp;dl=0","Click to download SizeChart")</f>
      </c>
      <c r="C5906" s="0" t="inlineStr">
        <is>
          <t>Florence Ultra-Soft Youth Tank Top</t>
        </is>
      </c>
      <c r="D5906" s="0" t="inlineStr">
        <is>
          <t>112543</t>
        </is>
      </c>
      <c r="E5906" s="0" t="inlineStr">
        <is>
          <t>BLANK FLORENCE GOLD:112543B - YS</t>
        </is>
      </c>
      <c r="F5906" s="0" t="inlineStr">
        <is>
          <t>899112543013</t>
        </is>
      </c>
      <c r="G5906" s="0" t="inlineStr">
        <is>
          <t>YOUTH</t>
        </is>
      </c>
      <c r="H5906" s="0" t="inlineStr">
        <is>
          <t>YS</t>
        </is>
      </c>
      <c r="I5906" s="0">
        <v>23.99</v>
      </c>
      <c r="J5906" s="0">
        <v>36</v>
      </c>
    </row>
    <row r="5907" spans="1:10" customHeight="0">
      <c r="A5907" s="0">
        <f>HYPERLINK("https://dl.dropboxusercontent.com/scl/fi/b2my5sitoq43ruh67hgwj/112543-af.jpg?rlkey=lb1v8yuoxg6imsjeu43ag1she&amp;dl=0","Click to download Image")</f>
      </c>
      <c r="B5907" s="0">
        <f>HYPERLINK("https://dl.dropboxusercontent.com/scl/fi/aq3jcyrafd3anjn6h6r7f/graphic-update22022-youth.jpg?rlkey=rnipsyt90z8iyyjsc6mftszgs&amp;dl=0","Click to download SizeChart")</f>
      </c>
      <c r="C5907" s="0" t="inlineStr">
        <is>
          <t>Florence Ultra-Soft Youth Tank Top</t>
        </is>
      </c>
      <c r="D5907" s="0" t="inlineStr">
        <is>
          <t>112543</t>
        </is>
      </c>
      <c r="E5907" s="0" t="inlineStr">
        <is>
          <t>BLANK FLORENCE GOLD:112543C - YM</t>
        </is>
      </c>
      <c r="F5907" s="0" t="inlineStr">
        <is>
          <t>899112543020</t>
        </is>
      </c>
      <c r="G5907" s="0" t="inlineStr">
        <is>
          <t>YOUTH</t>
        </is>
      </c>
      <c r="H5907" s="0" t="inlineStr">
        <is>
          <t>YM</t>
        </is>
      </c>
      <c r="I5907" s="0">
        <v>23.99</v>
      </c>
      <c r="J5907" s="0">
        <v>36</v>
      </c>
    </row>
    <row r="5908" spans="1:10" customHeight="0">
      <c r="A5908" s="0">
        <f>HYPERLINK("https://dl.dropboxusercontent.com/scl/fi/b2my5sitoq43ruh67hgwj/112543-af.jpg?rlkey=lb1v8yuoxg6imsjeu43ag1she&amp;dl=0","Click to download Image")</f>
      </c>
      <c r="B5908" s="0">
        <f>HYPERLINK("https://dl.dropboxusercontent.com/scl/fi/aq3jcyrafd3anjn6h6r7f/graphic-update22022-youth.jpg?rlkey=rnipsyt90z8iyyjsc6mftszgs&amp;dl=0","Click to download SizeChart")</f>
      </c>
      <c r="C5908" s="0" t="inlineStr">
        <is>
          <t>Florence Ultra-Soft Youth Tank Top</t>
        </is>
      </c>
      <c r="D5908" s="0" t="inlineStr">
        <is>
          <t>112543</t>
        </is>
      </c>
      <c r="E5908" s="0" t="inlineStr">
        <is>
          <t>BLANK FLORENCE GOLD:112543D - YL</t>
        </is>
      </c>
      <c r="F5908" s="0" t="inlineStr">
        <is>
          <t>899112543037</t>
        </is>
      </c>
      <c r="G5908" s="0" t="inlineStr">
        <is>
          <t>YOUTH</t>
        </is>
      </c>
      <c r="H5908" s="0" t="inlineStr">
        <is>
          <t>YL</t>
        </is>
      </c>
      <c r="I5908" s="0">
        <v>23.99</v>
      </c>
      <c r="J5908" s="0">
        <v>36</v>
      </c>
    </row>
    <row r="5909" spans="1:10" customHeight="0">
      <c r="A5909" s="0">
        <f>HYPERLINK("https://dl.dropboxusercontent.com/scl/fi/b2my5sitoq43ruh67hgwj/112543-af.jpg?rlkey=lb1v8yuoxg6imsjeu43ag1she&amp;dl=0","Click to download Image")</f>
      </c>
      <c r="B5909" s="0">
        <f>HYPERLINK("https://dl.dropboxusercontent.com/scl/fi/aq3jcyrafd3anjn6h6r7f/graphic-update22022-youth.jpg?rlkey=rnipsyt90z8iyyjsc6mftszgs&amp;dl=0","Click to download SizeChart")</f>
      </c>
      <c r="C5909" s="0" t="inlineStr">
        <is>
          <t>Florence Ultra-Soft Youth Tank Top</t>
        </is>
      </c>
      <c r="D5909" s="0" t="inlineStr">
        <is>
          <t>112543</t>
        </is>
      </c>
      <c r="E5909" s="0" t="inlineStr">
        <is>
          <t>BLANK FLORENCE GOLD:112543E - YXL</t>
        </is>
      </c>
      <c r="F5909" s="0" t="inlineStr">
        <is>
          <t>899112543044</t>
        </is>
      </c>
      <c r="G5909" s="0" t="inlineStr">
        <is>
          <t>YOUTH</t>
        </is>
      </c>
      <c r="H5909" s="0" t="inlineStr">
        <is>
          <t>YXL</t>
        </is>
      </c>
      <c r="I5909" s="0">
        <v>23.99</v>
      </c>
      <c r="J5909" s="0">
        <v>36</v>
      </c>
    </row>
    <row r="5910" spans="1:10" customHeight="0">
      <c r="A5910" s="0">
        <f>HYPERLINK("https://dl.dropboxusercontent.com/scl/fi/wdfw6pk4g7femja97ij92/109860af.jpg?rlkey=mwnxz7e5o832hjbzy4qabnyy6&amp;dl=0","Click to download Image")</f>
      </c>
      <c r="B5910" s="0">
        <f>HYPERLINK("https://dl.dropboxusercontent.com/scl/fi/ob8zbc3iueasq34rbvrcx/tdlr-yth-bottoms-size-chartsbelle.jpg?rlkey=lep6vdsfjbq74337wtcyxhof6&amp;dl=0","Click to download SizeChart")</f>
      </c>
      <c r="C5910" s="0" t="inlineStr">
        <is>
          <t>Belle Youth Ombre Leggings</t>
        </is>
      </c>
      <c r="D5910" s="0" t="inlineStr">
        <is>
          <t>112548</t>
        </is>
      </c>
      <c r="E5910" s="0" t="inlineStr">
        <is>
          <t>BLANK BELLE BLACK:112548B - YS</t>
        </is>
      </c>
      <c r="F5910" s="0" t="inlineStr">
        <is>
          <t>899112548018</t>
        </is>
      </c>
      <c r="G5910" s="0" t="inlineStr">
        <is>
          <t>YOUTH</t>
        </is>
      </c>
      <c r="H5910" s="0" t="inlineStr">
        <is>
          <t>YS</t>
        </is>
      </c>
      <c r="I5910" s="0">
        <v>21.99</v>
      </c>
      <c r="J5910" s="0">
        <v>28</v>
      </c>
    </row>
    <row r="5911" spans="1:10" customHeight="0">
      <c r="A5911" s="0">
        <f>HYPERLINK("https://dl.dropboxusercontent.com/scl/fi/wdfw6pk4g7femja97ij92/109860af.jpg?rlkey=mwnxz7e5o832hjbzy4qabnyy6&amp;dl=0","Click to download Image")</f>
      </c>
      <c r="B5911" s="0">
        <f>HYPERLINK("https://dl.dropboxusercontent.com/scl/fi/ob8zbc3iueasq34rbvrcx/tdlr-yth-bottoms-size-chartsbelle.jpg?rlkey=lep6vdsfjbq74337wtcyxhof6&amp;dl=0","Click to download SizeChart")</f>
      </c>
      <c r="C5911" s="0" t="inlineStr">
        <is>
          <t>Belle Youth Ombre Leggings</t>
        </is>
      </c>
      <c r="D5911" s="0" t="inlineStr">
        <is>
          <t>112548</t>
        </is>
      </c>
      <c r="E5911" s="0" t="inlineStr">
        <is>
          <t>BLANK BELLE BLACK:112548C - YM</t>
        </is>
      </c>
      <c r="F5911" s="0" t="inlineStr">
        <is>
          <t>899112548025</t>
        </is>
      </c>
      <c r="G5911" s="0" t="inlineStr">
        <is>
          <t>YOUTH</t>
        </is>
      </c>
      <c r="H5911" s="0" t="inlineStr">
        <is>
          <t>YM</t>
        </is>
      </c>
      <c r="I5911" s="0">
        <v>21.99</v>
      </c>
      <c r="J5911" s="0">
        <v>27</v>
      </c>
    </row>
    <row r="5912" spans="1:10" customHeight="0">
      <c r="A5912" s="0">
        <f>HYPERLINK("https://dl.dropboxusercontent.com/scl/fi/wdfw6pk4g7femja97ij92/109860af.jpg?rlkey=mwnxz7e5o832hjbzy4qabnyy6&amp;dl=0","Click to download Image")</f>
      </c>
      <c r="B5912" s="0">
        <f>HYPERLINK("https://dl.dropboxusercontent.com/scl/fi/ob8zbc3iueasq34rbvrcx/tdlr-yth-bottoms-size-chartsbelle.jpg?rlkey=lep6vdsfjbq74337wtcyxhof6&amp;dl=0","Click to download SizeChart")</f>
      </c>
      <c r="C5912" s="0" t="inlineStr">
        <is>
          <t>Belle Youth Ombre Leggings</t>
        </is>
      </c>
      <c r="D5912" s="0" t="inlineStr">
        <is>
          <t>112548</t>
        </is>
      </c>
      <c r="E5912" s="0" t="inlineStr">
        <is>
          <t>BLANK BELLE BLACK:112548D - YL</t>
        </is>
      </c>
      <c r="F5912" s="0" t="inlineStr">
        <is>
          <t>899112548032</t>
        </is>
      </c>
      <c r="G5912" s="0" t="inlineStr">
        <is>
          <t>YOUTH</t>
        </is>
      </c>
      <c r="H5912" s="0" t="inlineStr">
        <is>
          <t>YL</t>
        </is>
      </c>
      <c r="I5912" s="0">
        <v>21.99</v>
      </c>
      <c r="J5912" s="0">
        <v>28</v>
      </c>
    </row>
    <row r="5913" spans="1:10" customHeight="0">
      <c r="A5913" s="0">
        <f>HYPERLINK("https://dl.dropboxusercontent.com/scl/fi/wdfw6pk4g7femja97ij92/109860af.jpg?rlkey=mwnxz7e5o832hjbzy4qabnyy6&amp;dl=0","Click to download Image")</f>
      </c>
      <c r="B5913" s="0">
        <f>HYPERLINK("https://dl.dropboxusercontent.com/scl/fi/ob8zbc3iueasq34rbvrcx/tdlr-yth-bottoms-size-chartsbelle.jpg?rlkey=lep6vdsfjbq74337wtcyxhof6&amp;dl=0","Click to download SizeChart")</f>
      </c>
      <c r="C5913" s="0" t="inlineStr">
        <is>
          <t>Belle Youth Ombre Leggings</t>
        </is>
      </c>
      <c r="D5913" s="0" t="inlineStr">
        <is>
          <t>112548</t>
        </is>
      </c>
      <c r="E5913" s="0" t="inlineStr">
        <is>
          <t>BLANK BELLE BLACK:112548E - YXL</t>
        </is>
      </c>
      <c r="F5913" s="0" t="inlineStr">
        <is>
          <t>899112548049</t>
        </is>
      </c>
      <c r="G5913" s="0" t="inlineStr">
        <is>
          <t>YOUTH</t>
        </is>
      </c>
      <c r="H5913" s="0" t="inlineStr">
        <is>
          <t>YXL</t>
        </is>
      </c>
      <c r="I5913" s="0">
        <v>21.99</v>
      </c>
      <c r="J5913" s="0">
        <v>31</v>
      </c>
    </row>
    <row r="5914" spans="1:10" customHeight="0">
      <c r="A5914" s="0">
        <f>HYPERLINK("https://dl.dropboxusercontent.com/scl/fi/nr328yk5rpkz9vqudi948/111419af.jpg?rlkey=7kfdq8uty73vctpth3s1lnx1w&amp;dl=0","Click to download Image")</f>
      </c>
      <c r="B5914" s="0">
        <f>HYPERLINK("https://dl.dropboxusercontent.com/scl/fi/ob8zbc3iueasq34rbvrcx/tdlr-yth-bottoms-size-chartsbelle.jpg?rlkey=lep6vdsfjbq74337wtcyxhof6&amp;dl=0","Click to download SizeChart")</f>
      </c>
      <c r="C5914" s="0" t="inlineStr">
        <is>
          <t>Belle Youth Ombre Leggings</t>
        </is>
      </c>
      <c r="D5914" s="0" t="inlineStr">
        <is>
          <t>112547</t>
        </is>
      </c>
      <c r="E5914" s="0" t="inlineStr">
        <is>
          <t>BLANK BELLE CARDINAL:112547B - YS</t>
        </is>
      </c>
      <c r="F5914" s="0" t="inlineStr">
        <is>
          <t>899112547011</t>
        </is>
      </c>
      <c r="G5914" s="0" t="inlineStr">
        <is>
          <t>YOUTH</t>
        </is>
      </c>
      <c r="H5914" s="0" t="inlineStr">
        <is>
          <t>YS</t>
        </is>
      </c>
      <c r="I5914" s="0">
        <v>21.99</v>
      </c>
      <c r="J5914" s="0">
        <v>33</v>
      </c>
    </row>
    <row r="5915" spans="1:10" customHeight="0">
      <c r="A5915" s="0">
        <f>HYPERLINK("https://dl.dropboxusercontent.com/scl/fi/nr328yk5rpkz9vqudi948/111419af.jpg?rlkey=7kfdq8uty73vctpth3s1lnx1w&amp;dl=0","Click to download Image")</f>
      </c>
      <c r="B5915" s="0">
        <f>HYPERLINK("https://dl.dropboxusercontent.com/scl/fi/ob8zbc3iueasq34rbvrcx/tdlr-yth-bottoms-size-chartsbelle.jpg?rlkey=lep6vdsfjbq74337wtcyxhof6&amp;dl=0","Click to download SizeChart")</f>
      </c>
      <c r="C5915" s="0" t="inlineStr">
        <is>
          <t>Belle Youth Ombre Leggings</t>
        </is>
      </c>
      <c r="D5915" s="0" t="inlineStr">
        <is>
          <t>112547</t>
        </is>
      </c>
      <c r="E5915" s="0" t="inlineStr">
        <is>
          <t>BLANK BELLE CARDINAL:112547C - YM</t>
        </is>
      </c>
      <c r="F5915" s="0" t="inlineStr">
        <is>
          <t>899112547028</t>
        </is>
      </c>
      <c r="G5915" s="0" t="inlineStr">
        <is>
          <t>YOUTH</t>
        </is>
      </c>
      <c r="H5915" s="0" t="inlineStr">
        <is>
          <t>YM</t>
        </is>
      </c>
      <c r="I5915" s="0">
        <v>21.99</v>
      </c>
      <c r="J5915" s="0">
        <v>35</v>
      </c>
    </row>
    <row r="5916" spans="1:10" customHeight="0">
      <c r="A5916" s="0">
        <f>HYPERLINK("https://dl.dropboxusercontent.com/scl/fi/nr328yk5rpkz9vqudi948/111419af.jpg?rlkey=7kfdq8uty73vctpth3s1lnx1w&amp;dl=0","Click to download Image")</f>
      </c>
      <c r="B5916" s="0">
        <f>HYPERLINK("https://dl.dropboxusercontent.com/scl/fi/ob8zbc3iueasq34rbvrcx/tdlr-yth-bottoms-size-chartsbelle.jpg?rlkey=lep6vdsfjbq74337wtcyxhof6&amp;dl=0","Click to download SizeChart")</f>
      </c>
      <c r="C5916" s="0" t="inlineStr">
        <is>
          <t>Belle Youth Ombre Leggings</t>
        </is>
      </c>
      <c r="D5916" s="0" t="inlineStr">
        <is>
          <t>112547</t>
        </is>
      </c>
      <c r="E5916" s="0" t="inlineStr">
        <is>
          <t>BLANK BELLE CARDINAL:112547D - YL</t>
        </is>
      </c>
      <c r="F5916" s="0" t="inlineStr">
        <is>
          <t>899112547035</t>
        </is>
      </c>
      <c r="G5916" s="0" t="inlineStr">
        <is>
          <t>YOUTH</t>
        </is>
      </c>
      <c r="H5916" s="0" t="inlineStr">
        <is>
          <t>YL</t>
        </is>
      </c>
      <c r="I5916" s="0">
        <v>21.99</v>
      </c>
      <c r="J5916" s="0">
        <v>34</v>
      </c>
    </row>
    <row r="5917" spans="1:10" customHeight="0">
      <c r="A5917" s="0">
        <f>HYPERLINK("https://dl.dropboxusercontent.com/scl/fi/nr328yk5rpkz9vqudi948/111419af.jpg?rlkey=7kfdq8uty73vctpth3s1lnx1w&amp;dl=0","Click to download Image")</f>
      </c>
      <c r="B5917" s="0">
        <f>HYPERLINK("https://dl.dropboxusercontent.com/scl/fi/ob8zbc3iueasq34rbvrcx/tdlr-yth-bottoms-size-chartsbelle.jpg?rlkey=lep6vdsfjbq74337wtcyxhof6&amp;dl=0","Click to download SizeChart")</f>
      </c>
      <c r="C5917" s="0" t="inlineStr">
        <is>
          <t>Belle Youth Ombre Leggings</t>
        </is>
      </c>
      <c r="D5917" s="0" t="inlineStr">
        <is>
          <t>112547</t>
        </is>
      </c>
      <c r="E5917" s="0" t="inlineStr">
        <is>
          <t>BLANK BELLE CARDINAL:112547E - YXL</t>
        </is>
      </c>
      <c r="F5917" s="0" t="inlineStr">
        <is>
          <t>899112547042</t>
        </is>
      </c>
      <c r="G5917" s="0" t="inlineStr">
        <is>
          <t>YOUTH</t>
        </is>
      </c>
      <c r="H5917" s="0" t="inlineStr">
        <is>
          <t>YXL</t>
        </is>
      </c>
      <c r="I5917" s="0">
        <v>21.99</v>
      </c>
      <c r="J5917" s="0">
        <v>34</v>
      </c>
    </row>
    <row r="5918" spans="1:10" customHeight="0">
      <c r="A5918" s="0">
        <f>HYPERLINK("https://dl.dropboxusercontent.com/scl/fi/xa21kkf32p8vk9vsx014v/111420af.jpg?rlkey=39fbxyu6steynwey4cymfa5dd&amp;dl=0","Click to download Image")</f>
      </c>
      <c r="B5918" s="0">
        <f>HYPERLINK("https://dl.dropboxusercontent.com/scl/fi/ob8zbc3iueasq34rbvrcx/tdlr-yth-bottoms-size-chartsbelle.jpg?rlkey=lep6vdsfjbq74337wtcyxhof6&amp;dl=0","Click to download SizeChart")</f>
      </c>
      <c r="C5918" s="0" t="inlineStr">
        <is>
          <t>Belle Youth Ombre Leggings</t>
        </is>
      </c>
      <c r="D5918" s="0" t="inlineStr">
        <is>
          <t>112546</t>
        </is>
      </c>
      <c r="E5918" s="0" t="inlineStr">
        <is>
          <t>BLANK BELLE PURPLE:112546B - YS</t>
        </is>
      </c>
      <c r="F5918" s="0" t="inlineStr">
        <is>
          <t>899112546014</t>
        </is>
      </c>
      <c r="G5918" s="0" t="inlineStr">
        <is>
          <t>YOUTH</t>
        </is>
      </c>
      <c r="H5918" s="0" t="inlineStr">
        <is>
          <t>YS</t>
        </is>
      </c>
      <c r="I5918" s="0">
        <v>21.99</v>
      </c>
      <c r="J5918" s="0">
        <v>30</v>
      </c>
    </row>
    <row r="5919" spans="1:10" customHeight="0">
      <c r="A5919" s="0">
        <f>HYPERLINK("https://dl.dropboxusercontent.com/scl/fi/xa21kkf32p8vk9vsx014v/111420af.jpg?rlkey=39fbxyu6steynwey4cymfa5dd&amp;dl=0","Click to download Image")</f>
      </c>
      <c r="B5919" s="0">
        <f>HYPERLINK("https://dl.dropboxusercontent.com/scl/fi/ob8zbc3iueasq34rbvrcx/tdlr-yth-bottoms-size-chartsbelle.jpg?rlkey=lep6vdsfjbq74337wtcyxhof6&amp;dl=0","Click to download SizeChart")</f>
      </c>
      <c r="C5919" s="0" t="inlineStr">
        <is>
          <t>Belle Youth Ombre Leggings</t>
        </is>
      </c>
      <c r="D5919" s="0" t="inlineStr">
        <is>
          <t>112546</t>
        </is>
      </c>
      <c r="E5919" s="0" t="inlineStr">
        <is>
          <t>BLANK BELLE PURPLE:112546C - YM</t>
        </is>
      </c>
      <c r="F5919" s="0" t="inlineStr">
        <is>
          <t>899112546021</t>
        </is>
      </c>
      <c r="G5919" s="0" t="inlineStr">
        <is>
          <t>YOUTH</t>
        </is>
      </c>
      <c r="H5919" s="0" t="inlineStr">
        <is>
          <t>YM</t>
        </is>
      </c>
      <c r="I5919" s="0">
        <v>21.99</v>
      </c>
      <c r="J5919" s="0">
        <v>32</v>
      </c>
    </row>
    <row r="5920" spans="1:10" customHeight="0">
      <c r="A5920" s="0">
        <f>HYPERLINK("https://dl.dropboxusercontent.com/scl/fi/xa21kkf32p8vk9vsx014v/111420af.jpg?rlkey=39fbxyu6steynwey4cymfa5dd&amp;dl=0","Click to download Image")</f>
      </c>
      <c r="B5920" s="0">
        <f>HYPERLINK("https://dl.dropboxusercontent.com/scl/fi/ob8zbc3iueasq34rbvrcx/tdlr-yth-bottoms-size-chartsbelle.jpg?rlkey=lep6vdsfjbq74337wtcyxhof6&amp;dl=0","Click to download SizeChart")</f>
      </c>
      <c r="C5920" s="0" t="inlineStr">
        <is>
          <t>Belle Youth Ombre Leggings</t>
        </is>
      </c>
      <c r="D5920" s="0" t="inlineStr">
        <is>
          <t>112546</t>
        </is>
      </c>
      <c r="E5920" s="0" t="inlineStr">
        <is>
          <t>BLANK BELLE PURPLE:112546D - YL</t>
        </is>
      </c>
      <c r="F5920" s="0" t="inlineStr">
        <is>
          <t>899112546038</t>
        </is>
      </c>
      <c r="G5920" s="0" t="inlineStr">
        <is>
          <t>YOUTH</t>
        </is>
      </c>
      <c r="H5920" s="0" t="inlineStr">
        <is>
          <t>YL</t>
        </is>
      </c>
      <c r="I5920" s="0">
        <v>21.99</v>
      </c>
      <c r="J5920" s="0">
        <v>32</v>
      </c>
    </row>
    <row r="5921" spans="1:10" customHeight="0">
      <c r="A5921" s="0">
        <f>HYPERLINK("https://dl.dropboxusercontent.com/scl/fi/xa21kkf32p8vk9vsx014v/111420af.jpg?rlkey=39fbxyu6steynwey4cymfa5dd&amp;dl=0","Click to download Image")</f>
      </c>
      <c r="B5921" s="0">
        <f>HYPERLINK("https://dl.dropboxusercontent.com/scl/fi/ob8zbc3iueasq34rbvrcx/tdlr-yth-bottoms-size-chartsbelle.jpg?rlkey=lep6vdsfjbq74337wtcyxhof6&amp;dl=0","Click to download SizeChart")</f>
      </c>
      <c r="C5921" s="0" t="inlineStr">
        <is>
          <t>Belle Youth Ombre Leggings</t>
        </is>
      </c>
      <c r="D5921" s="0" t="inlineStr">
        <is>
          <t>112546</t>
        </is>
      </c>
      <c r="E5921" s="0" t="inlineStr">
        <is>
          <t>BLANK BELLE PURPLE:112546E - YXL</t>
        </is>
      </c>
      <c r="F5921" s="0" t="inlineStr">
        <is>
          <t>899112546045</t>
        </is>
      </c>
      <c r="G5921" s="0" t="inlineStr">
        <is>
          <t>YOUTH</t>
        </is>
      </c>
      <c r="H5921" s="0" t="inlineStr">
        <is>
          <t>YXL</t>
        </is>
      </c>
      <c r="I5921" s="0">
        <v>21.99</v>
      </c>
      <c r="J5921" s="0">
        <v>32</v>
      </c>
    </row>
    <row r="5922" spans="1:10" customHeight="0">
      <c r="A5922" s="0">
        <f>HYPERLINK("https://dl.dropboxusercontent.com/scl/fi/d0wi4cwutuvy2sk5paili/121555f.jpg?rlkey=o0xim72pw9w440rfwxeny2yop&amp;dl=0","Click to download Image")</f>
      </c>
      <c r="B5922" s="0">
        <f>HYPERLINK("https://dl.dropboxusercontent.com/scl/fi/3ukr03uru8cygmmiuagxr/graphic-update22022-youth.jpg?rlkey=v610ahmqoyzsuxcbeoo3lvd5m&amp;dl=0","Click to download SizeChart")</f>
      </c>
      <c r="C5922" s="0" t="inlineStr">
        <is>
          <t>Titus Youth Long Sleeve</t>
        </is>
      </c>
      <c r="D5922" s="0" t="inlineStr">
        <is>
          <t>121555</t>
        </is>
      </c>
      <c r="E5922" s="0" t="inlineStr">
        <is>
          <t>BLANK TITUS Y CL:121555B-YS</t>
        </is>
      </c>
      <c r="F5922" s="0" t="inlineStr">
        <is>
          <t>899121555014</t>
        </is>
      </c>
      <c r="G5922" s="0" t="inlineStr">
        <is>
          <t>YOUTH</t>
        </is>
      </c>
      <c r="H5922" s="0" t="inlineStr">
        <is>
          <t>YS</t>
        </is>
      </c>
      <c r="I5922" s="0">
        <v>24.99</v>
      </c>
      <c r="J5922" s="0">
        <v>25</v>
      </c>
    </row>
    <row r="5923" spans="1:10" customHeight="0">
      <c r="A5923" s="0">
        <f>HYPERLINK("https://dl.dropboxusercontent.com/scl/fi/d0wi4cwutuvy2sk5paili/121555f.jpg?rlkey=o0xim72pw9w440rfwxeny2yop&amp;dl=0","Click to download Image")</f>
      </c>
      <c r="B5923" s="0">
        <f>HYPERLINK("https://dl.dropboxusercontent.com/scl/fi/3ukr03uru8cygmmiuagxr/graphic-update22022-youth.jpg?rlkey=v610ahmqoyzsuxcbeoo3lvd5m&amp;dl=0","Click to download SizeChart")</f>
      </c>
      <c r="C5923" s="0" t="inlineStr">
        <is>
          <t>Titus Youth Long Sleeve</t>
        </is>
      </c>
      <c r="D5923" s="0" t="inlineStr">
        <is>
          <t>121555</t>
        </is>
      </c>
      <c r="E5923" s="0" t="inlineStr">
        <is>
          <t>BLANK TITUS Y CL:121555C-YM</t>
        </is>
      </c>
      <c r="F5923" s="0" t="inlineStr">
        <is>
          <t>899121555021</t>
        </is>
      </c>
      <c r="G5923" s="0" t="inlineStr">
        <is>
          <t>YOUTH</t>
        </is>
      </c>
      <c r="H5923" s="0" t="inlineStr">
        <is>
          <t>YM</t>
        </is>
      </c>
      <c r="I5923" s="0">
        <v>24.99</v>
      </c>
      <c r="J5923" s="0">
        <v>26</v>
      </c>
    </row>
    <row r="5924" spans="1:10" customHeight="0">
      <c r="A5924" s="0">
        <f>HYPERLINK("https://dl.dropboxusercontent.com/scl/fi/d0wi4cwutuvy2sk5paili/121555f.jpg?rlkey=o0xim72pw9w440rfwxeny2yop&amp;dl=0","Click to download Image")</f>
      </c>
      <c r="B5924" s="0">
        <f>HYPERLINK("https://dl.dropboxusercontent.com/scl/fi/3ukr03uru8cygmmiuagxr/graphic-update22022-youth.jpg?rlkey=v610ahmqoyzsuxcbeoo3lvd5m&amp;dl=0","Click to download SizeChart")</f>
      </c>
      <c r="C5924" s="0" t="inlineStr">
        <is>
          <t>Titus Youth Long Sleeve</t>
        </is>
      </c>
      <c r="D5924" s="0" t="inlineStr">
        <is>
          <t>121555</t>
        </is>
      </c>
      <c r="E5924" s="0" t="inlineStr">
        <is>
          <t>BLANK TITUS Y CL:121555D-YL</t>
        </is>
      </c>
      <c r="F5924" s="0" t="inlineStr">
        <is>
          <t>899121555038</t>
        </is>
      </c>
      <c r="G5924" s="0" t="inlineStr">
        <is>
          <t>YOUTH</t>
        </is>
      </c>
      <c r="H5924" s="0" t="inlineStr">
        <is>
          <t>YL</t>
        </is>
      </c>
      <c r="I5924" s="0">
        <v>24.99</v>
      </c>
      <c r="J5924" s="0">
        <v>26</v>
      </c>
    </row>
    <row r="5925" spans="1:10" customHeight="0">
      <c r="A5925" s="0">
        <f>HYPERLINK("https://dl.dropboxusercontent.com/scl/fi/d0wi4cwutuvy2sk5paili/121555f.jpg?rlkey=o0xim72pw9w440rfwxeny2yop&amp;dl=0","Click to download Image")</f>
      </c>
      <c r="B5925" s="0">
        <f>HYPERLINK("https://dl.dropboxusercontent.com/scl/fi/3ukr03uru8cygmmiuagxr/graphic-update22022-youth.jpg?rlkey=v610ahmqoyzsuxcbeoo3lvd5m&amp;dl=0","Click to download SizeChart")</f>
      </c>
      <c r="C5925" s="0" t="inlineStr">
        <is>
          <t>Titus Youth Long Sleeve</t>
        </is>
      </c>
      <c r="D5925" s="0" t="inlineStr">
        <is>
          <t>121555</t>
        </is>
      </c>
      <c r="E5925" s="0" t="inlineStr">
        <is>
          <t>BLANK TITUS Y CL:121555E-YXL</t>
        </is>
      </c>
      <c r="F5925" s="0" t="inlineStr">
        <is>
          <t>899121555045</t>
        </is>
      </c>
      <c r="G5925" s="0" t="inlineStr">
        <is>
          <t>YOUTH</t>
        </is>
      </c>
      <c r="H5925" s="0" t="inlineStr">
        <is>
          <t>YXL</t>
        </is>
      </c>
      <c r="I5925" s="0">
        <v>24.99</v>
      </c>
      <c r="J5925" s="0">
        <v>28</v>
      </c>
    </row>
    <row r="5926" spans="1:10" customHeight="0">
      <c r="A5926" s="0">
        <f>HYPERLINK("https://dl.dropboxusercontent.com/scl/fi/zi7xr8qlyrtgmgsmuzway/121556-f.jpg?rlkey=n581mi3z0rj6sw371kpb6st0v&amp;dl=0","Click to download Image")</f>
      </c>
      <c r="B5926" s="0">
        <f>HYPERLINK("https://dl.dropboxusercontent.com/scl/fi/3ukr03uru8cygmmiuagxr/graphic-update22022-youth.jpg?rlkey=v610ahmqoyzsuxcbeoo3lvd5m&amp;dl=0","Click to download SizeChart")</f>
      </c>
      <c r="C5926" s="0" t="inlineStr">
        <is>
          <t>Titus Youth Long Sleeve</t>
        </is>
      </c>
      <c r="D5926" s="0" t="inlineStr">
        <is>
          <t>121556</t>
        </is>
      </c>
      <c r="E5926" s="0" t="inlineStr">
        <is>
          <t>BLANK TITUS Y GD:121556B-YS</t>
        </is>
      </c>
      <c r="F5926" s="0" t="inlineStr">
        <is>
          <t>899121556011</t>
        </is>
      </c>
      <c r="G5926" s="0" t="inlineStr">
        <is>
          <t>YOUTH</t>
        </is>
      </c>
      <c r="H5926" s="0" t="inlineStr">
        <is>
          <t>YS</t>
        </is>
      </c>
      <c r="I5926" s="0">
        <v>24.99</v>
      </c>
      <c r="J5926" s="0">
        <v>7</v>
      </c>
    </row>
    <row r="5927" spans="1:10" customHeight="0">
      <c r="A5927" s="0">
        <f>HYPERLINK("https://dl.dropboxusercontent.com/scl/fi/zi7xr8qlyrtgmgsmuzway/121556-f.jpg?rlkey=n581mi3z0rj6sw371kpb6st0v&amp;dl=0","Click to download Image")</f>
      </c>
      <c r="B5927" s="0">
        <f>HYPERLINK("https://dl.dropboxusercontent.com/scl/fi/3ukr03uru8cygmmiuagxr/graphic-update22022-youth.jpg?rlkey=v610ahmqoyzsuxcbeoo3lvd5m&amp;dl=0","Click to download SizeChart")</f>
      </c>
      <c r="C5927" s="0" t="inlineStr">
        <is>
          <t>Titus Youth Long Sleeve</t>
        </is>
      </c>
      <c r="D5927" s="0" t="inlineStr">
        <is>
          <t>121556</t>
        </is>
      </c>
      <c r="E5927" s="0" t="inlineStr">
        <is>
          <t>BLANK TITUS Y GD:121556C-YM</t>
        </is>
      </c>
      <c r="F5927" s="0" t="inlineStr">
        <is>
          <t>899121556028</t>
        </is>
      </c>
      <c r="G5927" s="0" t="inlineStr">
        <is>
          <t>YOUTH</t>
        </is>
      </c>
      <c r="H5927" s="0" t="inlineStr">
        <is>
          <t>YM</t>
        </is>
      </c>
      <c r="I5927" s="0">
        <v>24.99</v>
      </c>
      <c r="J5927" s="0">
        <v>6</v>
      </c>
    </row>
    <row r="5928" spans="1:10" customHeight="0">
      <c r="A5928" s="0">
        <f>HYPERLINK("https://dl.dropboxusercontent.com/scl/fi/zi7xr8qlyrtgmgsmuzway/121556-f.jpg?rlkey=n581mi3z0rj6sw371kpb6st0v&amp;dl=0","Click to download Image")</f>
      </c>
      <c r="B5928" s="0">
        <f>HYPERLINK("https://dl.dropboxusercontent.com/scl/fi/3ukr03uru8cygmmiuagxr/graphic-update22022-youth.jpg?rlkey=v610ahmqoyzsuxcbeoo3lvd5m&amp;dl=0","Click to download SizeChart")</f>
      </c>
      <c r="C5928" s="0" t="inlineStr">
        <is>
          <t>Titus Youth Long Sleeve</t>
        </is>
      </c>
      <c r="D5928" s="0" t="inlineStr">
        <is>
          <t>121556</t>
        </is>
      </c>
      <c r="E5928" s="0" t="inlineStr">
        <is>
          <t>BLANK TITUS Y GD:121556D-YL</t>
        </is>
      </c>
      <c r="F5928" s="0" t="inlineStr">
        <is>
          <t>899121556035</t>
        </is>
      </c>
      <c r="G5928" s="0" t="inlineStr">
        <is>
          <t>YOUTH</t>
        </is>
      </c>
      <c r="H5928" s="0" t="inlineStr">
        <is>
          <t>YL</t>
        </is>
      </c>
      <c r="I5928" s="0">
        <v>24.99</v>
      </c>
      <c r="J5928" s="0">
        <v>6</v>
      </c>
    </row>
    <row r="5929" spans="1:10" customHeight="0">
      <c r="A5929" s="0">
        <f>HYPERLINK("https://dl.dropboxusercontent.com/scl/fi/zi7xr8qlyrtgmgsmuzway/121556-f.jpg?rlkey=n581mi3z0rj6sw371kpb6st0v&amp;dl=0","Click to download Image")</f>
      </c>
      <c r="B5929" s="0">
        <f>HYPERLINK("https://dl.dropboxusercontent.com/scl/fi/3ukr03uru8cygmmiuagxr/graphic-update22022-youth.jpg?rlkey=v610ahmqoyzsuxcbeoo3lvd5m&amp;dl=0","Click to download SizeChart")</f>
      </c>
      <c r="C5929" s="0" t="inlineStr">
        <is>
          <t>Titus Youth Long Sleeve</t>
        </is>
      </c>
      <c r="D5929" s="0" t="inlineStr">
        <is>
          <t>121556</t>
        </is>
      </c>
      <c r="E5929" s="0" t="inlineStr">
        <is>
          <t>BLANK TITUS Y GD:121556E-YXL</t>
        </is>
      </c>
      <c r="F5929" s="0" t="inlineStr">
        <is>
          <t>899121556042</t>
        </is>
      </c>
      <c r="G5929" s="0" t="inlineStr">
        <is>
          <t>YOUTH</t>
        </is>
      </c>
      <c r="H5929" s="0" t="inlineStr">
        <is>
          <t>YXL</t>
        </is>
      </c>
      <c r="I5929" s="0">
        <v>24.99</v>
      </c>
      <c r="J5929" s="0">
        <v>8</v>
      </c>
    </row>
    <row r="5930" spans="1:10" customHeight="0">
      <c r="A5930" s="0">
        <f>HYPERLINK("https://dl.dropboxusercontent.com/scl/fi/xb9uw46ggcq0w5zfjbkf8/grey-tn.jpg?rlkey=l6nv0vooo5odpek2e7966mxi4&amp;dl=0","Click to download Image")</f>
      </c>
      <c r="B5930" s="0">
        <f>HYPERLINK("https://dl.dropboxusercontent.com/scl/fi/opedu4nnw3fjxev8f540x/graphic-update22022-youth.jpg?rlkey=pljaobofwn1xvhndtwv2zh4d9&amp;dl=0","Click to download SizeChart")</f>
      </c>
      <c r="C5930" s="0" t="inlineStr">
        <is>
          <t>Flex Youth Pique Polo</t>
        </is>
      </c>
      <c r="D5930" s="0" t="inlineStr">
        <is>
          <t>111558</t>
        </is>
      </c>
      <c r="E5930" s="0" t="inlineStr">
        <is>
          <t>BLANK GREY YTH POLO:111558B - YS</t>
        </is>
      </c>
      <c r="F5930" s="0" t="inlineStr">
        <is>
          <t>899111558018</t>
        </is>
      </c>
      <c r="G5930" s="0" t="inlineStr">
        <is>
          <t>YOUTH</t>
        </is>
      </c>
      <c r="H5930" s="0" t="inlineStr">
        <is>
          <t>YS</t>
        </is>
      </c>
      <c r="I5930" s="0">
        <v>30.99</v>
      </c>
      <c r="J5930" s="0">
        <v>24</v>
      </c>
    </row>
    <row r="5931" spans="1:10" customHeight="0">
      <c r="A5931" s="0">
        <f>HYPERLINK("https://dl.dropboxusercontent.com/scl/fi/xb9uw46ggcq0w5zfjbkf8/grey-tn.jpg?rlkey=l6nv0vooo5odpek2e7966mxi4&amp;dl=0","Click to download Image")</f>
      </c>
      <c r="B5931" s="0">
        <f>HYPERLINK("https://dl.dropboxusercontent.com/scl/fi/opedu4nnw3fjxev8f540x/graphic-update22022-youth.jpg?rlkey=pljaobofwn1xvhndtwv2zh4d9&amp;dl=0","Click to download SizeChart")</f>
      </c>
      <c r="C5931" s="0" t="inlineStr">
        <is>
          <t>Flex Youth Pique Polo</t>
        </is>
      </c>
      <c r="D5931" s="0" t="inlineStr">
        <is>
          <t>111558</t>
        </is>
      </c>
      <c r="E5931" s="0" t="inlineStr">
        <is>
          <t>BLANK GREY YTH POLO:111558C - YM</t>
        </is>
      </c>
      <c r="F5931" s="0" t="inlineStr">
        <is>
          <t>899111558025</t>
        </is>
      </c>
      <c r="G5931" s="0" t="inlineStr">
        <is>
          <t>YOUTH</t>
        </is>
      </c>
      <c r="H5931" s="0" t="inlineStr">
        <is>
          <t>YM</t>
        </is>
      </c>
      <c r="I5931" s="0">
        <v>30.99</v>
      </c>
      <c r="J5931" s="0">
        <v>24</v>
      </c>
    </row>
    <row r="5932" spans="1:10" customHeight="0">
      <c r="A5932" s="0">
        <f>HYPERLINK("https://dl.dropboxusercontent.com/scl/fi/xb9uw46ggcq0w5zfjbkf8/grey-tn.jpg?rlkey=l6nv0vooo5odpek2e7966mxi4&amp;dl=0","Click to download Image")</f>
      </c>
      <c r="B5932" s="0">
        <f>HYPERLINK("https://dl.dropboxusercontent.com/scl/fi/opedu4nnw3fjxev8f540x/graphic-update22022-youth.jpg?rlkey=pljaobofwn1xvhndtwv2zh4d9&amp;dl=0","Click to download SizeChart")</f>
      </c>
      <c r="C5932" s="0" t="inlineStr">
        <is>
          <t>Flex Youth Pique Polo</t>
        </is>
      </c>
      <c r="D5932" s="0" t="inlineStr">
        <is>
          <t>111558</t>
        </is>
      </c>
      <c r="E5932" s="0" t="inlineStr">
        <is>
          <t>BLANK GREY YTH POLO:111558D - YL</t>
        </is>
      </c>
      <c r="F5932" s="0" t="inlineStr">
        <is>
          <t>899111558032</t>
        </is>
      </c>
      <c r="G5932" s="0" t="inlineStr">
        <is>
          <t>YOUTH</t>
        </is>
      </c>
      <c r="H5932" s="0" t="inlineStr">
        <is>
          <t>YL</t>
        </is>
      </c>
      <c r="I5932" s="0">
        <v>30.99</v>
      </c>
      <c r="J5932" s="0">
        <v>23</v>
      </c>
    </row>
    <row r="5933" spans="1:10" customHeight="0">
      <c r="A5933" s="0">
        <f>HYPERLINK("https://dl.dropboxusercontent.com/scl/fi/xb9uw46ggcq0w5zfjbkf8/grey-tn.jpg?rlkey=l6nv0vooo5odpek2e7966mxi4&amp;dl=0","Click to download Image")</f>
      </c>
      <c r="B5933" s="0">
        <f>HYPERLINK("https://dl.dropboxusercontent.com/scl/fi/opedu4nnw3fjxev8f540x/graphic-update22022-youth.jpg?rlkey=pljaobofwn1xvhndtwv2zh4d9&amp;dl=0","Click to download SizeChart")</f>
      </c>
      <c r="C5933" s="0" t="inlineStr">
        <is>
          <t>Flex Youth Pique Polo</t>
        </is>
      </c>
      <c r="D5933" s="0" t="inlineStr">
        <is>
          <t>111558</t>
        </is>
      </c>
      <c r="E5933" s="0" t="inlineStr">
        <is>
          <t>BLANK GREY YTH POLO:111558E - YXL</t>
        </is>
      </c>
      <c r="F5933" s="0" t="inlineStr">
        <is>
          <t>899111558049</t>
        </is>
      </c>
      <c r="G5933" s="0" t="inlineStr">
        <is>
          <t>YOUTH</t>
        </is>
      </c>
      <c r="H5933" s="0" t="inlineStr">
        <is>
          <t>YXL</t>
        </is>
      </c>
      <c r="I5933" s="0">
        <v>30.99</v>
      </c>
      <c r="J5933" s="0">
        <v>22</v>
      </c>
    </row>
    <row r="5934" spans="1:10" customHeight="0">
      <c r="A5934" s="0">
        <f>HYPERLINK("https://dl.dropboxusercontent.com/scl/fi/0tpaygsxrvljwwb5um66k/126719-f.jpg?rlkey=lfkv3pbwrgygh4nu3bho39trh&amp;dl=0","Click to download Image")</f>
      </c>
      <c r="B5934" s="0">
        <f>HYPERLINK("https://dl.dropboxusercontent.com/scl/fi/kuyatv7f6ww54in4zuyb2/graphic-update22022-youth.jpg?rlkey=gn78g8oywx5z9o359vony6dst&amp;dl=0","Click to download SizeChart")</f>
      </c>
      <c r="C5934" s="0" t="inlineStr">
        <is>
          <t>Spears Youth Hoodie</t>
        </is>
      </c>
      <c r="D5934" s="0" t="inlineStr">
        <is>
          <t>126719</t>
        </is>
      </c>
      <c r="E5934" s="0" t="inlineStr">
        <is>
          <t>BLANK SPEARS Y BK:126719D-YL</t>
        </is>
      </c>
      <c r="F5934" s="0" t="inlineStr">
        <is>
          <t>899126719039</t>
        </is>
      </c>
      <c r="G5934" s="0" t="inlineStr">
        <is>
          <t>YOUTH</t>
        </is>
      </c>
      <c r="H5934" s="0" t="inlineStr">
        <is>
          <t>YL</t>
        </is>
      </c>
      <c r="I5934" s="0">
        <v>25.99</v>
      </c>
      <c r="J5934" s="0">
        <v>23</v>
      </c>
    </row>
    <row r="5935" spans="1:10" customHeight="0">
      <c r="A5935" s="0">
        <f>HYPERLINK("https://dl.dropboxusercontent.com/scl/fi/0tpaygsxrvljwwb5um66k/126719-f.jpg?rlkey=lfkv3pbwrgygh4nu3bho39trh&amp;dl=0","Click to download Image")</f>
      </c>
      <c r="B5935" s="0">
        <f>HYPERLINK("https://dl.dropboxusercontent.com/scl/fi/kuyatv7f6ww54in4zuyb2/graphic-update22022-youth.jpg?rlkey=gn78g8oywx5z9o359vony6dst&amp;dl=0","Click to download SizeChart")</f>
      </c>
      <c r="C5935" s="0" t="inlineStr">
        <is>
          <t>Spears Youth Hoodie</t>
        </is>
      </c>
      <c r="D5935" s="0" t="inlineStr">
        <is>
          <t>126719</t>
        </is>
      </c>
      <c r="E5935" s="0" t="inlineStr">
        <is>
          <t>BLANK SPEARS Y BK:126719E-YXL</t>
        </is>
      </c>
      <c r="F5935" s="0" t="inlineStr">
        <is>
          <t>899126719046</t>
        </is>
      </c>
      <c r="G5935" s="0" t="inlineStr">
        <is>
          <t>YOUTH</t>
        </is>
      </c>
      <c r="H5935" s="0" t="inlineStr">
        <is>
          <t>YL</t>
        </is>
      </c>
      <c r="I5935" s="0">
        <v>25.99</v>
      </c>
      <c r="J5935" s="0">
        <v>21</v>
      </c>
    </row>
    <row r="5936" spans="1:10" customHeight="0">
      <c r="A5936" s="0">
        <f>HYPERLINK("https://dl.dropboxusercontent.com/scl/fi/30qc7pz5wc4ifdwwe1ml6/126723-f.jpg?rlkey=fm0ouzdhc6o80eaiuzqa5kqij&amp;dl=0","Click to download Image")</f>
      </c>
      <c r="B5936" s="0">
        <f>HYPERLINK("https://dl.dropboxusercontent.com/scl/fi/kuyatv7f6ww54in4zuyb2/graphic-update22022-youth.jpg?rlkey=gn78g8oywx5z9o359vony6dst&amp;dl=0","Click to download SizeChart")</f>
      </c>
      <c r="C5936" s="0" t="inlineStr">
        <is>
          <t>Spears Youth Hoodie</t>
        </is>
      </c>
      <c r="D5936" s="0" t="inlineStr">
        <is>
          <t>126723</t>
        </is>
      </c>
      <c r="E5936" s="0" t="inlineStr">
        <is>
          <t>BLANK SPEARS Y RD:126723B-YS</t>
        </is>
      </c>
      <c r="F5936" s="0" t="inlineStr">
        <is>
          <t>899126723012</t>
        </is>
      </c>
      <c r="G5936" s="0" t="inlineStr">
        <is>
          <t>YOUTH</t>
        </is>
      </c>
      <c r="H5936" s="0" t="inlineStr">
        <is>
          <t>YS</t>
        </is>
      </c>
      <c r="I5936" s="0">
        <v>25.99</v>
      </c>
      <c r="J5936" s="0">
        <v>9</v>
      </c>
    </row>
    <row r="5937" spans="1:10" customHeight="0">
      <c r="A5937" s="0">
        <f>HYPERLINK("https://dl.dropboxusercontent.com/scl/fi/30qc7pz5wc4ifdwwe1ml6/126723-f.jpg?rlkey=fm0ouzdhc6o80eaiuzqa5kqij&amp;dl=0","Click to download Image")</f>
      </c>
      <c r="B5937" s="0">
        <f>HYPERLINK("https://dl.dropboxusercontent.com/scl/fi/kuyatv7f6ww54in4zuyb2/graphic-update22022-youth.jpg?rlkey=gn78g8oywx5z9o359vony6dst&amp;dl=0","Click to download SizeChart")</f>
      </c>
      <c r="C5937" s="0" t="inlineStr">
        <is>
          <t>Spears Youth Hoodie</t>
        </is>
      </c>
      <c r="D5937" s="0" t="inlineStr">
        <is>
          <t>126723</t>
        </is>
      </c>
      <c r="E5937" s="0" t="inlineStr">
        <is>
          <t>BLANK SPEARS Y RD:126723C-YM</t>
        </is>
      </c>
      <c r="F5937" s="0" t="inlineStr">
        <is>
          <t>899126723029</t>
        </is>
      </c>
      <c r="G5937" s="0" t="inlineStr">
        <is>
          <t>YOUTH</t>
        </is>
      </c>
      <c r="H5937" s="0" t="inlineStr">
        <is>
          <t>YM</t>
        </is>
      </c>
      <c r="I5937" s="0">
        <v>25.99</v>
      </c>
      <c r="J5937" s="0">
        <v>41</v>
      </c>
    </row>
    <row r="5938" spans="1:10" customHeight="0">
      <c r="A5938" s="0">
        <f>HYPERLINK("https://dl.dropboxusercontent.com/scl/fi/30qc7pz5wc4ifdwwe1ml6/126723-f.jpg?rlkey=fm0ouzdhc6o80eaiuzqa5kqij&amp;dl=0","Click to download Image")</f>
      </c>
      <c r="B5938" s="0">
        <f>HYPERLINK("https://dl.dropboxusercontent.com/scl/fi/kuyatv7f6ww54in4zuyb2/graphic-update22022-youth.jpg?rlkey=gn78g8oywx5z9o359vony6dst&amp;dl=0","Click to download SizeChart")</f>
      </c>
      <c r="C5938" s="0" t="inlineStr">
        <is>
          <t>Spears Youth Hoodie</t>
        </is>
      </c>
      <c r="D5938" s="0" t="inlineStr">
        <is>
          <t>126723</t>
        </is>
      </c>
      <c r="E5938" s="0" t="inlineStr">
        <is>
          <t>BLANK SPEARS Y RD:126723D-YL</t>
        </is>
      </c>
      <c r="F5938" s="0" t="inlineStr">
        <is>
          <t>899126723036</t>
        </is>
      </c>
      <c r="G5938" s="0" t="inlineStr">
        <is>
          <t>YOUTH</t>
        </is>
      </c>
      <c r="H5938" s="0" t="inlineStr">
        <is>
          <t>YL</t>
        </is>
      </c>
      <c r="I5938" s="0">
        <v>25.99</v>
      </c>
      <c r="J5938" s="0">
        <v>25</v>
      </c>
    </row>
    <row r="5939" spans="1:10" customHeight="0">
      <c r="A5939" s="0">
        <f>HYPERLINK("https://dl.dropboxusercontent.com/scl/fi/30qc7pz5wc4ifdwwe1ml6/126723-f.jpg?rlkey=fm0ouzdhc6o80eaiuzqa5kqij&amp;dl=0","Click to download Image")</f>
      </c>
      <c r="B5939" s="0">
        <f>HYPERLINK("https://dl.dropboxusercontent.com/scl/fi/kuyatv7f6ww54in4zuyb2/graphic-update22022-youth.jpg?rlkey=gn78g8oywx5z9o359vony6dst&amp;dl=0","Click to download SizeChart")</f>
      </c>
      <c r="C5939" s="0" t="inlineStr">
        <is>
          <t>Spears Youth Hoodie</t>
        </is>
      </c>
      <c r="D5939" s="0" t="inlineStr">
        <is>
          <t>126723</t>
        </is>
      </c>
      <c r="E5939" s="0" t="inlineStr">
        <is>
          <t>BLANK SPEARS Y RD:126723E-YXL</t>
        </is>
      </c>
      <c r="F5939" s="0" t="inlineStr">
        <is>
          <t>899126723043</t>
        </is>
      </c>
      <c r="G5939" s="0" t="inlineStr">
        <is>
          <t>YOUTH</t>
        </is>
      </c>
      <c r="H5939" s="0" t="inlineStr">
        <is>
          <t>YXL</t>
        </is>
      </c>
      <c r="I5939" s="0">
        <v>25.99</v>
      </c>
      <c r="J5939" s="0">
        <v>16</v>
      </c>
    </row>
    <row r="5940" spans="1:10" customHeight="0">
      <c r="A5940" s="0">
        <f>HYPERLINK("https://dl.dropboxusercontent.com/scl/fi/d46ximvlfyb3aj856vt3u/126720-f.jpg?rlkey=in9zxv4ojby2zdjfazmjwdl1r&amp;dl=0","Click to download Image")</f>
      </c>
      <c r="B5940" s="0">
        <f>HYPERLINK("https://dl.dropboxusercontent.com/scl/fi/kuyatv7f6ww54in4zuyb2/graphic-update22022-youth.jpg?rlkey=gn78g8oywx5z9o359vony6dst&amp;dl=0","Click to download SizeChart")</f>
      </c>
      <c r="C5940" s="0" t="inlineStr">
        <is>
          <t>Spears Youth Hoodie</t>
        </is>
      </c>
      <c r="D5940" s="0" t="inlineStr">
        <is>
          <t>126720</t>
        </is>
      </c>
      <c r="E5940" s="0" t="inlineStr">
        <is>
          <t>BLANK SPEARS Y OG:126720C-YM</t>
        </is>
      </c>
      <c r="F5940" s="0" t="inlineStr">
        <is>
          <t>800126720024</t>
        </is>
      </c>
      <c r="G5940" s="0" t="inlineStr">
        <is>
          <t>YOUTH</t>
        </is>
      </c>
      <c r="H5940" s="0" t="inlineStr">
        <is>
          <t>YM</t>
        </is>
      </c>
      <c r="I5940" s="0">
        <v>25.99</v>
      </c>
      <c r="J5940" s="0">
        <v>50</v>
      </c>
    </row>
    <row r="5941" spans="1:10" customHeight="0">
      <c r="A5941" s="0">
        <f>HYPERLINK("https://dl.dropboxusercontent.com/scl/fi/d46ximvlfyb3aj856vt3u/126720-f.jpg?rlkey=in9zxv4ojby2zdjfazmjwdl1r&amp;dl=0","Click to download Image")</f>
      </c>
      <c r="B5941" s="0">
        <f>HYPERLINK("https://dl.dropboxusercontent.com/scl/fi/kuyatv7f6ww54in4zuyb2/graphic-update22022-youth.jpg?rlkey=gn78g8oywx5z9o359vony6dst&amp;dl=0","Click to download SizeChart")</f>
      </c>
      <c r="C5941" s="0" t="inlineStr">
        <is>
          <t>Spears Youth Hoodie</t>
        </is>
      </c>
      <c r="D5941" s="0" t="inlineStr">
        <is>
          <t>126720</t>
        </is>
      </c>
      <c r="E5941" s="0" t="inlineStr">
        <is>
          <t>BLANK SPEARS Y OG:126720E-YXL</t>
        </is>
      </c>
      <c r="F5941" s="0" t="inlineStr">
        <is>
          <t>800126720048</t>
        </is>
      </c>
      <c r="G5941" s="0" t="inlineStr">
        <is>
          <t>YOUTH</t>
        </is>
      </c>
      <c r="H5941" s="0" t="inlineStr">
        <is>
          <t>YXL</t>
        </is>
      </c>
      <c r="I5941" s="0">
        <v>25.99</v>
      </c>
      <c r="J5941" s="0">
        <v>44</v>
      </c>
    </row>
    <row r="5942" spans="1:10" customHeight="0">
      <c r="A5942" s="0">
        <f>HYPERLINK("https://dl.dropboxusercontent.com/scl/fi/s2jd0lbx9tg3xbq8jtuej/126721-f.jpg?rlkey=9yksw2185eyobwe651mqiojlo&amp;dl=0","Click to download Image")</f>
      </c>
      <c r="B5942" s="0">
        <f>HYPERLINK("https://dl.dropboxusercontent.com/scl/fi/kuyatv7f6ww54in4zuyb2/graphic-update22022-youth.jpg?rlkey=gn78g8oywx5z9o359vony6dst&amp;dl=0","Click to download SizeChart")</f>
      </c>
      <c r="C5942" s="0" t="inlineStr">
        <is>
          <t>Spears Youth Hoodie</t>
        </is>
      </c>
      <c r="D5942" s="0" t="inlineStr">
        <is>
          <t>126721</t>
        </is>
      </c>
      <c r="E5942" s="0" t="inlineStr">
        <is>
          <t>BLANK SPEARS Y OP:126721B-YS</t>
        </is>
      </c>
      <c r="F5942" s="0" t="inlineStr">
        <is>
          <t>802126721018</t>
        </is>
      </c>
      <c r="G5942" s="0" t="inlineStr">
        <is>
          <t>YOUTH</t>
        </is>
      </c>
      <c r="H5942" s="0" t="inlineStr">
        <is>
          <t>YS</t>
        </is>
      </c>
      <c r="I5942" s="0">
        <v>25.99</v>
      </c>
      <c r="J5942" s="0">
        <v>3</v>
      </c>
    </row>
    <row r="5943" spans="1:10" customHeight="0">
      <c r="A5943" s="0">
        <f>HYPERLINK("https://dl.dropboxusercontent.com/scl/fi/s2jd0lbx9tg3xbq8jtuej/126721-f.jpg?rlkey=9yksw2185eyobwe651mqiojlo&amp;dl=0","Click to download Image")</f>
      </c>
      <c r="B5943" s="0">
        <f>HYPERLINK("https://dl.dropboxusercontent.com/scl/fi/kuyatv7f6ww54in4zuyb2/graphic-update22022-youth.jpg?rlkey=gn78g8oywx5z9o359vony6dst&amp;dl=0","Click to download SizeChart")</f>
      </c>
      <c r="C5943" s="0" t="inlineStr">
        <is>
          <t>Spears Youth Hoodie</t>
        </is>
      </c>
      <c r="D5943" s="0" t="inlineStr">
        <is>
          <t>126721</t>
        </is>
      </c>
      <c r="E5943" s="0" t="inlineStr">
        <is>
          <t>BLANK SPEARS Y OP:126721C-YM</t>
        </is>
      </c>
      <c r="F5943" s="0" t="inlineStr">
        <is>
          <t>802126721025</t>
        </is>
      </c>
      <c r="G5943" s="0" t="inlineStr">
        <is>
          <t>YOUTH</t>
        </is>
      </c>
      <c r="H5943" s="0" t="inlineStr">
        <is>
          <t>YM</t>
        </is>
      </c>
      <c r="I5943" s="0">
        <v>25.99</v>
      </c>
      <c r="J5943" s="0">
        <v>3</v>
      </c>
    </row>
    <row r="5944" spans="1:10" customHeight="0">
      <c r="A5944" s="0">
        <f>HYPERLINK("https://dl.dropboxusercontent.com/scl/fi/s2jd0lbx9tg3xbq8jtuej/126721-f.jpg?rlkey=9yksw2185eyobwe651mqiojlo&amp;dl=0","Click to download Image")</f>
      </c>
      <c r="B5944" s="0">
        <f>HYPERLINK("https://dl.dropboxusercontent.com/scl/fi/kuyatv7f6ww54in4zuyb2/graphic-update22022-youth.jpg?rlkey=gn78g8oywx5z9o359vony6dst&amp;dl=0","Click to download SizeChart")</f>
      </c>
      <c r="C5944" s="0" t="inlineStr">
        <is>
          <t>Spears Youth Hoodie</t>
        </is>
      </c>
      <c r="D5944" s="0" t="inlineStr">
        <is>
          <t>126721</t>
        </is>
      </c>
      <c r="E5944" s="0" t="inlineStr">
        <is>
          <t>BLANK SPEARS Y OP:126721D-YL</t>
        </is>
      </c>
      <c r="F5944" s="0" t="inlineStr">
        <is>
          <t>802126721032</t>
        </is>
      </c>
      <c r="G5944" s="0" t="inlineStr">
        <is>
          <t>YOUTH</t>
        </is>
      </c>
      <c r="H5944" s="0" t="inlineStr">
        <is>
          <t>YL</t>
        </is>
      </c>
      <c r="I5944" s="0">
        <v>25.99</v>
      </c>
      <c r="J5944" s="0">
        <v>3</v>
      </c>
    </row>
    <row r="5945" spans="1:10" customHeight="0">
      <c r="A5945" s="0">
        <f>HYPERLINK("https://dl.dropboxusercontent.com/scl/fi/s2jd0lbx9tg3xbq8jtuej/126721-f.jpg?rlkey=9yksw2185eyobwe651mqiojlo&amp;dl=0","Click to download Image")</f>
      </c>
      <c r="B5945" s="0">
        <f>HYPERLINK("https://dl.dropboxusercontent.com/scl/fi/kuyatv7f6ww54in4zuyb2/graphic-update22022-youth.jpg?rlkey=gn78g8oywx5z9o359vony6dst&amp;dl=0","Click to download SizeChart")</f>
      </c>
      <c r="C5945" s="0" t="inlineStr">
        <is>
          <t>Spears Youth Hoodie</t>
        </is>
      </c>
      <c r="D5945" s="0" t="inlineStr">
        <is>
          <t>126721</t>
        </is>
      </c>
      <c r="E5945" s="0" t="inlineStr">
        <is>
          <t>BLANK SPEARS Y OP:126721E-YXL</t>
        </is>
      </c>
      <c r="F5945" s="0" t="inlineStr">
        <is>
          <t>802126721049</t>
        </is>
      </c>
      <c r="G5945" s="0" t="inlineStr">
        <is>
          <t>YOUTH</t>
        </is>
      </c>
      <c r="H5945" s="0" t="inlineStr">
        <is>
          <t>YXL</t>
        </is>
      </c>
      <c r="I5945" s="0">
        <v>25.99</v>
      </c>
      <c r="J5945" s="0">
        <v>2</v>
      </c>
    </row>
    <row r="5946" spans="1:10" customHeight="0">
      <c r="A5946" s="0">
        <f>HYPERLINK("https://dl.dropboxusercontent.com/scl/fi/0s2ia8i9u36j5m0556ebk/delta-138895-f.jpg?rlkey=5oz5a40aawogxlezloed3t0y3&amp;dl=0","Click to download Image")</f>
      </c>
      <c r="C5946" s="0" t="inlineStr">
        <is>
          <t>Delta Plaid Youth Button Down</t>
        </is>
      </c>
      <c r="D5946" s="0" t="inlineStr">
        <is>
          <t>138895</t>
        </is>
      </c>
      <c r="E5946" s="0" t="inlineStr">
        <is>
          <t>BLANK DELTA Y NY:138895B-YS</t>
        </is>
      </c>
      <c r="F5946" s="0" t="inlineStr">
        <is>
          <t>899138895011</t>
        </is>
      </c>
      <c r="G5946" s="0" t="inlineStr">
        <is>
          <t>YOUTH</t>
        </is>
      </c>
      <c r="H5946" s="0" t="inlineStr">
        <is>
          <t>YS</t>
        </is>
      </c>
      <c r="I5946" s="0">
        <v>69.99</v>
      </c>
      <c r="J5946" s="0">
        <v>2</v>
      </c>
    </row>
    <row r="5947" spans="1:10" customHeight="0">
      <c r="A5947" s="0">
        <f>HYPERLINK("https://dl.dropboxusercontent.com/scl/fi/0s2ia8i9u36j5m0556ebk/delta-138895-f.jpg?rlkey=5oz5a40aawogxlezloed3t0y3&amp;dl=0","Click to download Image")</f>
      </c>
      <c r="C5947" s="0" t="inlineStr">
        <is>
          <t>Delta Plaid Youth Button Down</t>
        </is>
      </c>
      <c r="D5947" s="0" t="inlineStr">
        <is>
          <t>138895</t>
        </is>
      </c>
      <c r="E5947" s="0" t="inlineStr">
        <is>
          <t>BLANK DELTA Y NY:138895C-YM</t>
        </is>
      </c>
      <c r="F5947" s="0" t="inlineStr">
        <is>
          <t>899138895028</t>
        </is>
      </c>
      <c r="G5947" s="0" t="inlineStr">
        <is>
          <t>YOUTH</t>
        </is>
      </c>
      <c r="H5947" s="0" t="inlineStr">
        <is>
          <t>YM</t>
        </is>
      </c>
      <c r="I5947" s="0">
        <v>69.99</v>
      </c>
      <c r="J5947" s="0">
        <v>2</v>
      </c>
    </row>
    <row r="5948" spans="1:10" customHeight="0">
      <c r="A5948" s="0">
        <f>HYPERLINK("https://dl.dropboxusercontent.com/scl/fi/0s2ia8i9u36j5m0556ebk/delta-138895-f.jpg?rlkey=5oz5a40aawogxlezloed3t0y3&amp;dl=0","Click to download Image")</f>
      </c>
      <c r="C5948" s="0" t="inlineStr">
        <is>
          <t>Delta Plaid Youth Button Down</t>
        </is>
      </c>
      <c r="D5948" s="0" t="inlineStr">
        <is>
          <t>138895</t>
        </is>
      </c>
      <c r="E5948" s="0" t="inlineStr">
        <is>
          <t>BLANK DELTA Y NY:138895D-YL</t>
        </is>
      </c>
      <c r="F5948" s="0" t="inlineStr">
        <is>
          <t>899138895035</t>
        </is>
      </c>
      <c r="G5948" s="0" t="inlineStr">
        <is>
          <t>YOUTH</t>
        </is>
      </c>
      <c r="H5948" s="0" t="inlineStr">
        <is>
          <t>YL</t>
        </is>
      </c>
      <c r="I5948" s="0">
        <v>69.99</v>
      </c>
      <c r="J5948" s="0">
        <v>4</v>
      </c>
    </row>
    <row r="5949" spans="1:10" customHeight="0">
      <c r="A5949" s="0">
        <f>HYPERLINK("https://dl.dropboxusercontent.com/scl/fi/0s2ia8i9u36j5m0556ebk/delta-138895-f.jpg?rlkey=5oz5a40aawogxlezloed3t0y3&amp;dl=0","Click to download Image")</f>
      </c>
      <c r="C5949" s="0" t="inlineStr">
        <is>
          <t>Delta Plaid Youth Button Down</t>
        </is>
      </c>
      <c r="D5949" s="0" t="inlineStr">
        <is>
          <t>138895</t>
        </is>
      </c>
      <c r="E5949" s="0" t="inlineStr">
        <is>
          <t>BLANK DELTA Y NY:138895E-YXL</t>
        </is>
      </c>
      <c r="F5949" s="0" t="inlineStr">
        <is>
          <t>899138895042</t>
        </is>
      </c>
      <c r="G5949" s="0" t="inlineStr">
        <is>
          <t>YOUTH</t>
        </is>
      </c>
      <c r="H5949" s="0" t="inlineStr">
        <is>
          <t>YXL</t>
        </is>
      </c>
      <c r="I5949" s="0">
        <v>69.99</v>
      </c>
      <c r="J5949" s="0">
        <v>2</v>
      </c>
    </row>
    <row r="5950" spans="1:10" customHeight="0">
      <c r="A5950" s="0">
        <f>HYPERLINK("https://dl.dropboxusercontent.com/scl/fi/n7rk4j8teacgbzqrvzeqo/delta-138894-ff.jpg?rlkey=i6ohg8ys24qbr7ret9l31eybj&amp;dl=0","Click to download Image")</f>
      </c>
      <c r="C5950" s="0" t="inlineStr">
        <is>
          <t>Delta Plaid Youth Button Down</t>
        </is>
      </c>
      <c r="D5950" s="0" t="inlineStr">
        <is>
          <t>138894</t>
        </is>
      </c>
      <c r="E5950" s="0" t="inlineStr">
        <is>
          <t>BLANK DELTA Y GY:138894C-YM</t>
        </is>
      </c>
      <c r="F5950" s="0" t="inlineStr">
        <is>
          <t>899138894021</t>
        </is>
      </c>
      <c r="G5950" s="0" t="inlineStr">
        <is>
          <t>YOUTH</t>
        </is>
      </c>
      <c r="H5950" s="0" t="inlineStr">
        <is>
          <t>YM</t>
        </is>
      </c>
      <c r="I5950" s="0">
        <v>69.99</v>
      </c>
      <c r="J5950" s="0">
        <v>2</v>
      </c>
    </row>
    <row r="5951" spans="1:10" customHeight="0">
      <c r="A5951" s="0">
        <f>HYPERLINK("https://dl.dropboxusercontent.com/scl/fi/n7rk4j8teacgbzqrvzeqo/delta-138894-ff.jpg?rlkey=i6ohg8ys24qbr7ret9l31eybj&amp;dl=0","Click to download Image")</f>
      </c>
      <c r="C5951" s="0" t="inlineStr">
        <is>
          <t>Delta Plaid Youth Button Down</t>
        </is>
      </c>
      <c r="D5951" s="0" t="inlineStr">
        <is>
          <t>138894</t>
        </is>
      </c>
      <c r="E5951" s="0" t="inlineStr">
        <is>
          <t>BLANK DELTA Y GY:138894D-YL</t>
        </is>
      </c>
      <c r="F5951" s="0" t="inlineStr">
        <is>
          <t>899138894038</t>
        </is>
      </c>
      <c r="G5951" s="0" t="inlineStr">
        <is>
          <t>YOUTH</t>
        </is>
      </c>
      <c r="H5951" s="0" t="inlineStr">
        <is>
          <t>YL</t>
        </is>
      </c>
      <c r="I5951" s="0">
        <v>69.99</v>
      </c>
      <c r="J5951" s="0">
        <v>2</v>
      </c>
    </row>
    <row r="5952" spans="1:10" customHeight="0">
      <c r="A5952" s="0">
        <f>HYPERLINK("https://dl.dropboxusercontent.com/scl/fi/lkltvgz47vrwpi5sdcnyx/delta-138893-ff.jpg?rlkey=5cd9hfpk5juwdv71083m03vzs&amp;dl=0","Click to download Image")</f>
      </c>
      <c r="C5952" s="0" t="inlineStr">
        <is>
          <t>Delta Plaid Youth Button Down</t>
        </is>
      </c>
      <c r="D5952" s="0" t="inlineStr">
        <is>
          <t>138893</t>
        </is>
      </c>
      <c r="E5952" s="0" t="inlineStr">
        <is>
          <t>BLANK DELTA Y BK:138893B-YS</t>
        </is>
      </c>
      <c r="F5952" s="0" t="inlineStr">
        <is>
          <t>899138893017</t>
        </is>
      </c>
      <c r="G5952" s="0" t="inlineStr">
        <is>
          <t>YOUTH</t>
        </is>
      </c>
      <c r="H5952" s="0" t="inlineStr">
        <is>
          <t>YS</t>
        </is>
      </c>
      <c r="I5952" s="0">
        <v>69.99</v>
      </c>
      <c r="J5952" s="0">
        <v>2</v>
      </c>
    </row>
    <row r="5953" spans="1:10" customHeight="0">
      <c r="A5953" s="0">
        <f>HYPERLINK("https://dl.dropboxusercontent.com/scl/fi/lkltvgz47vrwpi5sdcnyx/delta-138893-ff.jpg?rlkey=5cd9hfpk5juwdv71083m03vzs&amp;dl=0","Click to download Image")</f>
      </c>
      <c r="C5953" s="0" t="inlineStr">
        <is>
          <t>Delta Plaid Youth Button Down</t>
        </is>
      </c>
      <c r="D5953" s="0" t="inlineStr">
        <is>
          <t>138893</t>
        </is>
      </c>
      <c r="E5953" s="0" t="inlineStr">
        <is>
          <t>BLANK DELTA Y BK:138893D-YL</t>
        </is>
      </c>
      <c r="F5953" s="0" t="inlineStr">
        <is>
          <t>899138893031</t>
        </is>
      </c>
      <c r="G5953" s="0" t="inlineStr">
        <is>
          <t>YOUTH</t>
        </is>
      </c>
      <c r="H5953" s="0" t="inlineStr">
        <is>
          <t>YM</t>
        </is>
      </c>
      <c r="I5953" s="0">
        <v>69.99</v>
      </c>
      <c r="J5953" s="0">
        <v>2</v>
      </c>
    </row>
    <row r="5954" spans="1:10" customHeight="0">
      <c r="A5954" s="0">
        <f>HYPERLINK("https://dl.dropboxusercontent.com/scl/fi/lkltvgz47vrwpi5sdcnyx/delta-138893-ff.jpg?rlkey=5cd9hfpk5juwdv71083m03vzs&amp;dl=0","Click to download Image")</f>
      </c>
      <c r="C5954" s="0" t="inlineStr">
        <is>
          <t>Delta Plaid Youth Button Down</t>
        </is>
      </c>
      <c r="D5954" s="0" t="inlineStr">
        <is>
          <t>138893</t>
        </is>
      </c>
      <c r="E5954" s="0" t="inlineStr">
        <is>
          <t>BLANK DELTA Y BK:138893E-YXL</t>
        </is>
      </c>
      <c r="F5954" s="0" t="inlineStr">
        <is>
          <t>899138893048</t>
        </is>
      </c>
      <c r="G5954" s="0" t="inlineStr">
        <is>
          <t>YOUTH</t>
        </is>
      </c>
      <c r="H5954" s="0" t="inlineStr">
        <is>
          <t>YL</t>
        </is>
      </c>
      <c r="I5954" s="0">
        <v>69.99</v>
      </c>
      <c r="J5954" s="0">
        <v>2</v>
      </c>
    </row>
    <row r="5955" spans="1:10" customHeight="0">
      <c r="A5955" s="0">
        <f>HYPERLINK("https://dl.dropboxusercontent.com/scl/fi/p1gfahczg702j57jmnyo4/delta-138892.-ff.jpg?rlkey=stn4ntbp5uhdcm1mxfzmxl72x&amp;dl=0","Click to download Image")</f>
      </c>
      <c r="C5955" s="0" t="inlineStr">
        <is>
          <t>Delta Plaid Youth Button Down</t>
        </is>
      </c>
      <c r="D5955" s="0" t="inlineStr">
        <is>
          <t>138892</t>
        </is>
      </c>
      <c r="E5955" s="0" t="inlineStr">
        <is>
          <t>BLANK DELTA Y CL:138892E-YXL</t>
        </is>
      </c>
      <c r="F5955" s="0" t="inlineStr">
        <is>
          <t>899138892041</t>
        </is>
      </c>
      <c r="G5955" s="0" t="inlineStr">
        <is>
          <t>YOUTH</t>
        </is>
      </c>
      <c r="H5955" s="0" t="inlineStr">
        <is>
          <t>YXL</t>
        </is>
      </c>
      <c r="I5955" s="0">
        <v>69.99</v>
      </c>
      <c r="J5955" s="0">
        <v>2</v>
      </c>
    </row>
    <row r="5956" spans="1:10" customHeight="0">
      <c r="A5956" s="0">
        <f>HYPERLINK("https://dl.dropboxusercontent.com/scl/fi/eqoh7yi0y0fnitevxi2g8/delta-138896-ff.jpg?rlkey=j09ybjg4i5m3ru91cjauztmo3&amp;dl=0","Click to download Image")</f>
      </c>
      <c r="C5956" s="0" t="inlineStr">
        <is>
          <t>Delta Plaid Youth Button Down</t>
        </is>
      </c>
      <c r="D5956" s="0" t="inlineStr">
        <is>
          <t>138896</t>
        </is>
      </c>
      <c r="E5956" s="0" t="inlineStr">
        <is>
          <t>BLANK DLETA Y RL:138896B-YS</t>
        </is>
      </c>
      <c r="F5956" s="0" t="inlineStr">
        <is>
          <t>899138896018</t>
        </is>
      </c>
      <c r="G5956" s="0" t="inlineStr">
        <is>
          <t>YOUTH</t>
        </is>
      </c>
      <c r="H5956" s="0" t="inlineStr">
        <is>
          <t>YS</t>
        </is>
      </c>
      <c r="I5956" s="0">
        <v>69.99</v>
      </c>
      <c r="J5956" s="0">
        <v>3</v>
      </c>
    </row>
    <row r="5957" spans="1:10" customHeight="0">
      <c r="A5957" s="0">
        <f>HYPERLINK("https://dl.dropboxusercontent.com/scl/fi/eqoh7yi0y0fnitevxi2g8/delta-138896-ff.jpg?rlkey=j09ybjg4i5m3ru91cjauztmo3&amp;dl=0","Click to download Image")</f>
      </c>
      <c r="C5957" s="0" t="inlineStr">
        <is>
          <t>Delta Plaid Youth Button Down</t>
        </is>
      </c>
      <c r="D5957" s="0" t="inlineStr">
        <is>
          <t>138896</t>
        </is>
      </c>
      <c r="E5957" s="0" t="inlineStr">
        <is>
          <t>BLANK DLETA Y RL:138896C-YM</t>
        </is>
      </c>
      <c r="F5957" s="0" t="inlineStr">
        <is>
          <t>899138896025</t>
        </is>
      </c>
      <c r="G5957" s="0" t="inlineStr">
        <is>
          <t>YOUTH</t>
        </is>
      </c>
      <c r="H5957" s="0" t="inlineStr">
        <is>
          <t>YM</t>
        </is>
      </c>
      <c r="I5957" s="0">
        <v>69.99</v>
      </c>
      <c r="J5957" s="0">
        <v>3</v>
      </c>
    </row>
    <row r="5958" spans="1:10" customHeight="0">
      <c r="A5958" s="0">
        <f>HYPERLINK("https://dl.dropboxusercontent.com/scl/fi/eqoh7yi0y0fnitevxi2g8/delta-138896-ff.jpg?rlkey=j09ybjg4i5m3ru91cjauztmo3&amp;dl=0","Click to download Image")</f>
      </c>
      <c r="C5958" s="0" t="inlineStr">
        <is>
          <t>Delta Plaid Youth Button Down</t>
        </is>
      </c>
      <c r="D5958" s="0" t="inlineStr">
        <is>
          <t>138896</t>
        </is>
      </c>
      <c r="E5958" s="0" t="inlineStr">
        <is>
          <t>BLANK DLETA Y RL:138896D-YL</t>
        </is>
      </c>
      <c r="F5958" s="0" t="inlineStr">
        <is>
          <t>899138896032</t>
        </is>
      </c>
      <c r="G5958" s="0" t="inlineStr">
        <is>
          <t>YOUTH</t>
        </is>
      </c>
      <c r="H5958" s="0" t="inlineStr">
        <is>
          <t>YL</t>
        </is>
      </c>
      <c r="I5958" s="0">
        <v>69.99</v>
      </c>
      <c r="J5958" s="0">
        <v>2</v>
      </c>
    </row>
    <row r="5959" spans="1:10" customHeight="0">
      <c r="A5959" s="0">
        <f>HYPERLINK("https://dl.dropboxusercontent.com/scl/fi/eqoh7yi0y0fnitevxi2g8/delta-138896-ff.jpg?rlkey=j09ybjg4i5m3ru91cjauztmo3&amp;dl=0","Click to download Image")</f>
      </c>
      <c r="C5959" s="0" t="inlineStr">
        <is>
          <t>Delta Plaid Youth Button Down</t>
        </is>
      </c>
      <c r="D5959" s="0" t="inlineStr">
        <is>
          <t>138896</t>
        </is>
      </c>
      <c r="E5959" s="0" t="inlineStr">
        <is>
          <t>BLANK DLETA Y RL:138896E-YXL</t>
        </is>
      </c>
      <c r="F5959" s="0" t="inlineStr">
        <is>
          <t>899138896049</t>
        </is>
      </c>
      <c r="G5959" s="0" t="inlineStr">
        <is>
          <t>YOUTH</t>
        </is>
      </c>
      <c r="H5959" s="0" t="inlineStr">
        <is>
          <t>YXL</t>
        </is>
      </c>
      <c r="I5959" s="0">
        <v>69.99</v>
      </c>
      <c r="J5959" s="0">
        <v>2</v>
      </c>
    </row>
    <row r="5960" spans="1:10" customHeight="0">
      <c r="A5960" s="0">
        <f>HYPERLINK("https://dl.dropboxusercontent.com/scl/fi/aujbve7ilkye2mc0960sc/golf-138888-ff.jpg?rlkey=tn7cjgimllj2nqcsh2oyqgslx&amp;dl=0","Click to download Image")</f>
      </c>
      <c r="C5960" s="0" t="inlineStr">
        <is>
          <t>Golf Plaid Youth Button Down</t>
        </is>
      </c>
      <c r="D5960" s="0" t="inlineStr">
        <is>
          <t>138888</t>
        </is>
      </c>
      <c r="E5960" s="0" t="inlineStr">
        <is>
          <t>BLANK GOLF Y NY:138888D-YL</t>
        </is>
      </c>
      <c r="F5960" s="0" t="inlineStr">
        <is>
          <t>899138888037</t>
        </is>
      </c>
      <c r="G5960" s="0" t="inlineStr">
        <is>
          <t>YOUTH</t>
        </is>
      </c>
      <c r="H5960" s="0" t="inlineStr">
        <is>
          <t>YL</t>
        </is>
      </c>
      <c r="I5960" s="0">
        <v>69.99</v>
      </c>
      <c r="J5960" s="0">
        <v>1</v>
      </c>
    </row>
    <row r="5961" spans="1:10" customHeight="0">
      <c r="A5961" s="0">
        <f>HYPERLINK("https://dl.dropboxusercontent.com/scl/fi/0boysuxbbexs1txblb61a/golf-138891-ff.jpg?rlkey=ft9jjb869bvjs85sbxguo7l2i&amp;dl=0","Click to download Image")</f>
      </c>
      <c r="C5961" s="0" t="inlineStr">
        <is>
          <t>Golf Plaid Youth Button Down</t>
        </is>
      </c>
      <c r="D5961" s="0" t="inlineStr">
        <is>
          <t>138891</t>
        </is>
      </c>
      <c r="E5961" s="0" t="inlineStr">
        <is>
          <t>BLANK GOLF Y CL:138891B-YS</t>
        </is>
      </c>
      <c r="F5961" s="0" t="inlineStr">
        <is>
          <t>899138891013</t>
        </is>
      </c>
      <c r="G5961" s="0" t="inlineStr">
        <is>
          <t>YOUTH</t>
        </is>
      </c>
      <c r="H5961" s="0" t="inlineStr">
        <is>
          <t>YS</t>
        </is>
      </c>
      <c r="I5961" s="0">
        <v>69.99</v>
      </c>
      <c r="J5961" s="0">
        <v>2</v>
      </c>
    </row>
    <row r="5962" spans="1:10" customHeight="0">
      <c r="A5962" s="0">
        <f>HYPERLINK("https://dl.dropboxusercontent.com/scl/fi/0boysuxbbexs1txblb61a/golf-138891-ff.jpg?rlkey=ft9jjb869bvjs85sbxguo7l2i&amp;dl=0","Click to download Image")</f>
      </c>
      <c r="C5962" s="0" t="inlineStr">
        <is>
          <t>Golf Plaid Youth Button Down</t>
        </is>
      </c>
      <c r="D5962" s="0" t="inlineStr">
        <is>
          <t>138891</t>
        </is>
      </c>
      <c r="E5962" s="0" t="inlineStr">
        <is>
          <t>BLANK GOLF Y CL:138891C-YM</t>
        </is>
      </c>
      <c r="F5962" s="0" t="inlineStr">
        <is>
          <t>899138891020</t>
        </is>
      </c>
      <c r="G5962" s="0" t="inlineStr">
        <is>
          <t>YOUTH</t>
        </is>
      </c>
      <c r="H5962" s="0" t="inlineStr">
        <is>
          <t>YM</t>
        </is>
      </c>
      <c r="I5962" s="0">
        <v>69.99</v>
      </c>
      <c r="J5962" s="0">
        <v>2</v>
      </c>
    </row>
    <row r="5963" spans="1:10" customHeight="0">
      <c r="A5963" s="0">
        <f>HYPERLINK("https://dl.dropboxusercontent.com/scl/fi/0boysuxbbexs1txblb61a/golf-138891-ff.jpg?rlkey=ft9jjb869bvjs85sbxguo7l2i&amp;dl=0","Click to download Image")</f>
      </c>
      <c r="C5963" s="0" t="inlineStr">
        <is>
          <t>Golf Plaid Youth Button Down</t>
        </is>
      </c>
      <c r="D5963" s="0" t="inlineStr">
        <is>
          <t>138891</t>
        </is>
      </c>
      <c r="E5963" s="0" t="inlineStr">
        <is>
          <t>BLANK GOLF Y CL:138891D-YL</t>
        </is>
      </c>
      <c r="F5963" s="0" t="inlineStr">
        <is>
          <t>899138891037</t>
        </is>
      </c>
      <c r="G5963" s="0" t="inlineStr">
        <is>
          <t>YOUTH</t>
        </is>
      </c>
      <c r="H5963" s="0" t="inlineStr">
        <is>
          <t>YL</t>
        </is>
      </c>
      <c r="I5963" s="0">
        <v>69.99</v>
      </c>
      <c r="J5963" s="0">
        <v>2</v>
      </c>
    </row>
    <row r="5964" spans="1:10" customHeight="0">
      <c r="A5964" s="0">
        <f>HYPERLINK("https://dl.dropboxusercontent.com/scl/fi/0boysuxbbexs1txblb61a/golf-138891-ff.jpg?rlkey=ft9jjb869bvjs85sbxguo7l2i&amp;dl=0","Click to download Image")</f>
      </c>
      <c r="C5964" s="0" t="inlineStr">
        <is>
          <t>Golf Plaid Youth Button Down</t>
        </is>
      </c>
      <c r="D5964" s="0" t="inlineStr">
        <is>
          <t>138891</t>
        </is>
      </c>
      <c r="E5964" s="0" t="inlineStr">
        <is>
          <t>BLANK GOLF Y CL:138891E-YXL</t>
        </is>
      </c>
      <c r="F5964" s="0" t="inlineStr">
        <is>
          <t>899138891044</t>
        </is>
      </c>
      <c r="G5964" s="0" t="inlineStr">
        <is>
          <t>YOUTH</t>
        </is>
      </c>
      <c r="H5964" s="0" t="inlineStr">
        <is>
          <t>YXL</t>
        </is>
      </c>
      <c r="I5964" s="0">
        <v>69.99</v>
      </c>
      <c r="J5964" s="0">
        <v>2</v>
      </c>
    </row>
    <row r="5965" spans="1:10" customHeight="0">
      <c r="A5965" s="0">
        <f>HYPERLINK("https://dl.dropboxusercontent.com/scl/fi/12jh9l46cqmhl4feh8ftq/golf-138890-ff.jpg?rlkey=m0ytuaordg74wqr2j0pfhsunu&amp;dl=0","Click to download Image")</f>
      </c>
      <c r="C5965" s="0" t="inlineStr">
        <is>
          <t>Golf Plaid Youth Button Down</t>
        </is>
      </c>
      <c r="D5965" s="0" t="inlineStr">
        <is>
          <t>138890</t>
        </is>
      </c>
      <c r="E5965" s="0" t="inlineStr">
        <is>
          <t>BLANK GOLF Y BK:138890B-YS</t>
        </is>
      </c>
      <c r="F5965" s="0" t="inlineStr">
        <is>
          <t>899138890016</t>
        </is>
      </c>
      <c r="G5965" s="0" t="inlineStr">
        <is>
          <t>YOUTH</t>
        </is>
      </c>
      <c r="H5965" s="0" t="inlineStr">
        <is>
          <t>YS</t>
        </is>
      </c>
      <c r="I5965" s="0">
        <v>69.99</v>
      </c>
      <c r="J5965" s="0">
        <v>0</v>
      </c>
    </row>
    <row r="5966" spans="1:10" customHeight="0">
      <c r="A5966" s="0">
        <f>HYPERLINK("https://dl.dropboxusercontent.com/scl/fi/12jh9l46cqmhl4feh8ftq/golf-138890-ff.jpg?rlkey=m0ytuaordg74wqr2j0pfhsunu&amp;dl=0","Click to download Image")</f>
      </c>
      <c r="C5966" s="0" t="inlineStr">
        <is>
          <t>Golf Plaid Youth Button Down</t>
        </is>
      </c>
      <c r="D5966" s="0" t="inlineStr">
        <is>
          <t>138890</t>
        </is>
      </c>
      <c r="E5966" s="0" t="inlineStr">
        <is>
          <t>BLANK GOLF Y BK:138890C-YM</t>
        </is>
      </c>
      <c r="F5966" s="0" t="inlineStr">
        <is>
          <t>899138890023</t>
        </is>
      </c>
      <c r="G5966" s="0" t="inlineStr">
        <is>
          <t>YOUTH</t>
        </is>
      </c>
      <c r="H5966" s="0" t="inlineStr">
        <is>
          <t>YM</t>
        </is>
      </c>
      <c r="I5966" s="0">
        <v>69.99</v>
      </c>
      <c r="J5966" s="0">
        <v>2</v>
      </c>
    </row>
    <row r="5967" spans="1:10" customHeight="0">
      <c r="A5967" s="0">
        <f>HYPERLINK("https://dl.dropboxusercontent.com/scl/fi/crkz7pxpn8rugw7elp54q/golf-138889-f.jpg?rlkey=3ykmdwetj9u0tzuxgsua2j3xk&amp;dl=0","Click to download Image")</f>
      </c>
      <c r="C5967" s="0" t="inlineStr">
        <is>
          <t>Golf Plaid Youth Button Down</t>
        </is>
      </c>
      <c r="D5967" s="0" t="inlineStr">
        <is>
          <t>138889</t>
        </is>
      </c>
      <c r="E5967" s="0" t="inlineStr">
        <is>
          <t>BLANK GOLF Y GY:138889B-YS</t>
        </is>
      </c>
      <c r="F5967" s="0" t="inlineStr">
        <is>
          <t>899138889010</t>
        </is>
      </c>
      <c r="G5967" s="0" t="inlineStr">
        <is>
          <t>YOUTH</t>
        </is>
      </c>
      <c r="H5967" s="0" t="inlineStr">
        <is>
          <t>YS</t>
        </is>
      </c>
      <c r="I5967" s="0">
        <v>69.99</v>
      </c>
      <c r="J5967" s="0">
        <v>2</v>
      </c>
    </row>
    <row r="5968" spans="1:10" customHeight="0">
      <c r="A5968" s="0">
        <f>HYPERLINK("https://dl.dropboxusercontent.com/scl/fi/crkz7pxpn8rugw7elp54q/golf-138889-f.jpg?rlkey=3ykmdwetj9u0tzuxgsua2j3xk&amp;dl=0","Click to download Image")</f>
      </c>
      <c r="C5968" s="0" t="inlineStr">
        <is>
          <t>Golf Plaid Youth Button Down</t>
        </is>
      </c>
      <c r="D5968" s="0" t="inlineStr">
        <is>
          <t>138889</t>
        </is>
      </c>
      <c r="E5968" s="0" t="inlineStr">
        <is>
          <t>BLANK GOLF Y GY:138889C-YM</t>
        </is>
      </c>
      <c r="F5968" s="0" t="inlineStr">
        <is>
          <t>899138889027</t>
        </is>
      </c>
      <c r="G5968" s="0" t="inlineStr">
        <is>
          <t>YOUTH</t>
        </is>
      </c>
      <c r="H5968" s="0" t="inlineStr">
        <is>
          <t>YM</t>
        </is>
      </c>
      <c r="I5968" s="0">
        <v>69.99</v>
      </c>
      <c r="J5968" s="0">
        <v>3</v>
      </c>
    </row>
    <row r="5969" spans="1:10" customHeight="0">
      <c r="A5969" s="0">
        <f>HYPERLINK("https://dl.dropboxusercontent.com/scl/fi/crkz7pxpn8rugw7elp54q/golf-138889-f.jpg?rlkey=3ykmdwetj9u0tzuxgsua2j3xk&amp;dl=0","Click to download Image")</f>
      </c>
      <c r="C5969" s="0" t="inlineStr">
        <is>
          <t>Golf Plaid Youth Button Down</t>
        </is>
      </c>
      <c r="D5969" s="0" t="inlineStr">
        <is>
          <t>138889</t>
        </is>
      </c>
      <c r="E5969" s="0" t="inlineStr">
        <is>
          <t>BLANK GOLF Y GY:138889D-YL</t>
        </is>
      </c>
      <c r="F5969" s="0" t="inlineStr">
        <is>
          <t>899138889034</t>
        </is>
      </c>
      <c r="G5969" s="0" t="inlineStr">
        <is>
          <t>YOUTH</t>
        </is>
      </c>
      <c r="H5969" s="0" t="inlineStr">
        <is>
          <t>YL</t>
        </is>
      </c>
      <c r="I5969" s="0">
        <v>69.99</v>
      </c>
      <c r="J5969" s="0">
        <v>3</v>
      </c>
    </row>
    <row r="5970" spans="1:10" customHeight="0">
      <c r="A5970" s="0">
        <f>HYPERLINK("https://dl.dropboxusercontent.com/scl/fi/crkz7pxpn8rugw7elp54q/golf-138889-f.jpg?rlkey=3ykmdwetj9u0tzuxgsua2j3xk&amp;dl=0","Click to download Image")</f>
      </c>
      <c r="C5970" s="0" t="inlineStr">
        <is>
          <t>Golf Plaid Youth Button Down</t>
        </is>
      </c>
      <c r="D5970" s="0" t="inlineStr">
        <is>
          <t>138889</t>
        </is>
      </c>
      <c r="E5970" s="0" t="inlineStr">
        <is>
          <t>BLANK GOLF Y GY:138889E-YXL</t>
        </is>
      </c>
      <c r="F5970" s="0" t="inlineStr">
        <is>
          <t>899138889041</t>
        </is>
      </c>
      <c r="G5970" s="0" t="inlineStr">
        <is>
          <t>YOUTH</t>
        </is>
      </c>
      <c r="H5970" s="0" t="inlineStr">
        <is>
          <t>YXL</t>
        </is>
      </c>
      <c r="I5970" s="0">
        <v>69.99</v>
      </c>
      <c r="J5970" s="0">
        <v>2</v>
      </c>
    </row>
    <row r="5971" spans="1:10" customHeight="0">
      <c r="A5971" s="0">
        <f>HYPERLINK("https://dl.dropboxusercontent.com/scl/fi/nsifmlr3b8ix2rwu3yowq/uniform-134568-t.jpg?rlkey=0l512jepryobr10kxfdou2q0w&amp;dl=0","Click to download Image")</f>
      </c>
      <c r="C5971" s="0" t="inlineStr">
        <is>
          <t>Uniform Polo Girls</t>
        </is>
      </c>
      <c r="D5971" s="0" t="inlineStr">
        <is>
          <t>134568</t>
        </is>
      </c>
      <c r="E5971" s="0" t="inlineStr">
        <is>
          <t>BLANK UNIFOR Y BK:134568B-YS</t>
        </is>
      </c>
      <c r="F5971" s="0" t="inlineStr">
        <is>
          <t>899134568018</t>
        </is>
      </c>
      <c r="G5971" s="0" t="inlineStr">
        <is>
          <t>YOUTH</t>
        </is>
      </c>
      <c r="H5971" s="0" t="inlineStr">
        <is>
          <t>YS</t>
        </is>
      </c>
      <c r="I5971" s="0">
        <v>19.99</v>
      </c>
      <c r="J5971" s="0">
        <v>5</v>
      </c>
    </row>
    <row r="5972" spans="1:10" customHeight="0">
      <c r="A5972" s="0">
        <f>HYPERLINK("https://dl.dropboxusercontent.com/scl/fi/nsifmlr3b8ix2rwu3yowq/uniform-134568-t.jpg?rlkey=0l512jepryobr10kxfdou2q0w&amp;dl=0","Click to download Image")</f>
      </c>
      <c r="C5972" s="0" t="inlineStr">
        <is>
          <t>Uniform Polo Girls</t>
        </is>
      </c>
      <c r="D5972" s="0" t="inlineStr">
        <is>
          <t>134568</t>
        </is>
      </c>
      <c r="E5972" s="0" t="inlineStr">
        <is>
          <t>BLANK UNIFOR Y BK:134568C-YM</t>
        </is>
      </c>
      <c r="F5972" s="0" t="inlineStr">
        <is>
          <t>899134568025</t>
        </is>
      </c>
      <c r="G5972" s="0" t="inlineStr">
        <is>
          <t>YOUTH</t>
        </is>
      </c>
      <c r="H5972" s="0" t="inlineStr">
        <is>
          <t>YM</t>
        </is>
      </c>
      <c r="I5972" s="0">
        <v>19.99</v>
      </c>
      <c r="J5972" s="0">
        <v>6</v>
      </c>
    </row>
    <row r="5973" spans="1:10" customHeight="0">
      <c r="A5973" s="0">
        <f>HYPERLINK("https://dl.dropboxusercontent.com/scl/fi/nsifmlr3b8ix2rwu3yowq/uniform-134568-t.jpg?rlkey=0l512jepryobr10kxfdou2q0w&amp;dl=0","Click to download Image")</f>
      </c>
      <c r="C5973" s="0" t="inlineStr">
        <is>
          <t>Uniform Polo Girls</t>
        </is>
      </c>
      <c r="D5973" s="0" t="inlineStr">
        <is>
          <t>134568</t>
        </is>
      </c>
      <c r="E5973" s="0" t="inlineStr">
        <is>
          <t>BLANK UNIFOR Y BK:134568D-YL</t>
        </is>
      </c>
      <c r="F5973" s="0" t="inlineStr">
        <is>
          <t>899134568032</t>
        </is>
      </c>
      <c r="G5973" s="0" t="inlineStr">
        <is>
          <t>YOUTH</t>
        </is>
      </c>
      <c r="H5973" s="0" t="inlineStr">
        <is>
          <t>YL</t>
        </is>
      </c>
      <c r="I5973" s="0">
        <v>19.99</v>
      </c>
      <c r="J5973" s="0">
        <v>6</v>
      </c>
    </row>
    <row r="5974" spans="1:10" customHeight="0">
      <c r="A5974" s="0">
        <f>HYPERLINK("https://dl.dropboxusercontent.com/scl/fi/nsifmlr3b8ix2rwu3yowq/uniform-134568-t.jpg?rlkey=0l512jepryobr10kxfdou2q0w&amp;dl=0","Click to download Image")</f>
      </c>
      <c r="C5974" s="0" t="inlineStr">
        <is>
          <t>Uniform Polo Girls</t>
        </is>
      </c>
      <c r="D5974" s="0" t="inlineStr">
        <is>
          <t>134568</t>
        </is>
      </c>
      <c r="E5974" s="0" t="inlineStr">
        <is>
          <t>BLANK UNIFOR Y BK:134568E-YXL</t>
        </is>
      </c>
      <c r="F5974" s="0" t="inlineStr">
        <is>
          <t>899134568049</t>
        </is>
      </c>
      <c r="G5974" s="0" t="inlineStr">
        <is>
          <t>YOUTH</t>
        </is>
      </c>
      <c r="H5974" s="0" t="inlineStr">
        <is>
          <t>YXL</t>
        </is>
      </c>
      <c r="I5974" s="0">
        <v>19.99</v>
      </c>
      <c r="J5974" s="0">
        <v>6</v>
      </c>
    </row>
    <row r="5975" spans="1:10" customHeight="0">
      <c r="A5975" s="0">
        <f>HYPERLINK("https://dl.dropboxusercontent.com/scl/fi/ol69g55ml96ukkhblnl08/uniform-134569-tn.jpg?rlkey=g4sk6yohwrs5ko14owiasv464&amp;dl=0","Click to download Image")</f>
      </c>
      <c r="C5975" s="0" t="inlineStr">
        <is>
          <t>Uniform Polo Boys</t>
        </is>
      </c>
      <c r="D5975" s="0" t="inlineStr">
        <is>
          <t>134569</t>
        </is>
      </c>
      <c r="E5975" s="0" t="inlineStr">
        <is>
          <t>BLANK UNIFOR Y BK:134569B-YS</t>
        </is>
      </c>
      <c r="F5975" s="0" t="inlineStr">
        <is>
          <t>899134569015</t>
        </is>
      </c>
      <c r="G5975" s="0" t="inlineStr">
        <is>
          <t>YOUTH</t>
        </is>
      </c>
      <c r="H5975" s="0" t="inlineStr">
        <is>
          <t>YS</t>
        </is>
      </c>
      <c r="I5975" s="0">
        <v>19.99</v>
      </c>
      <c r="J5975" s="0">
        <v>19</v>
      </c>
    </row>
    <row r="5976" spans="1:10" customHeight="0">
      <c r="A5976" s="0">
        <f>HYPERLINK("https://dl.dropboxusercontent.com/scl/fi/ol69g55ml96ukkhblnl08/uniform-134569-tn.jpg?rlkey=g4sk6yohwrs5ko14owiasv464&amp;dl=0","Click to download Image")</f>
      </c>
      <c r="C5976" s="0" t="inlineStr">
        <is>
          <t>Uniform Polo Boys</t>
        </is>
      </c>
      <c r="D5976" s="0" t="inlineStr">
        <is>
          <t>134569</t>
        </is>
      </c>
      <c r="E5976" s="0" t="inlineStr">
        <is>
          <t>BLANK UNIFOR Y BK:134569C-YM</t>
        </is>
      </c>
      <c r="F5976" s="0" t="inlineStr">
        <is>
          <t>899134569022</t>
        </is>
      </c>
      <c r="G5976" s="0" t="inlineStr">
        <is>
          <t>YOUTH</t>
        </is>
      </c>
      <c r="H5976" s="0" t="inlineStr">
        <is>
          <t>YM</t>
        </is>
      </c>
      <c r="I5976" s="0">
        <v>19.99</v>
      </c>
      <c r="J5976" s="0">
        <v>19</v>
      </c>
    </row>
    <row r="5977" spans="1:10" customHeight="0">
      <c r="A5977" s="0">
        <f>HYPERLINK("https://dl.dropboxusercontent.com/scl/fi/ol69g55ml96ukkhblnl08/uniform-134569-tn.jpg?rlkey=g4sk6yohwrs5ko14owiasv464&amp;dl=0","Click to download Image")</f>
      </c>
      <c r="C5977" s="0" t="inlineStr">
        <is>
          <t>Uniform Polo Boys</t>
        </is>
      </c>
      <c r="D5977" s="0" t="inlineStr">
        <is>
          <t>134569</t>
        </is>
      </c>
      <c r="E5977" s="0" t="inlineStr">
        <is>
          <t>BLANK UNIFOR Y BK:134569D-YL</t>
        </is>
      </c>
      <c r="F5977" s="0" t="inlineStr">
        <is>
          <t>899134569039</t>
        </is>
      </c>
      <c r="G5977" s="0" t="inlineStr">
        <is>
          <t>YOUTH</t>
        </is>
      </c>
      <c r="H5977" s="0" t="inlineStr">
        <is>
          <t>YL</t>
        </is>
      </c>
      <c r="I5977" s="0">
        <v>19.99</v>
      </c>
      <c r="J5977" s="0">
        <v>19</v>
      </c>
    </row>
    <row r="5978" spans="1:10" customHeight="0">
      <c r="A5978" s="0">
        <f>HYPERLINK("https://dl.dropboxusercontent.com/scl/fi/ol69g55ml96ukkhblnl08/uniform-134569-tn.jpg?rlkey=g4sk6yohwrs5ko14owiasv464&amp;dl=0","Click to download Image")</f>
      </c>
      <c r="C5978" s="0" t="inlineStr">
        <is>
          <t>Uniform Polo Boys</t>
        </is>
      </c>
      <c r="D5978" s="0" t="inlineStr">
        <is>
          <t>134569</t>
        </is>
      </c>
      <c r="E5978" s="0" t="inlineStr">
        <is>
          <t>BLANK UNIFOR Y BK:134569E-YXL</t>
        </is>
      </c>
      <c r="F5978" s="0" t="inlineStr">
        <is>
          <t>899134569046</t>
        </is>
      </c>
      <c r="G5978" s="0" t="inlineStr">
        <is>
          <t>YOUTH</t>
        </is>
      </c>
      <c r="H5978" s="0" t="inlineStr">
        <is>
          <t>YXL</t>
        </is>
      </c>
      <c r="I5978" s="0">
        <v>19.99</v>
      </c>
      <c r="J5978" s="0">
        <v>19</v>
      </c>
    </row>
    <row r="5979" spans="1:10" customHeight="0">
      <c r="A5979" s="0">
        <f>HYPERLINK("https://dl.dropboxusercontent.com/scl/fi/uyb7nb2lu5yk4vjgq3qqq/uniform-134570-tn.jpg?rlkey=q3waxjcip793nivedzfnkh6vj&amp;dl=0","Click to download Image")</f>
      </c>
      <c r="C5979" s="0" t="inlineStr">
        <is>
          <t>Uniform Polo Boys</t>
        </is>
      </c>
      <c r="D5979" s="0" t="inlineStr">
        <is>
          <t>134570</t>
        </is>
      </c>
      <c r="E5979" s="0" t="inlineStr">
        <is>
          <t>BLANK UNIFOR Y CL:134570B-YS</t>
        </is>
      </c>
      <c r="F5979" s="0" t="inlineStr">
        <is>
          <t>899134570011</t>
        </is>
      </c>
      <c r="G5979" s="0" t="inlineStr">
        <is>
          <t>YOUTH</t>
        </is>
      </c>
      <c r="H5979" s="0" t="inlineStr">
        <is>
          <t>YS</t>
        </is>
      </c>
      <c r="I5979" s="0">
        <v>19.99</v>
      </c>
      <c r="J5979" s="0">
        <v>19</v>
      </c>
    </row>
    <row r="5980" spans="1:10" customHeight="0">
      <c r="A5980" s="0">
        <f>HYPERLINK("https://dl.dropboxusercontent.com/scl/fi/uyb7nb2lu5yk4vjgq3qqq/uniform-134570-tn.jpg?rlkey=q3waxjcip793nivedzfnkh6vj&amp;dl=0","Click to download Image")</f>
      </c>
      <c r="C5980" s="0" t="inlineStr">
        <is>
          <t>Uniform Polo Boys</t>
        </is>
      </c>
      <c r="D5980" s="0" t="inlineStr">
        <is>
          <t>134570</t>
        </is>
      </c>
      <c r="E5980" s="0" t="inlineStr">
        <is>
          <t>BLANK UNIFOR Y CL:134570C-YM</t>
        </is>
      </c>
      <c r="F5980" s="0" t="inlineStr">
        <is>
          <t>899134570028</t>
        </is>
      </c>
      <c r="G5980" s="0" t="inlineStr">
        <is>
          <t>YOUTH</t>
        </is>
      </c>
      <c r="H5980" s="0" t="inlineStr">
        <is>
          <t>YM</t>
        </is>
      </c>
      <c r="I5980" s="0">
        <v>19.99</v>
      </c>
      <c r="J5980" s="0">
        <v>19</v>
      </c>
    </row>
    <row r="5981" spans="1:10" customHeight="0">
      <c r="A5981" s="0">
        <f>HYPERLINK("https://dl.dropboxusercontent.com/scl/fi/uyb7nb2lu5yk4vjgq3qqq/uniform-134570-tn.jpg?rlkey=q3waxjcip793nivedzfnkh6vj&amp;dl=0","Click to download Image")</f>
      </c>
      <c r="C5981" s="0" t="inlineStr">
        <is>
          <t>Uniform Polo Boys</t>
        </is>
      </c>
      <c r="D5981" s="0" t="inlineStr">
        <is>
          <t>134570</t>
        </is>
      </c>
      <c r="E5981" s="0" t="inlineStr">
        <is>
          <t>BLANK UNIFOR Y CL:134570D-YL</t>
        </is>
      </c>
      <c r="F5981" s="0" t="inlineStr">
        <is>
          <t>899134570035</t>
        </is>
      </c>
      <c r="G5981" s="0" t="inlineStr">
        <is>
          <t>YOUTH</t>
        </is>
      </c>
      <c r="H5981" s="0" t="inlineStr">
        <is>
          <t>YL</t>
        </is>
      </c>
      <c r="I5981" s="0">
        <v>19.99</v>
      </c>
      <c r="J5981" s="0">
        <v>19</v>
      </c>
    </row>
    <row r="5982" spans="1:10" customHeight="0">
      <c r="A5982" s="0">
        <f>HYPERLINK("https://dl.dropboxusercontent.com/scl/fi/uyb7nb2lu5yk4vjgq3qqq/uniform-134570-tn.jpg?rlkey=q3waxjcip793nivedzfnkh6vj&amp;dl=0","Click to download Image")</f>
      </c>
      <c r="C5982" s="0" t="inlineStr">
        <is>
          <t>Uniform Polo Boys</t>
        </is>
      </c>
      <c r="D5982" s="0" t="inlineStr">
        <is>
          <t>134570</t>
        </is>
      </c>
      <c r="E5982" s="0" t="inlineStr">
        <is>
          <t>BLANK UNIFOR Y CL:134570E-YXL</t>
        </is>
      </c>
      <c r="F5982" s="0" t="inlineStr">
        <is>
          <t>899134570042</t>
        </is>
      </c>
      <c r="G5982" s="0" t="inlineStr">
        <is>
          <t>YOUTH</t>
        </is>
      </c>
      <c r="H5982" s="0" t="inlineStr">
        <is>
          <t>YXL</t>
        </is>
      </c>
      <c r="I5982" s="0">
        <v>19.99</v>
      </c>
      <c r="J5982" s="0">
        <v>19</v>
      </c>
    </row>
    <row r="5983" spans="1:10" customHeight="0">
      <c r="A5983" s="0">
        <f>HYPERLINK("https://dl.dropboxusercontent.com/scl/fi/t6kd7vgjgea1pozo5w8k8/uniform-m-136337-t.jpg?rlkey=3hiiwj7im6vhcwz8g50rjsjod&amp;dl=0","Click to download Image")</f>
      </c>
      <c r="C5983" s="0" t="inlineStr">
        <is>
          <t>Uniform Polo Boys</t>
        </is>
      </c>
      <c r="D5983" s="0" t="inlineStr">
        <is>
          <t>136337</t>
        </is>
      </c>
      <c r="E5983" s="0" t="inlineStr">
        <is>
          <t>BLANK UNIFOR Y HG:136337B-YS</t>
        </is>
      </c>
      <c r="F5983" s="0" t="inlineStr">
        <is>
          <t>899136337018</t>
        </is>
      </c>
      <c r="G5983" s="0" t="inlineStr">
        <is>
          <t>YOUTH</t>
        </is>
      </c>
      <c r="H5983" s="0" t="inlineStr">
        <is>
          <t>YS</t>
        </is>
      </c>
      <c r="I5983" s="0">
        <v>19.99</v>
      </c>
      <c r="J5983" s="0">
        <v>34</v>
      </c>
    </row>
    <row r="5984" spans="1:10" customHeight="0">
      <c r="A5984" s="0">
        <f>HYPERLINK("https://dl.dropboxusercontent.com/scl/fi/t6kd7vgjgea1pozo5w8k8/uniform-m-136337-t.jpg?rlkey=3hiiwj7im6vhcwz8g50rjsjod&amp;dl=0","Click to download Image")</f>
      </c>
      <c r="C5984" s="0" t="inlineStr">
        <is>
          <t>Uniform Polo Boys</t>
        </is>
      </c>
      <c r="D5984" s="0" t="inlineStr">
        <is>
          <t>136337</t>
        </is>
      </c>
      <c r="E5984" s="0" t="inlineStr">
        <is>
          <t>BLANK UNIFOR Y HG:136337C-YM</t>
        </is>
      </c>
      <c r="F5984" s="0" t="inlineStr">
        <is>
          <t>899136337025</t>
        </is>
      </c>
      <c r="G5984" s="0" t="inlineStr">
        <is>
          <t>YOUTH</t>
        </is>
      </c>
      <c r="H5984" s="0" t="inlineStr">
        <is>
          <t>YM</t>
        </is>
      </c>
      <c r="I5984" s="0">
        <v>19.99</v>
      </c>
      <c r="J5984" s="0">
        <v>29</v>
      </c>
    </row>
    <row r="5985" spans="1:10" customHeight="0">
      <c r="A5985" s="0">
        <f>HYPERLINK("https://dl.dropboxusercontent.com/scl/fi/t6kd7vgjgea1pozo5w8k8/uniform-m-136337-t.jpg?rlkey=3hiiwj7im6vhcwz8g50rjsjod&amp;dl=0","Click to download Image")</f>
      </c>
      <c r="C5985" s="0" t="inlineStr">
        <is>
          <t>Uniform Polo Boys</t>
        </is>
      </c>
      <c r="D5985" s="0" t="inlineStr">
        <is>
          <t>136337</t>
        </is>
      </c>
      <c r="E5985" s="0" t="inlineStr">
        <is>
          <t>BLANK UNIFOR Y HG:136337D-YL</t>
        </is>
      </c>
      <c r="F5985" s="0" t="inlineStr">
        <is>
          <t>899136337032</t>
        </is>
      </c>
      <c r="G5985" s="0" t="inlineStr">
        <is>
          <t>YOUTH</t>
        </is>
      </c>
      <c r="H5985" s="0" t="inlineStr">
        <is>
          <t>YL</t>
        </is>
      </c>
      <c r="I5985" s="0">
        <v>19.99</v>
      </c>
      <c r="J5985" s="0">
        <v>21</v>
      </c>
    </row>
    <row r="5986" spans="1:10" customHeight="0">
      <c r="A5986" s="0">
        <f>HYPERLINK("https://dl.dropboxusercontent.com/scl/fi/t6kd7vgjgea1pozo5w8k8/uniform-m-136337-t.jpg?rlkey=3hiiwj7im6vhcwz8g50rjsjod&amp;dl=0","Click to download Image")</f>
      </c>
      <c r="C5986" s="0" t="inlineStr">
        <is>
          <t>Uniform Polo Boys</t>
        </is>
      </c>
      <c r="D5986" s="0" t="inlineStr">
        <is>
          <t>136337</t>
        </is>
      </c>
      <c r="E5986" s="0" t="inlineStr">
        <is>
          <t>BLANK UNIFOR Y HG:136337E-YXL</t>
        </is>
      </c>
      <c r="F5986" s="0" t="inlineStr">
        <is>
          <t>899136337049</t>
        </is>
      </c>
      <c r="G5986" s="0" t="inlineStr">
        <is>
          <t>YOUTH</t>
        </is>
      </c>
      <c r="H5986" s="0" t="inlineStr">
        <is>
          <t>YXL</t>
        </is>
      </c>
      <c r="I5986" s="0">
        <v>19.99</v>
      </c>
      <c r="J5986" s="0">
        <v>13</v>
      </c>
    </row>
    <row r="5987" spans="1:10" customHeight="0">
      <c r="A5987" s="0">
        <f>HYPERLINK("https://dl.dropboxusercontent.com/scl/fi/milekmz6rni87sjpqgt2v/114059-f.jpg?rlkey=mvnbebbfeunynwgpzf06me91e&amp;dl=0","Click to download Image")</f>
      </c>
      <c r="B5987" s="0">
        <f>HYPERLINK("https://dl.dropboxusercontent.com/scl/fi/tv0xzchmu8ne6z3a3v7of/graphic-update22022-youth.jpg?rlkey=zvunh7dcvl73sqaie5jxojo5j&amp;dl=0","Click to download SizeChart")</f>
      </c>
      <c r="C5987" s="0" t="inlineStr">
        <is>
          <t>Manchester Youth Sports Jacket</t>
        </is>
      </c>
      <c r="D5987" s="0" t="inlineStr">
        <is>
          <t>114059</t>
        </is>
      </c>
      <c r="E5987" s="0" t="inlineStr">
        <is>
          <t>BLANK MANCHE Y RL:114059B-YS</t>
        </is>
      </c>
      <c r="F5987" s="0" t="inlineStr">
        <is>
          <t>899114059017</t>
        </is>
      </c>
      <c r="G5987" s="0" t="inlineStr">
        <is>
          <t>YOUTH</t>
        </is>
      </c>
      <c r="H5987" s="0" t="inlineStr">
        <is>
          <t>YS</t>
        </is>
      </c>
      <c r="I5987" s="0">
        <v>46.99</v>
      </c>
      <c r="J5987" s="0">
        <v>32</v>
      </c>
    </row>
    <row r="5988" spans="1:10" customHeight="0">
      <c r="A5988" s="0">
        <f>HYPERLINK("https://dl.dropboxusercontent.com/scl/fi/milekmz6rni87sjpqgt2v/114059-f.jpg?rlkey=mvnbebbfeunynwgpzf06me91e&amp;dl=0","Click to download Image")</f>
      </c>
      <c r="B5988" s="0">
        <f>HYPERLINK("https://dl.dropboxusercontent.com/scl/fi/tv0xzchmu8ne6z3a3v7of/graphic-update22022-youth.jpg?rlkey=zvunh7dcvl73sqaie5jxojo5j&amp;dl=0","Click to download SizeChart")</f>
      </c>
      <c r="C5988" s="0" t="inlineStr">
        <is>
          <t>Manchester Youth Sports Jacket</t>
        </is>
      </c>
      <c r="D5988" s="0" t="inlineStr">
        <is>
          <t>114059</t>
        </is>
      </c>
      <c r="E5988" s="0" t="inlineStr">
        <is>
          <t>BLANK MANCHE Y RL:114059C-YM</t>
        </is>
      </c>
      <c r="F5988" s="0" t="inlineStr">
        <is>
          <t>899114059024</t>
        </is>
      </c>
      <c r="G5988" s="0" t="inlineStr">
        <is>
          <t>YOUTH</t>
        </is>
      </c>
      <c r="H5988" s="0" t="inlineStr">
        <is>
          <t>YM</t>
        </is>
      </c>
      <c r="I5988" s="0">
        <v>46.99</v>
      </c>
      <c r="J5988" s="0">
        <v>57</v>
      </c>
    </row>
    <row r="5989" spans="1:10" customHeight="0">
      <c r="A5989" s="0">
        <f>HYPERLINK("https://dl.dropboxusercontent.com/scl/fi/milekmz6rni87sjpqgt2v/114059-f.jpg?rlkey=mvnbebbfeunynwgpzf06me91e&amp;dl=0","Click to download Image")</f>
      </c>
      <c r="B5989" s="0">
        <f>HYPERLINK("https://dl.dropboxusercontent.com/scl/fi/tv0xzchmu8ne6z3a3v7of/graphic-update22022-youth.jpg?rlkey=zvunh7dcvl73sqaie5jxojo5j&amp;dl=0","Click to download SizeChart")</f>
      </c>
      <c r="C5989" s="0" t="inlineStr">
        <is>
          <t>Manchester Youth Sports Jacket</t>
        </is>
      </c>
      <c r="D5989" s="0" t="inlineStr">
        <is>
          <t>114059</t>
        </is>
      </c>
      <c r="E5989" s="0" t="inlineStr">
        <is>
          <t>BLANK MANCHE Y RL:114059D-YL</t>
        </is>
      </c>
      <c r="F5989" s="0" t="inlineStr">
        <is>
          <t>899114059031</t>
        </is>
      </c>
      <c r="G5989" s="0" t="inlineStr">
        <is>
          <t>YOUTH</t>
        </is>
      </c>
      <c r="H5989" s="0" t="inlineStr">
        <is>
          <t>YL</t>
        </is>
      </c>
      <c r="I5989" s="0">
        <v>46.99</v>
      </c>
      <c r="J5989" s="0">
        <v>64</v>
      </c>
    </row>
    <row r="5990" spans="1:10" customHeight="0">
      <c r="A5990" s="0">
        <f>HYPERLINK("https://dl.dropboxusercontent.com/scl/fi/wa9t1nbfx3mq55ucoxxfe/114058-f.jpg?rlkey=roiix2ducx4flfev5k97fvw1i&amp;dl=0","Click to download Image")</f>
      </c>
      <c r="B5990" s="0">
        <f>HYPERLINK("https://dl.dropboxusercontent.com/scl/fi/tv0xzchmu8ne6z3a3v7of/graphic-update22022-youth.jpg?rlkey=zvunh7dcvl73sqaie5jxojo5j&amp;dl=0","Click to download SizeChart")</f>
      </c>
      <c r="C5990" s="0" t="inlineStr">
        <is>
          <t>Manchester Youth Sports Jacket</t>
        </is>
      </c>
      <c r="D5990" s="0" t="inlineStr">
        <is>
          <t>114058</t>
        </is>
      </c>
      <c r="E5990" s="0" t="inlineStr">
        <is>
          <t>BLANK MANCHE Y NY:114058B-YS</t>
        </is>
      </c>
      <c r="F5990" s="0" t="inlineStr">
        <is>
          <t>899114058010</t>
        </is>
      </c>
      <c r="G5990" s="0" t="inlineStr">
        <is>
          <t>YOUTH</t>
        </is>
      </c>
      <c r="H5990" s="0" t="inlineStr">
        <is>
          <t>YS</t>
        </is>
      </c>
      <c r="I5990" s="0">
        <v>46.99</v>
      </c>
      <c r="J5990" s="0">
        <v>7</v>
      </c>
    </row>
    <row r="5991" spans="1:10" customHeight="0">
      <c r="A5991" s="0">
        <f>HYPERLINK("https://dl.dropboxusercontent.com/scl/fi/wa9t1nbfx3mq55ucoxxfe/114058-f.jpg?rlkey=roiix2ducx4flfev5k97fvw1i&amp;dl=0","Click to download Image")</f>
      </c>
      <c r="B5991" s="0">
        <f>HYPERLINK("https://dl.dropboxusercontent.com/scl/fi/tv0xzchmu8ne6z3a3v7of/graphic-update22022-youth.jpg?rlkey=zvunh7dcvl73sqaie5jxojo5j&amp;dl=0","Click to download SizeChart")</f>
      </c>
      <c r="C5991" s="0" t="inlineStr">
        <is>
          <t>Manchester Youth Sports Jacket</t>
        </is>
      </c>
      <c r="D5991" s="0" t="inlineStr">
        <is>
          <t>114058</t>
        </is>
      </c>
      <c r="E5991" s="0" t="inlineStr">
        <is>
          <t>BLANK MANCHE Y NY:114058C-YM</t>
        </is>
      </c>
      <c r="F5991" s="0" t="inlineStr">
        <is>
          <t>899114058027</t>
        </is>
      </c>
      <c r="G5991" s="0" t="inlineStr">
        <is>
          <t>YOUTH</t>
        </is>
      </c>
      <c r="H5991" s="0" t="inlineStr">
        <is>
          <t>YM</t>
        </is>
      </c>
      <c r="I5991" s="0">
        <v>46.99</v>
      </c>
      <c r="J5991" s="0">
        <v>44</v>
      </c>
    </row>
    <row r="5992" spans="1:10" customHeight="0">
      <c r="A5992" s="0">
        <f>HYPERLINK("https://dl.dropboxusercontent.com/scl/fi/wa9t1nbfx3mq55ucoxxfe/114058-f.jpg?rlkey=roiix2ducx4flfev5k97fvw1i&amp;dl=0","Click to download Image")</f>
      </c>
      <c r="B5992" s="0">
        <f>HYPERLINK("https://dl.dropboxusercontent.com/scl/fi/tv0xzchmu8ne6z3a3v7of/graphic-update22022-youth.jpg?rlkey=zvunh7dcvl73sqaie5jxojo5j&amp;dl=0","Click to download SizeChart")</f>
      </c>
      <c r="C5992" s="0" t="inlineStr">
        <is>
          <t>Manchester Youth Sports Jacket</t>
        </is>
      </c>
      <c r="D5992" s="0" t="inlineStr">
        <is>
          <t>114058</t>
        </is>
      </c>
      <c r="E5992" s="0" t="inlineStr">
        <is>
          <t>BLANK MANCHE Y NY:114058D-YL</t>
        </is>
      </c>
      <c r="F5992" s="0" t="inlineStr">
        <is>
          <t>899114058034</t>
        </is>
      </c>
      <c r="G5992" s="0" t="inlineStr">
        <is>
          <t>YOUTH</t>
        </is>
      </c>
      <c r="H5992" s="0" t="inlineStr">
        <is>
          <t>YL</t>
        </is>
      </c>
      <c r="I5992" s="0">
        <v>46.99</v>
      </c>
      <c r="J5992" s="0">
        <v>48</v>
      </c>
    </row>
    <row r="5993" spans="1:10" customHeight="0">
      <c r="A5993" s="0">
        <f>HYPERLINK("https://dl.dropboxusercontent.com/scl/fi/rg62pwjiuvw2vmqk5yy4d/114057-f.jpg?rlkey=zhhxlntomtleu4of2kqzjnvhp&amp;dl=0","Click to download Image")</f>
      </c>
      <c r="B5993" s="0">
        <f>HYPERLINK("https://dl.dropboxusercontent.com/scl/fi/tv0xzchmu8ne6z3a3v7of/graphic-update22022-youth.jpg?rlkey=zvunh7dcvl73sqaie5jxojo5j&amp;dl=0","Click to download SizeChart")</f>
      </c>
      <c r="C5993" s="0" t="inlineStr">
        <is>
          <t>Manchester Youth Sports Jacket</t>
        </is>
      </c>
      <c r="D5993" s="0" t="inlineStr">
        <is>
          <t>114057</t>
        </is>
      </c>
      <c r="E5993" s="0" t="inlineStr">
        <is>
          <t>BLANK MANCHE Y BK:114057B-YS</t>
        </is>
      </c>
      <c r="F5993" s="0" t="inlineStr">
        <is>
          <t>899114057013</t>
        </is>
      </c>
      <c r="G5993" s="0" t="inlineStr">
        <is>
          <t>YOUTH</t>
        </is>
      </c>
      <c r="H5993" s="0" t="inlineStr">
        <is>
          <t>YS</t>
        </is>
      </c>
      <c r="I5993" s="0">
        <v>46.99</v>
      </c>
      <c r="J5993" s="0">
        <v>75</v>
      </c>
    </row>
    <row r="5994" spans="1:10" customHeight="0">
      <c r="A5994" s="0">
        <f>HYPERLINK("https://dl.dropboxusercontent.com/scl/fi/rg62pwjiuvw2vmqk5yy4d/114057-f.jpg?rlkey=zhhxlntomtleu4of2kqzjnvhp&amp;dl=0","Click to download Image")</f>
      </c>
      <c r="B5994" s="0">
        <f>HYPERLINK("https://dl.dropboxusercontent.com/scl/fi/tv0xzchmu8ne6z3a3v7of/graphic-update22022-youth.jpg?rlkey=zvunh7dcvl73sqaie5jxojo5j&amp;dl=0","Click to download SizeChart")</f>
      </c>
      <c r="C5994" s="0" t="inlineStr">
        <is>
          <t>Manchester Youth Sports Jacket</t>
        </is>
      </c>
      <c r="D5994" s="0" t="inlineStr">
        <is>
          <t>114057</t>
        </is>
      </c>
      <c r="E5994" s="0" t="inlineStr">
        <is>
          <t>BLANK MANCHE Y BK:114057C-YM</t>
        </is>
      </c>
      <c r="F5994" s="0" t="inlineStr">
        <is>
          <t>899114057020</t>
        </is>
      </c>
      <c r="G5994" s="0" t="inlineStr">
        <is>
          <t>YOUTH</t>
        </is>
      </c>
      <c r="H5994" s="0" t="inlineStr">
        <is>
          <t>YM</t>
        </is>
      </c>
      <c r="I5994" s="0">
        <v>46.99</v>
      </c>
      <c r="J5994" s="0">
        <v>92</v>
      </c>
    </row>
    <row r="5995" spans="1:10" customHeight="0">
      <c r="A5995" s="0">
        <f>HYPERLINK("https://dl.dropboxusercontent.com/scl/fi/rg62pwjiuvw2vmqk5yy4d/114057-f.jpg?rlkey=zhhxlntomtleu4of2kqzjnvhp&amp;dl=0","Click to download Image")</f>
      </c>
      <c r="B5995" s="0">
        <f>HYPERLINK("https://dl.dropboxusercontent.com/scl/fi/tv0xzchmu8ne6z3a3v7of/graphic-update22022-youth.jpg?rlkey=zvunh7dcvl73sqaie5jxojo5j&amp;dl=0","Click to download SizeChart")</f>
      </c>
      <c r="C5995" s="0" t="inlineStr">
        <is>
          <t>Manchester Youth Sports Jacket</t>
        </is>
      </c>
      <c r="D5995" s="0" t="inlineStr">
        <is>
          <t>114057</t>
        </is>
      </c>
      <c r="E5995" s="0" t="inlineStr">
        <is>
          <t>BLANK MANCHE Y BK:114057D-YL</t>
        </is>
      </c>
      <c r="F5995" s="0" t="inlineStr">
        <is>
          <t>899114057037</t>
        </is>
      </c>
      <c r="G5995" s="0" t="inlineStr">
        <is>
          <t>YOUTH</t>
        </is>
      </c>
      <c r="H5995" s="0" t="inlineStr">
        <is>
          <t>YL</t>
        </is>
      </c>
      <c r="I5995" s="0">
        <v>46.99</v>
      </c>
      <c r="J5995" s="0">
        <v>129</v>
      </c>
    </row>
    <row r="5996" spans="1:10" customHeight="0">
      <c r="A5996" s="0">
        <f>HYPERLINK("https://dl.dropboxusercontent.com/scl/fi/001iu6dl5t3dg8i5a40hz/114056-f.jpg?rlkey=je064ak5kqq0ha5jh0jtxu3ao&amp;dl=0","Click to download Image")</f>
      </c>
      <c r="B5996" s="0">
        <f>HYPERLINK("https://dl.dropboxusercontent.com/scl/fi/tv0xzchmu8ne6z3a3v7of/graphic-update22022-youth.jpg?rlkey=zvunh7dcvl73sqaie5jxojo5j&amp;dl=0","Click to download SizeChart")</f>
      </c>
      <c r="C5996" s="0" t="inlineStr">
        <is>
          <t>Manchester Youth Sports Jacket</t>
        </is>
      </c>
      <c r="D5996" s="0" t="inlineStr">
        <is>
          <t>114056</t>
        </is>
      </c>
      <c r="E5996" s="0" t="inlineStr">
        <is>
          <t>BLANK MANCHE Y RD:114056B-YS</t>
        </is>
      </c>
      <c r="F5996" s="0" t="inlineStr">
        <is>
          <t>899114056016</t>
        </is>
      </c>
      <c r="G5996" s="0" t="inlineStr">
        <is>
          <t>YOUTH</t>
        </is>
      </c>
      <c r="H5996" s="0" t="inlineStr">
        <is>
          <t>YS</t>
        </is>
      </c>
      <c r="I5996" s="0">
        <v>46.99</v>
      </c>
      <c r="J5996" s="0">
        <v>14</v>
      </c>
    </row>
    <row r="5997" spans="1:10" customHeight="0">
      <c r="A5997" s="0">
        <f>HYPERLINK("https://dl.dropboxusercontent.com/scl/fi/001iu6dl5t3dg8i5a40hz/114056-f.jpg?rlkey=je064ak5kqq0ha5jh0jtxu3ao&amp;dl=0","Click to download Image")</f>
      </c>
      <c r="B5997" s="0">
        <f>HYPERLINK("https://dl.dropboxusercontent.com/scl/fi/tv0xzchmu8ne6z3a3v7of/graphic-update22022-youth.jpg?rlkey=zvunh7dcvl73sqaie5jxojo5j&amp;dl=0","Click to download SizeChart")</f>
      </c>
      <c r="C5997" s="0" t="inlineStr">
        <is>
          <t>Manchester Youth Sports Jacket</t>
        </is>
      </c>
      <c r="D5997" s="0" t="inlineStr">
        <is>
          <t>114056</t>
        </is>
      </c>
      <c r="E5997" s="0" t="inlineStr">
        <is>
          <t>BLANK MANCHE Y RD:114056C-YM</t>
        </is>
      </c>
      <c r="F5997" s="0" t="inlineStr">
        <is>
          <t>899114056023</t>
        </is>
      </c>
      <c r="G5997" s="0" t="inlineStr">
        <is>
          <t>YOUTH</t>
        </is>
      </c>
      <c r="H5997" s="0" t="inlineStr">
        <is>
          <t>YM</t>
        </is>
      </c>
      <c r="I5997" s="0">
        <v>46.99</v>
      </c>
      <c r="J5997" s="0">
        <v>77</v>
      </c>
    </row>
    <row r="5998" spans="1:10" customHeight="0">
      <c r="A5998" s="0">
        <f>HYPERLINK("https://dl.dropboxusercontent.com/scl/fi/001iu6dl5t3dg8i5a40hz/114056-f.jpg?rlkey=je064ak5kqq0ha5jh0jtxu3ao&amp;dl=0","Click to download Image")</f>
      </c>
      <c r="B5998" s="0">
        <f>HYPERLINK("https://dl.dropboxusercontent.com/scl/fi/tv0xzchmu8ne6z3a3v7of/graphic-update22022-youth.jpg?rlkey=zvunh7dcvl73sqaie5jxojo5j&amp;dl=0","Click to download SizeChart")</f>
      </c>
      <c r="C5998" s="0" t="inlineStr">
        <is>
          <t>Manchester Youth Sports Jacket</t>
        </is>
      </c>
      <c r="D5998" s="0" t="inlineStr">
        <is>
          <t>114056</t>
        </is>
      </c>
      <c r="E5998" s="0" t="inlineStr">
        <is>
          <t>BLANK MANCHE Y RD:114056D-YL</t>
        </is>
      </c>
      <c r="F5998" s="0" t="inlineStr">
        <is>
          <t>899114056030</t>
        </is>
      </c>
      <c r="G5998" s="0" t="inlineStr">
        <is>
          <t>YOUTH</t>
        </is>
      </c>
      <c r="H5998" s="0" t="inlineStr">
        <is>
          <t>YL</t>
        </is>
      </c>
      <c r="I5998" s="0">
        <v>46.99</v>
      </c>
      <c r="J5998" s="0">
        <v>108</v>
      </c>
    </row>
    <row r="5999" spans="1:10" customHeight="0">
      <c r="A5999" s="0">
        <f>HYPERLINK("https://dl.dropboxusercontent.com/scl/fi/co02uafxmu6j5y1j1guaa/127740-f.jpg?rlkey=ijokpcyvo49xkztnbpf5skevg&amp;dl=0","Click to download Image")</f>
      </c>
      <c r="B5999" s="0">
        <f>HYPERLINK("https://dl.dropboxusercontent.com/scl/fi/mkapjhv1b2c595h1nqjqm/graphic-update22022-youth.jpg?rlkey=vsqyhcb5u3xsevejclfwix65g&amp;dl=0","Click to download SizeChart")</f>
      </c>
      <c r="C5999" s="0" t="inlineStr">
        <is>
          <t>Cason Youth Tri-Blend T-Shirt</t>
        </is>
      </c>
      <c r="D5999" s="0" t="inlineStr">
        <is>
          <t>127740</t>
        </is>
      </c>
      <c r="E5999" s="0" t="inlineStr">
        <is>
          <t>BLANK CASON Y GY:127740B-YS</t>
        </is>
      </c>
      <c r="F5999" s="0" t="inlineStr">
        <is>
          <t>899127740018</t>
        </is>
      </c>
      <c r="G5999" s="0" t="inlineStr">
        <is>
          <t>YOUTH</t>
        </is>
      </c>
      <c r="H5999" s="0" t="inlineStr">
        <is>
          <t>YS</t>
        </is>
      </c>
      <c r="I5999" s="0">
        <v>14.99</v>
      </c>
      <c r="J5999" s="0">
        <v>48</v>
      </c>
    </row>
    <row r="6000" spans="1:10" customHeight="0">
      <c r="A6000" s="0">
        <f>HYPERLINK("https://dl.dropboxusercontent.com/scl/fi/co02uafxmu6j5y1j1guaa/127740-f.jpg?rlkey=ijokpcyvo49xkztnbpf5skevg&amp;dl=0","Click to download Image")</f>
      </c>
      <c r="B6000" s="0">
        <f>HYPERLINK("https://dl.dropboxusercontent.com/scl/fi/mkapjhv1b2c595h1nqjqm/graphic-update22022-youth.jpg?rlkey=vsqyhcb5u3xsevejclfwix65g&amp;dl=0","Click to download SizeChart")</f>
      </c>
      <c r="C6000" s="0" t="inlineStr">
        <is>
          <t>Cason Youth Tri-Blend T-Shirt</t>
        </is>
      </c>
      <c r="D6000" s="0" t="inlineStr">
        <is>
          <t>127740</t>
        </is>
      </c>
      <c r="E6000" s="0" t="inlineStr">
        <is>
          <t>BLANK CASON Y GY:127740C-YM</t>
        </is>
      </c>
      <c r="F6000" s="0" t="inlineStr">
        <is>
          <t>899127740025</t>
        </is>
      </c>
      <c r="G6000" s="0" t="inlineStr">
        <is>
          <t>YOUTH</t>
        </is>
      </c>
      <c r="H6000" s="0" t="inlineStr">
        <is>
          <t>YM</t>
        </is>
      </c>
      <c r="I6000" s="0">
        <v>14.99</v>
      </c>
      <c r="J6000" s="0">
        <v>49</v>
      </c>
    </row>
    <row r="6001" spans="1:10" customHeight="0">
      <c r="A6001" s="0">
        <f>HYPERLINK("https://dl.dropboxusercontent.com/scl/fi/co02uafxmu6j5y1j1guaa/127740-f.jpg?rlkey=ijokpcyvo49xkztnbpf5skevg&amp;dl=0","Click to download Image")</f>
      </c>
      <c r="B6001" s="0">
        <f>HYPERLINK("https://dl.dropboxusercontent.com/scl/fi/mkapjhv1b2c595h1nqjqm/graphic-update22022-youth.jpg?rlkey=vsqyhcb5u3xsevejclfwix65g&amp;dl=0","Click to download SizeChart")</f>
      </c>
      <c r="C6001" s="0" t="inlineStr">
        <is>
          <t>Cason Youth Tri-Blend T-Shirt</t>
        </is>
      </c>
      <c r="D6001" s="0" t="inlineStr">
        <is>
          <t>127740</t>
        </is>
      </c>
      <c r="E6001" s="0" t="inlineStr">
        <is>
          <t>BLANK CASON Y GY:127740D-YL</t>
        </is>
      </c>
      <c r="F6001" s="0" t="inlineStr">
        <is>
          <t>899127740032</t>
        </is>
      </c>
      <c r="G6001" s="0" t="inlineStr">
        <is>
          <t>YOUTH</t>
        </is>
      </c>
      <c r="H6001" s="0" t="inlineStr">
        <is>
          <t>YL</t>
        </is>
      </c>
      <c r="I6001" s="0">
        <v>14.99</v>
      </c>
      <c r="J6001" s="0">
        <v>34</v>
      </c>
    </row>
    <row r="6002" spans="1:10" customHeight="0">
      <c r="A6002" s="0">
        <f>HYPERLINK("https://dl.dropboxusercontent.com/scl/fi/co02uafxmu6j5y1j1guaa/127740-f.jpg?rlkey=ijokpcyvo49xkztnbpf5skevg&amp;dl=0","Click to download Image")</f>
      </c>
      <c r="B6002" s="0">
        <f>HYPERLINK("https://dl.dropboxusercontent.com/scl/fi/mkapjhv1b2c595h1nqjqm/graphic-update22022-youth.jpg?rlkey=vsqyhcb5u3xsevejclfwix65g&amp;dl=0","Click to download SizeChart")</f>
      </c>
      <c r="C6002" s="0" t="inlineStr">
        <is>
          <t>Cason Youth Tri-Blend T-Shirt</t>
        </is>
      </c>
      <c r="D6002" s="0" t="inlineStr">
        <is>
          <t>127740</t>
        </is>
      </c>
      <c r="E6002" s="0" t="inlineStr">
        <is>
          <t>BLANK CASON Y GY:127740E-YXL</t>
        </is>
      </c>
      <c r="F6002" s="0" t="inlineStr">
        <is>
          <t>899127740049</t>
        </is>
      </c>
      <c r="G6002" s="0" t="inlineStr">
        <is>
          <t>YOUTH</t>
        </is>
      </c>
      <c r="H6002" s="0" t="inlineStr">
        <is>
          <t>YXL</t>
        </is>
      </c>
      <c r="I6002" s="0">
        <v>14.99</v>
      </c>
      <c r="J6002" s="0">
        <v>46</v>
      </c>
    </row>
    <row r="6003" spans="1:10" customHeight="0">
      <c r="A6003" s="0">
        <f>HYPERLINK("https://dl.dropboxusercontent.com/scl/fi/xrc52zt9ech1akir177qa/127742-f.jpg?rlkey=i1hvcnfmkrexcpxwady5t4gkn&amp;dl=0","Click to download Image")</f>
      </c>
      <c r="B6003" s="0">
        <f>HYPERLINK("https://dl.dropboxusercontent.com/scl/fi/mkapjhv1b2c595h1nqjqm/graphic-update22022-youth.jpg?rlkey=vsqyhcb5u3xsevejclfwix65g&amp;dl=0","Click to download SizeChart")</f>
      </c>
      <c r="C6003" s="0" t="inlineStr">
        <is>
          <t>Cason Youth Tri-Blend T-Shirt</t>
        </is>
      </c>
      <c r="D6003" s="0" t="inlineStr">
        <is>
          <t>127742</t>
        </is>
      </c>
      <c r="E6003" s="0" t="inlineStr">
        <is>
          <t>BLANK CASON Y NY:127742B-YS</t>
        </is>
      </c>
      <c r="F6003" s="0" t="inlineStr">
        <is>
          <t>899127742012</t>
        </is>
      </c>
      <c r="G6003" s="0" t="inlineStr">
        <is>
          <t>YOUTH</t>
        </is>
      </c>
      <c r="H6003" s="0" t="inlineStr">
        <is>
          <t>YS</t>
        </is>
      </c>
      <c r="I6003" s="0">
        <v>14.99</v>
      </c>
      <c r="J6003" s="0">
        <v>62</v>
      </c>
    </row>
    <row r="6004" spans="1:10" customHeight="0">
      <c r="A6004" s="0">
        <f>HYPERLINK("https://dl.dropboxusercontent.com/scl/fi/xrc52zt9ech1akir177qa/127742-f.jpg?rlkey=i1hvcnfmkrexcpxwady5t4gkn&amp;dl=0","Click to download Image")</f>
      </c>
      <c r="B6004" s="0">
        <f>HYPERLINK("https://dl.dropboxusercontent.com/scl/fi/mkapjhv1b2c595h1nqjqm/graphic-update22022-youth.jpg?rlkey=vsqyhcb5u3xsevejclfwix65g&amp;dl=0","Click to download SizeChart")</f>
      </c>
      <c r="C6004" s="0" t="inlineStr">
        <is>
          <t>Cason Youth Tri-Blend T-Shirt</t>
        </is>
      </c>
      <c r="D6004" s="0" t="inlineStr">
        <is>
          <t>127742</t>
        </is>
      </c>
      <c r="E6004" s="0" t="inlineStr">
        <is>
          <t>BLANK CASON Y NY:127742C-YM</t>
        </is>
      </c>
      <c r="F6004" s="0" t="inlineStr">
        <is>
          <t>899127742029</t>
        </is>
      </c>
      <c r="G6004" s="0" t="inlineStr">
        <is>
          <t>YOUTH</t>
        </is>
      </c>
      <c r="H6004" s="0" t="inlineStr">
        <is>
          <t>YM</t>
        </is>
      </c>
      <c r="I6004" s="0">
        <v>14.99</v>
      </c>
      <c r="J6004" s="0">
        <v>63</v>
      </c>
    </row>
    <row r="6005" spans="1:10" customHeight="0">
      <c r="A6005" s="0">
        <f>HYPERLINK("https://dl.dropboxusercontent.com/scl/fi/xrc52zt9ech1akir177qa/127742-f.jpg?rlkey=i1hvcnfmkrexcpxwady5t4gkn&amp;dl=0","Click to download Image")</f>
      </c>
      <c r="B6005" s="0">
        <f>HYPERLINK("https://dl.dropboxusercontent.com/scl/fi/mkapjhv1b2c595h1nqjqm/graphic-update22022-youth.jpg?rlkey=vsqyhcb5u3xsevejclfwix65g&amp;dl=0","Click to download SizeChart")</f>
      </c>
      <c r="C6005" s="0" t="inlineStr">
        <is>
          <t>Cason Youth Tri-Blend T-Shirt</t>
        </is>
      </c>
      <c r="D6005" s="0" t="inlineStr">
        <is>
          <t>127742</t>
        </is>
      </c>
      <c r="E6005" s="0" t="inlineStr">
        <is>
          <t>BLANK CASON Y NY:127742D-YL</t>
        </is>
      </c>
      <c r="F6005" s="0" t="inlineStr">
        <is>
          <t>899127742036</t>
        </is>
      </c>
      <c r="G6005" s="0" t="inlineStr">
        <is>
          <t>YOUTH</t>
        </is>
      </c>
      <c r="H6005" s="0" t="inlineStr">
        <is>
          <t>YL</t>
        </is>
      </c>
      <c r="I6005" s="0">
        <v>14.99</v>
      </c>
      <c r="J6005" s="0">
        <v>60</v>
      </c>
    </row>
    <row r="6006" spans="1:10" customHeight="0">
      <c r="A6006" s="0">
        <f>HYPERLINK("https://dl.dropboxusercontent.com/scl/fi/xrc52zt9ech1akir177qa/127742-f.jpg?rlkey=i1hvcnfmkrexcpxwady5t4gkn&amp;dl=0","Click to download Image")</f>
      </c>
      <c r="B6006" s="0">
        <f>HYPERLINK("https://dl.dropboxusercontent.com/scl/fi/mkapjhv1b2c595h1nqjqm/graphic-update22022-youth.jpg?rlkey=vsqyhcb5u3xsevejclfwix65g&amp;dl=0","Click to download SizeChart")</f>
      </c>
      <c r="C6006" s="0" t="inlineStr">
        <is>
          <t>Cason Youth Tri-Blend T-Shirt</t>
        </is>
      </c>
      <c r="D6006" s="0" t="inlineStr">
        <is>
          <t>127742</t>
        </is>
      </c>
      <c r="E6006" s="0" t="inlineStr">
        <is>
          <t>BLANK CASON Y NY:127742E-YXL</t>
        </is>
      </c>
      <c r="F6006" s="0" t="inlineStr">
        <is>
          <t>899127742043</t>
        </is>
      </c>
      <c r="G6006" s="0" t="inlineStr">
        <is>
          <t>YOUTH</t>
        </is>
      </c>
      <c r="H6006" s="0" t="inlineStr">
        <is>
          <t>YXL</t>
        </is>
      </c>
      <c r="I6006" s="0">
        <v>14.99</v>
      </c>
      <c r="J6006" s="0">
        <v>65</v>
      </c>
    </row>
    <row r="6007" spans="1:10" customHeight="0">
      <c r="A6007" s="0">
        <f>HYPERLINK("https://dl.dropboxusercontent.com/scl/fi/mpum9eu03f3go1mbqkeha/127741-f.jpg?rlkey=zq1tydk7bui01vpto24pi0pg9&amp;dl=0","Click to download Image")</f>
      </c>
      <c r="B6007" s="0">
        <f>HYPERLINK("https://dl.dropboxusercontent.com/scl/fi/mkapjhv1b2c595h1nqjqm/graphic-update22022-youth.jpg?rlkey=vsqyhcb5u3xsevejclfwix65g&amp;dl=0","Click to download SizeChart")</f>
      </c>
      <c r="C6007" s="0" t="inlineStr">
        <is>
          <t>Cason Youth Tri-Blend T-Shirt</t>
        </is>
      </c>
      <c r="D6007" s="0" t="inlineStr">
        <is>
          <t>127741</t>
        </is>
      </c>
      <c r="E6007" s="0" t="inlineStr">
        <is>
          <t>BLANK CASON Y RL:127741B-YS</t>
        </is>
      </c>
      <c r="F6007" s="0" t="inlineStr">
        <is>
          <t>899127741015</t>
        </is>
      </c>
      <c r="G6007" s="0" t="inlineStr">
        <is>
          <t>YOUTH</t>
        </is>
      </c>
      <c r="H6007" s="0" t="inlineStr">
        <is>
          <t>YS</t>
        </is>
      </c>
      <c r="I6007" s="0">
        <v>14.99</v>
      </c>
      <c r="J6007" s="0">
        <v>19</v>
      </c>
    </row>
    <row r="6008" spans="1:10" customHeight="0">
      <c r="A6008" s="0">
        <f>HYPERLINK("https://dl.dropboxusercontent.com/scl/fi/mpum9eu03f3go1mbqkeha/127741-f.jpg?rlkey=zq1tydk7bui01vpto24pi0pg9&amp;dl=0","Click to download Image")</f>
      </c>
      <c r="B6008" s="0">
        <f>HYPERLINK("https://dl.dropboxusercontent.com/scl/fi/mkapjhv1b2c595h1nqjqm/graphic-update22022-youth.jpg?rlkey=vsqyhcb5u3xsevejclfwix65g&amp;dl=0","Click to download SizeChart")</f>
      </c>
      <c r="C6008" s="0" t="inlineStr">
        <is>
          <t>Cason Youth Tri-Blend T-Shirt</t>
        </is>
      </c>
      <c r="D6008" s="0" t="inlineStr">
        <is>
          <t>127741</t>
        </is>
      </c>
      <c r="E6008" s="0" t="inlineStr">
        <is>
          <t>BLANK CASON Y RL:127741C-YM</t>
        </is>
      </c>
      <c r="F6008" s="0" t="inlineStr">
        <is>
          <t>899127741022</t>
        </is>
      </c>
      <c r="G6008" s="0" t="inlineStr">
        <is>
          <t>YOUTH</t>
        </is>
      </c>
      <c r="H6008" s="0" t="inlineStr">
        <is>
          <t>YM</t>
        </is>
      </c>
      <c r="I6008" s="0">
        <v>14.99</v>
      </c>
      <c r="J6008" s="0">
        <v>5</v>
      </c>
    </row>
    <row r="6009" spans="1:10" customHeight="0">
      <c r="A6009" s="0">
        <f>HYPERLINK("https://dl.dropboxusercontent.com/scl/fi/mpum9eu03f3go1mbqkeha/127741-f.jpg?rlkey=zq1tydk7bui01vpto24pi0pg9&amp;dl=0","Click to download Image")</f>
      </c>
      <c r="B6009" s="0">
        <f>HYPERLINK("https://dl.dropboxusercontent.com/scl/fi/mkapjhv1b2c595h1nqjqm/graphic-update22022-youth.jpg?rlkey=vsqyhcb5u3xsevejclfwix65g&amp;dl=0","Click to download SizeChart")</f>
      </c>
      <c r="C6009" s="0" t="inlineStr">
        <is>
          <t>Cason Youth Tri-Blend T-Shirt</t>
        </is>
      </c>
      <c r="D6009" s="0" t="inlineStr">
        <is>
          <t>127741</t>
        </is>
      </c>
      <c r="E6009" s="0" t="inlineStr">
        <is>
          <t>BLANK CASON Y RL:127741D-YL</t>
        </is>
      </c>
      <c r="F6009" s="0" t="inlineStr">
        <is>
          <t>899127741039</t>
        </is>
      </c>
      <c r="G6009" s="0" t="inlineStr">
        <is>
          <t>YOUTH</t>
        </is>
      </c>
      <c r="H6009" s="0" t="inlineStr">
        <is>
          <t>YL</t>
        </is>
      </c>
      <c r="I6009" s="0">
        <v>14.99</v>
      </c>
      <c r="J6009" s="0">
        <v>10</v>
      </c>
    </row>
    <row r="6010" spans="1:10" customHeight="0">
      <c r="A6010" s="0">
        <f>HYPERLINK("https://dl.dropboxusercontent.com/scl/fi/mpum9eu03f3go1mbqkeha/127741-f.jpg?rlkey=zq1tydk7bui01vpto24pi0pg9&amp;dl=0","Click to download Image")</f>
      </c>
      <c r="B6010" s="0">
        <f>HYPERLINK("https://dl.dropboxusercontent.com/scl/fi/mkapjhv1b2c595h1nqjqm/graphic-update22022-youth.jpg?rlkey=vsqyhcb5u3xsevejclfwix65g&amp;dl=0","Click to download SizeChart")</f>
      </c>
      <c r="C6010" s="0" t="inlineStr">
        <is>
          <t>Cason Youth Tri-Blend T-Shirt</t>
        </is>
      </c>
      <c r="D6010" s="0" t="inlineStr">
        <is>
          <t>127741</t>
        </is>
      </c>
      <c r="E6010" s="0" t="inlineStr">
        <is>
          <t>BLANK CASON Y RL:127741E-YXL</t>
        </is>
      </c>
      <c r="F6010" s="0" t="inlineStr">
        <is>
          <t>899127741046</t>
        </is>
      </c>
      <c r="G6010" s="0" t="inlineStr">
        <is>
          <t>YOUTH</t>
        </is>
      </c>
      <c r="H6010" s="0" t="inlineStr">
        <is>
          <t>YXL</t>
        </is>
      </c>
      <c r="I6010" s="0">
        <v>14.99</v>
      </c>
      <c r="J6010" s="0">
        <v>32</v>
      </c>
    </row>
    <row r="6011" spans="1:10" customHeight="0">
      <c r="A6011" s="0">
        <f>HYPERLINK("https://dl.dropboxusercontent.com/scl/fi/7wzguk4qjwm41wxmopg2m/127745-af.jpg?rlkey=3pxthoitqopx588lzgz5m7hpk&amp;dl=0","Click to download Image")</f>
      </c>
      <c r="B6011" s="0">
        <f>HYPERLINK("https://dl.dropboxusercontent.com/scl/fi/mkapjhv1b2c595h1nqjqm/graphic-update22022-youth.jpg?rlkey=vsqyhcb5u3xsevejclfwix65g&amp;dl=0","Click to download SizeChart")</f>
      </c>
      <c r="C6011" s="0" t="inlineStr">
        <is>
          <t>Cason Youth Tri-Blend T-Shirt</t>
        </is>
      </c>
      <c r="D6011" s="0" t="inlineStr">
        <is>
          <t>127745</t>
        </is>
      </c>
      <c r="E6011" s="0" t="inlineStr">
        <is>
          <t>BLANK CASON Y CL:127745B-YS</t>
        </is>
      </c>
      <c r="F6011" s="0" t="inlineStr">
        <is>
          <t>899127745013</t>
        </is>
      </c>
      <c r="G6011" s="0" t="inlineStr">
        <is>
          <t>YOUTH</t>
        </is>
      </c>
      <c r="H6011" s="0" t="inlineStr">
        <is>
          <t>YS</t>
        </is>
      </c>
      <c r="I6011" s="0">
        <v>14.99</v>
      </c>
      <c r="J6011" s="0">
        <v>14</v>
      </c>
    </row>
    <row r="6012" spans="1:10" customHeight="0">
      <c r="A6012" s="0">
        <f>HYPERLINK("https://dl.dropboxusercontent.com/scl/fi/7wzguk4qjwm41wxmopg2m/127745-af.jpg?rlkey=3pxthoitqopx588lzgz5m7hpk&amp;dl=0","Click to download Image")</f>
      </c>
      <c r="B6012" s="0">
        <f>HYPERLINK("https://dl.dropboxusercontent.com/scl/fi/mkapjhv1b2c595h1nqjqm/graphic-update22022-youth.jpg?rlkey=vsqyhcb5u3xsevejclfwix65g&amp;dl=0","Click to download SizeChart")</f>
      </c>
      <c r="C6012" s="0" t="inlineStr">
        <is>
          <t>Cason Youth Tri-Blend T-Shirt</t>
        </is>
      </c>
      <c r="D6012" s="0" t="inlineStr">
        <is>
          <t>127745</t>
        </is>
      </c>
      <c r="E6012" s="0" t="inlineStr">
        <is>
          <t>BLANK CASON Y CL:127745C-YM</t>
        </is>
      </c>
      <c r="F6012" s="0" t="inlineStr">
        <is>
          <t>899127745020</t>
        </is>
      </c>
      <c r="G6012" s="0" t="inlineStr">
        <is>
          <t>YOUTH</t>
        </is>
      </c>
      <c r="H6012" s="0" t="inlineStr">
        <is>
          <t>YM</t>
        </is>
      </c>
      <c r="I6012" s="0">
        <v>14.99</v>
      </c>
      <c r="J6012" s="0">
        <v>9</v>
      </c>
    </row>
    <row r="6013" spans="1:10" customHeight="0">
      <c r="A6013" s="0">
        <f>HYPERLINK("https://dl.dropboxusercontent.com/scl/fi/7wzguk4qjwm41wxmopg2m/127745-af.jpg?rlkey=3pxthoitqopx588lzgz5m7hpk&amp;dl=0","Click to download Image")</f>
      </c>
      <c r="B6013" s="0">
        <f>HYPERLINK("https://dl.dropboxusercontent.com/scl/fi/mkapjhv1b2c595h1nqjqm/graphic-update22022-youth.jpg?rlkey=vsqyhcb5u3xsevejclfwix65g&amp;dl=0","Click to download SizeChart")</f>
      </c>
      <c r="C6013" s="0" t="inlineStr">
        <is>
          <t>Cason Youth Tri-Blend T-Shirt</t>
        </is>
      </c>
      <c r="D6013" s="0" t="inlineStr">
        <is>
          <t>127745</t>
        </is>
      </c>
      <c r="E6013" s="0" t="inlineStr">
        <is>
          <t>BLANK CASON Y CL:127745D-YL</t>
        </is>
      </c>
      <c r="F6013" s="0" t="inlineStr">
        <is>
          <t>899127745037</t>
        </is>
      </c>
      <c r="G6013" s="0" t="inlineStr">
        <is>
          <t>YOUTH</t>
        </is>
      </c>
      <c r="H6013" s="0" t="inlineStr">
        <is>
          <t>YL</t>
        </is>
      </c>
      <c r="I6013" s="0">
        <v>14.99</v>
      </c>
      <c r="J6013" s="0">
        <v>19</v>
      </c>
    </row>
    <row r="6014" spans="1:10" customHeight="0">
      <c r="A6014" s="0">
        <f>HYPERLINK("https://dl.dropboxusercontent.com/scl/fi/7wzguk4qjwm41wxmopg2m/127745-af.jpg?rlkey=3pxthoitqopx588lzgz5m7hpk&amp;dl=0","Click to download Image")</f>
      </c>
      <c r="B6014" s="0">
        <f>HYPERLINK("https://dl.dropboxusercontent.com/scl/fi/mkapjhv1b2c595h1nqjqm/graphic-update22022-youth.jpg?rlkey=vsqyhcb5u3xsevejclfwix65g&amp;dl=0","Click to download SizeChart")</f>
      </c>
      <c r="C6014" s="0" t="inlineStr">
        <is>
          <t>Cason Youth Tri-Blend T-Shirt</t>
        </is>
      </c>
      <c r="D6014" s="0" t="inlineStr">
        <is>
          <t>127745</t>
        </is>
      </c>
      <c r="E6014" s="0" t="inlineStr">
        <is>
          <t>BLANK CASON Y CL:127745E-YXL</t>
        </is>
      </c>
      <c r="F6014" s="0" t="inlineStr">
        <is>
          <t>899127745044</t>
        </is>
      </c>
      <c r="G6014" s="0" t="inlineStr">
        <is>
          <t>YOUTH</t>
        </is>
      </c>
      <c r="H6014" s="0" t="inlineStr">
        <is>
          <t>YXL</t>
        </is>
      </c>
      <c r="I6014" s="0">
        <v>14.99</v>
      </c>
      <c r="J6014" s="0">
        <v>34</v>
      </c>
    </row>
    <row r="6015" spans="1:10" customHeight="0">
      <c r="A6015" s="0">
        <f>HYPERLINK("https://dl.dropboxusercontent.com/scl/fi/t919v9ganek2toiyaojz2/127727-af.jpg?rlkey=8b3shvyvm9y5ldr0c9bh2k6wz&amp;dl=0","Click to download Image")</f>
      </c>
      <c r="B6015" s="0">
        <f>HYPERLINK("https://dl.dropboxusercontent.com/scl/fi/mkapjhv1b2c595h1nqjqm/graphic-update22022-youth.jpg?rlkey=vsqyhcb5u3xsevejclfwix65g&amp;dl=0","Click to download SizeChart")</f>
      </c>
      <c r="C6015" s="0" t="inlineStr">
        <is>
          <t>Cason Youth Tri-Blend T-Shirt</t>
        </is>
      </c>
      <c r="D6015" s="0" t="inlineStr">
        <is>
          <t>127727</t>
        </is>
      </c>
      <c r="E6015" s="0" t="inlineStr">
        <is>
          <t>BLANK CASON Y BK:127727B-YS</t>
        </is>
      </c>
      <c r="F6015" s="0" t="inlineStr">
        <is>
          <t>899127727019</t>
        </is>
      </c>
      <c r="G6015" s="0" t="inlineStr">
        <is>
          <t>YOUTH</t>
        </is>
      </c>
      <c r="H6015" s="0" t="inlineStr">
        <is>
          <t>YS</t>
        </is>
      </c>
      <c r="I6015" s="0">
        <v>14.99</v>
      </c>
      <c r="J6015" s="0">
        <v>18</v>
      </c>
    </row>
    <row r="6016" spans="1:10" customHeight="0">
      <c r="A6016" s="0">
        <f>HYPERLINK("https://dl.dropboxusercontent.com/scl/fi/t919v9ganek2toiyaojz2/127727-af.jpg?rlkey=8b3shvyvm9y5ldr0c9bh2k6wz&amp;dl=0","Click to download Image")</f>
      </c>
      <c r="B6016" s="0">
        <f>HYPERLINK("https://dl.dropboxusercontent.com/scl/fi/mkapjhv1b2c595h1nqjqm/graphic-update22022-youth.jpg?rlkey=vsqyhcb5u3xsevejclfwix65g&amp;dl=0","Click to download SizeChart")</f>
      </c>
      <c r="C6016" s="0" t="inlineStr">
        <is>
          <t>Cason Youth Tri-Blend T-Shirt</t>
        </is>
      </c>
      <c r="D6016" s="0" t="inlineStr">
        <is>
          <t>127727</t>
        </is>
      </c>
      <c r="E6016" s="0" t="inlineStr">
        <is>
          <t>BLANK CASON Y BK:127727C-YM</t>
        </is>
      </c>
      <c r="F6016" s="0" t="inlineStr">
        <is>
          <t>899127727026</t>
        </is>
      </c>
      <c r="G6016" s="0" t="inlineStr">
        <is>
          <t>YOUTH</t>
        </is>
      </c>
      <c r="H6016" s="0" t="inlineStr">
        <is>
          <t>YM</t>
        </is>
      </c>
      <c r="I6016" s="0">
        <v>14.99</v>
      </c>
      <c r="J6016" s="0">
        <v>36</v>
      </c>
    </row>
    <row r="6017" spans="1:10" customHeight="0">
      <c r="A6017" s="0">
        <f>HYPERLINK("https://dl.dropboxusercontent.com/scl/fi/t919v9ganek2toiyaojz2/127727-af.jpg?rlkey=8b3shvyvm9y5ldr0c9bh2k6wz&amp;dl=0","Click to download Image")</f>
      </c>
      <c r="B6017" s="0">
        <f>HYPERLINK("https://dl.dropboxusercontent.com/scl/fi/mkapjhv1b2c595h1nqjqm/graphic-update22022-youth.jpg?rlkey=vsqyhcb5u3xsevejclfwix65g&amp;dl=0","Click to download SizeChart")</f>
      </c>
      <c r="C6017" s="0" t="inlineStr">
        <is>
          <t>Cason Youth Tri-Blend T-Shirt</t>
        </is>
      </c>
      <c r="D6017" s="0" t="inlineStr">
        <is>
          <t>127727</t>
        </is>
      </c>
      <c r="E6017" s="0" t="inlineStr">
        <is>
          <t>BLANK CASON Y BK:127727D-YL</t>
        </is>
      </c>
      <c r="F6017" s="0" t="inlineStr">
        <is>
          <t>899127727033</t>
        </is>
      </c>
      <c r="G6017" s="0" t="inlineStr">
        <is>
          <t>YOUTH</t>
        </is>
      </c>
      <c r="H6017" s="0" t="inlineStr">
        <is>
          <t>YL</t>
        </is>
      </c>
      <c r="I6017" s="0">
        <v>14.99</v>
      </c>
      <c r="J6017" s="0">
        <v>63</v>
      </c>
    </row>
    <row r="6018" spans="1:10" customHeight="0">
      <c r="A6018" s="0">
        <f>HYPERLINK("https://dl.dropboxusercontent.com/scl/fi/t919v9ganek2toiyaojz2/127727-af.jpg?rlkey=8b3shvyvm9y5ldr0c9bh2k6wz&amp;dl=0","Click to download Image")</f>
      </c>
      <c r="B6018" s="0">
        <f>HYPERLINK("https://dl.dropboxusercontent.com/scl/fi/mkapjhv1b2c595h1nqjqm/graphic-update22022-youth.jpg?rlkey=vsqyhcb5u3xsevejclfwix65g&amp;dl=0","Click to download SizeChart")</f>
      </c>
      <c r="C6018" s="0" t="inlineStr">
        <is>
          <t>Cason Youth Tri-Blend T-Shirt</t>
        </is>
      </c>
      <c r="D6018" s="0" t="inlineStr">
        <is>
          <t>127727</t>
        </is>
      </c>
      <c r="E6018" s="0" t="inlineStr">
        <is>
          <t>BLANK CASON Y BK:127727E-YXL</t>
        </is>
      </c>
      <c r="F6018" s="0" t="inlineStr">
        <is>
          <t>899127727040</t>
        </is>
      </c>
      <c r="G6018" s="0" t="inlineStr">
        <is>
          <t>YOUTH</t>
        </is>
      </c>
      <c r="H6018" s="0" t="inlineStr">
        <is>
          <t>YXL</t>
        </is>
      </c>
      <c r="I6018" s="0">
        <v>14.99</v>
      </c>
      <c r="J6018" s="0">
        <v>67</v>
      </c>
    </row>
    <row r="6019" spans="1:10" customHeight="0">
      <c r="A6019" s="0">
        <f>HYPERLINK("https://dl.dropboxusercontent.com/scl/fi/fea3ymb39yo58qvt8zkuv/127743-af.jpg?rlkey=alxn1nikxl5f00k5j6aufth6b&amp;dl=0","Click to download Image")</f>
      </c>
      <c r="B6019" s="0">
        <f>HYPERLINK("https://dl.dropboxusercontent.com/scl/fi/mkapjhv1b2c595h1nqjqm/graphic-update22022-youth.jpg?rlkey=vsqyhcb5u3xsevejclfwix65g&amp;dl=0","Click to download SizeChart")</f>
      </c>
      <c r="C6019" s="0" t="inlineStr">
        <is>
          <t>Cason Youth Tri-Blend T-Shirt</t>
        </is>
      </c>
      <c r="D6019" s="0" t="inlineStr">
        <is>
          <t>127743</t>
        </is>
      </c>
      <c r="E6019" s="0" t="inlineStr">
        <is>
          <t>BLANK CASON Y GD:127743B-YS</t>
        </is>
      </c>
      <c r="F6019" s="0" t="inlineStr">
        <is>
          <t>899127743019</t>
        </is>
      </c>
      <c r="G6019" s="0" t="inlineStr">
        <is>
          <t>YOUTH</t>
        </is>
      </c>
      <c r="H6019" s="0" t="inlineStr">
        <is>
          <t>YS</t>
        </is>
      </c>
      <c r="I6019" s="0">
        <v>14.99</v>
      </c>
      <c r="J6019" s="0">
        <v>34</v>
      </c>
    </row>
    <row r="6020" spans="1:10" customHeight="0">
      <c r="A6020" s="0">
        <f>HYPERLINK("https://dl.dropboxusercontent.com/scl/fi/fea3ymb39yo58qvt8zkuv/127743-af.jpg?rlkey=alxn1nikxl5f00k5j6aufth6b&amp;dl=0","Click to download Image")</f>
      </c>
      <c r="B6020" s="0">
        <f>HYPERLINK("https://dl.dropboxusercontent.com/scl/fi/mkapjhv1b2c595h1nqjqm/graphic-update22022-youth.jpg?rlkey=vsqyhcb5u3xsevejclfwix65g&amp;dl=0","Click to download SizeChart")</f>
      </c>
      <c r="C6020" s="0" t="inlineStr">
        <is>
          <t>Cason Youth Tri-Blend T-Shirt</t>
        </is>
      </c>
      <c r="D6020" s="0" t="inlineStr">
        <is>
          <t>127743</t>
        </is>
      </c>
      <c r="E6020" s="0" t="inlineStr">
        <is>
          <t>BLANK CASON Y GD:127743C-YM</t>
        </is>
      </c>
      <c r="F6020" s="0" t="inlineStr">
        <is>
          <t>899127743026</t>
        </is>
      </c>
      <c r="G6020" s="0" t="inlineStr">
        <is>
          <t>YOUTH</t>
        </is>
      </c>
      <c r="H6020" s="0" t="inlineStr">
        <is>
          <t>YM</t>
        </is>
      </c>
      <c r="I6020" s="0">
        <v>14.99</v>
      </c>
      <c r="J6020" s="0">
        <v>22</v>
      </c>
    </row>
    <row r="6021" spans="1:10" customHeight="0">
      <c r="A6021" s="0">
        <f>HYPERLINK("https://dl.dropboxusercontent.com/scl/fi/fea3ymb39yo58qvt8zkuv/127743-af.jpg?rlkey=alxn1nikxl5f00k5j6aufth6b&amp;dl=0","Click to download Image")</f>
      </c>
      <c r="B6021" s="0">
        <f>HYPERLINK("https://dl.dropboxusercontent.com/scl/fi/mkapjhv1b2c595h1nqjqm/graphic-update22022-youth.jpg?rlkey=vsqyhcb5u3xsevejclfwix65g&amp;dl=0","Click to download SizeChart")</f>
      </c>
      <c r="C6021" s="0" t="inlineStr">
        <is>
          <t>Cason Youth Tri-Blend T-Shirt</t>
        </is>
      </c>
      <c r="D6021" s="0" t="inlineStr">
        <is>
          <t>127743</t>
        </is>
      </c>
      <c r="E6021" s="0" t="inlineStr">
        <is>
          <t>BLANK CASON Y GD:127743D-YL</t>
        </is>
      </c>
      <c r="F6021" s="0" t="inlineStr">
        <is>
          <t>899127743033</t>
        </is>
      </c>
      <c r="G6021" s="0" t="inlineStr">
        <is>
          <t>YOUTH</t>
        </is>
      </c>
      <c r="H6021" s="0" t="inlineStr">
        <is>
          <t>YL</t>
        </is>
      </c>
      <c r="I6021" s="0">
        <v>14.99</v>
      </c>
      <c r="J6021" s="0">
        <v>7</v>
      </c>
    </row>
    <row r="6022" spans="1:10" customHeight="0">
      <c r="A6022" s="0">
        <f>HYPERLINK("https://dl.dropboxusercontent.com/scl/fi/fea3ymb39yo58qvt8zkuv/127743-af.jpg?rlkey=alxn1nikxl5f00k5j6aufth6b&amp;dl=0","Click to download Image")</f>
      </c>
      <c r="B6022" s="0">
        <f>HYPERLINK("https://dl.dropboxusercontent.com/scl/fi/mkapjhv1b2c595h1nqjqm/graphic-update22022-youth.jpg?rlkey=vsqyhcb5u3xsevejclfwix65g&amp;dl=0","Click to download SizeChart")</f>
      </c>
      <c r="C6022" s="0" t="inlineStr">
        <is>
          <t>Cason Youth Tri-Blend T-Shirt</t>
        </is>
      </c>
      <c r="D6022" s="0" t="inlineStr">
        <is>
          <t>127743</t>
        </is>
      </c>
      <c r="E6022" s="0" t="inlineStr">
        <is>
          <t>BLANK CASON Y GD:127743E-YXL</t>
        </is>
      </c>
      <c r="F6022" s="0" t="inlineStr">
        <is>
          <t>899127743040</t>
        </is>
      </c>
      <c r="G6022" s="0" t="inlineStr">
        <is>
          <t>YOUTH</t>
        </is>
      </c>
      <c r="H6022" s="0" t="inlineStr">
        <is>
          <t>YXL</t>
        </is>
      </c>
      <c r="I6022" s="0">
        <v>14.99</v>
      </c>
      <c r="J6022" s="0">
        <v>24</v>
      </c>
    </row>
    <row r="6023" spans="1:10" customHeight="0">
      <c r="A6023" s="0">
        <f>HYPERLINK("https://dl.dropboxusercontent.com/scl/fi/5bsvp4tc7iymv8wxgp6n1/127804-af.jpg?rlkey=xy27ydz84mu8cdli87mfrm71c&amp;dl=0","Click to download Image")</f>
      </c>
      <c r="B6023" s="0">
        <f>HYPERLINK("https://dl.dropboxusercontent.com/scl/fi/mkapjhv1b2c595h1nqjqm/graphic-update22022-youth.jpg?rlkey=vsqyhcb5u3xsevejclfwix65g&amp;dl=0","Click to download SizeChart")</f>
      </c>
      <c r="C6023" s="0" t="inlineStr">
        <is>
          <t>Cason Youth Tri-Blend T-Shirt</t>
        </is>
      </c>
      <c r="D6023" s="0" t="inlineStr">
        <is>
          <t>127804</t>
        </is>
      </c>
      <c r="E6023" s="0" t="inlineStr">
        <is>
          <t>BLANK CASON Y GN:127804B-YS</t>
        </is>
      </c>
      <c r="F6023" s="0" t="inlineStr">
        <is>
          <t>899127804017</t>
        </is>
      </c>
      <c r="G6023" s="0" t="inlineStr">
        <is>
          <t>YOUTH</t>
        </is>
      </c>
      <c r="H6023" s="0" t="inlineStr">
        <is>
          <t>YS</t>
        </is>
      </c>
      <c r="I6023" s="0">
        <v>14.99</v>
      </c>
      <c r="J6023" s="0">
        <v>60</v>
      </c>
    </row>
    <row r="6024" spans="1:10" customHeight="0">
      <c r="A6024" s="0">
        <f>HYPERLINK("https://dl.dropboxusercontent.com/scl/fi/5bsvp4tc7iymv8wxgp6n1/127804-af.jpg?rlkey=xy27ydz84mu8cdli87mfrm71c&amp;dl=0","Click to download Image")</f>
      </c>
      <c r="B6024" s="0">
        <f>HYPERLINK("https://dl.dropboxusercontent.com/scl/fi/mkapjhv1b2c595h1nqjqm/graphic-update22022-youth.jpg?rlkey=vsqyhcb5u3xsevejclfwix65g&amp;dl=0","Click to download SizeChart")</f>
      </c>
      <c r="C6024" s="0" t="inlineStr">
        <is>
          <t>Cason Youth Tri-Blend T-Shirt</t>
        </is>
      </c>
      <c r="D6024" s="0" t="inlineStr">
        <is>
          <t>127804</t>
        </is>
      </c>
      <c r="E6024" s="0" t="inlineStr">
        <is>
          <t>BLANK CASON Y GN:127804C-YM</t>
        </is>
      </c>
      <c r="F6024" s="0" t="inlineStr">
        <is>
          <t>899127804024</t>
        </is>
      </c>
      <c r="G6024" s="0" t="inlineStr">
        <is>
          <t>YOUTH</t>
        </is>
      </c>
      <c r="H6024" s="0" t="inlineStr">
        <is>
          <t>YM</t>
        </is>
      </c>
      <c r="I6024" s="0">
        <v>14.99</v>
      </c>
      <c r="J6024" s="0">
        <v>63</v>
      </c>
    </row>
    <row r="6025" spans="1:10" customHeight="0">
      <c r="A6025" s="0">
        <f>HYPERLINK("https://dl.dropboxusercontent.com/scl/fi/5bsvp4tc7iymv8wxgp6n1/127804-af.jpg?rlkey=xy27ydz84mu8cdli87mfrm71c&amp;dl=0","Click to download Image")</f>
      </c>
      <c r="B6025" s="0">
        <f>HYPERLINK("https://dl.dropboxusercontent.com/scl/fi/mkapjhv1b2c595h1nqjqm/graphic-update22022-youth.jpg?rlkey=vsqyhcb5u3xsevejclfwix65g&amp;dl=0","Click to download SizeChart")</f>
      </c>
      <c r="C6025" s="0" t="inlineStr">
        <is>
          <t>Cason Youth Tri-Blend T-Shirt</t>
        </is>
      </c>
      <c r="D6025" s="0" t="inlineStr">
        <is>
          <t>127804</t>
        </is>
      </c>
      <c r="E6025" s="0" t="inlineStr">
        <is>
          <t>BLANK CASON Y GN:127804D-YL</t>
        </is>
      </c>
      <c r="F6025" s="0" t="inlineStr">
        <is>
          <t>899127804031</t>
        </is>
      </c>
      <c r="G6025" s="0" t="inlineStr">
        <is>
          <t>YOUTH</t>
        </is>
      </c>
      <c r="H6025" s="0" t="inlineStr">
        <is>
          <t>YL</t>
        </is>
      </c>
      <c r="I6025" s="0">
        <v>14.99</v>
      </c>
      <c r="J6025" s="0">
        <v>63</v>
      </c>
    </row>
    <row r="6026" spans="1:10" customHeight="0">
      <c r="A6026" s="0">
        <f>HYPERLINK("https://dl.dropboxusercontent.com/scl/fi/5bsvp4tc7iymv8wxgp6n1/127804-af.jpg?rlkey=xy27ydz84mu8cdli87mfrm71c&amp;dl=0","Click to download Image")</f>
      </c>
      <c r="B6026" s="0">
        <f>HYPERLINK("https://dl.dropboxusercontent.com/scl/fi/mkapjhv1b2c595h1nqjqm/graphic-update22022-youth.jpg?rlkey=vsqyhcb5u3xsevejclfwix65g&amp;dl=0","Click to download SizeChart")</f>
      </c>
      <c r="C6026" s="0" t="inlineStr">
        <is>
          <t>Cason Youth Tri-Blend T-Shirt</t>
        </is>
      </c>
      <c r="D6026" s="0" t="inlineStr">
        <is>
          <t>127804</t>
        </is>
      </c>
      <c r="E6026" s="0" t="inlineStr">
        <is>
          <t>BLANK CASON Y GN:127804E-YXL</t>
        </is>
      </c>
      <c r="F6026" s="0" t="inlineStr">
        <is>
          <t>899127804048</t>
        </is>
      </c>
      <c r="G6026" s="0" t="inlineStr">
        <is>
          <t>YOUTH</t>
        </is>
      </c>
      <c r="H6026" s="0" t="inlineStr">
        <is>
          <t>YXL</t>
        </is>
      </c>
      <c r="I6026" s="0">
        <v>14.99</v>
      </c>
      <c r="J6026" s="0">
        <v>60</v>
      </c>
    </row>
    <row r="6027" spans="1:10" customHeight="0">
      <c r="A6027" s="0">
        <f>HYPERLINK("https://dl.dropboxusercontent.com/scl/fi/kk74cad53rkp2d5axylhk/127803-af.jpg?rlkey=7414qmvcvjc939c56pgupvz5t&amp;dl=0","Click to download Image")</f>
      </c>
      <c r="B6027" s="0">
        <f>HYPERLINK("https://dl.dropboxusercontent.com/scl/fi/mkapjhv1b2c595h1nqjqm/graphic-update22022-youth.jpg?rlkey=vsqyhcb5u3xsevejclfwix65g&amp;dl=0","Click to download SizeChart")</f>
      </c>
      <c r="C6027" s="0" t="inlineStr">
        <is>
          <t>Cason Youth Tri-Blend T-Shirt</t>
        </is>
      </c>
      <c r="D6027" s="0" t="inlineStr">
        <is>
          <t>127803</t>
        </is>
      </c>
      <c r="E6027" s="0" t="inlineStr">
        <is>
          <t>BLANK CASON Y PE:127803B-YS</t>
        </is>
      </c>
      <c r="F6027" s="0" t="inlineStr">
        <is>
          <t>899127803010</t>
        </is>
      </c>
      <c r="G6027" s="0" t="inlineStr">
        <is>
          <t>YOUTH</t>
        </is>
      </c>
      <c r="H6027" s="0" t="inlineStr">
        <is>
          <t>YS</t>
        </is>
      </c>
      <c r="I6027" s="0">
        <v>14.99</v>
      </c>
      <c r="J6027" s="0">
        <v>66</v>
      </c>
    </row>
    <row r="6028" spans="1:10" customHeight="0">
      <c r="A6028" s="0">
        <f>HYPERLINK("https://dl.dropboxusercontent.com/scl/fi/kk74cad53rkp2d5axylhk/127803-af.jpg?rlkey=7414qmvcvjc939c56pgupvz5t&amp;dl=0","Click to download Image")</f>
      </c>
      <c r="B6028" s="0">
        <f>HYPERLINK("https://dl.dropboxusercontent.com/scl/fi/mkapjhv1b2c595h1nqjqm/graphic-update22022-youth.jpg?rlkey=vsqyhcb5u3xsevejclfwix65g&amp;dl=0","Click to download SizeChart")</f>
      </c>
      <c r="C6028" s="0" t="inlineStr">
        <is>
          <t>Cason Youth Tri-Blend T-Shirt</t>
        </is>
      </c>
      <c r="D6028" s="0" t="inlineStr">
        <is>
          <t>127803</t>
        </is>
      </c>
      <c r="E6028" s="0" t="inlineStr">
        <is>
          <t>BLANK CASON Y PE:127803C-YM</t>
        </is>
      </c>
      <c r="F6028" s="0" t="inlineStr">
        <is>
          <t>899127803027</t>
        </is>
      </c>
      <c r="G6028" s="0" t="inlineStr">
        <is>
          <t>YOUTH</t>
        </is>
      </c>
      <c r="H6028" s="0" t="inlineStr">
        <is>
          <t>YM</t>
        </is>
      </c>
      <c r="I6028" s="0">
        <v>14.99</v>
      </c>
      <c r="J6028" s="0">
        <v>69</v>
      </c>
    </row>
    <row r="6029" spans="1:10" customHeight="0">
      <c r="A6029" s="0">
        <f>HYPERLINK("https://dl.dropboxusercontent.com/scl/fi/kk74cad53rkp2d5axylhk/127803-af.jpg?rlkey=7414qmvcvjc939c56pgupvz5t&amp;dl=0","Click to download Image")</f>
      </c>
      <c r="B6029" s="0">
        <f>HYPERLINK("https://dl.dropboxusercontent.com/scl/fi/mkapjhv1b2c595h1nqjqm/graphic-update22022-youth.jpg?rlkey=vsqyhcb5u3xsevejclfwix65g&amp;dl=0","Click to download SizeChart")</f>
      </c>
      <c r="C6029" s="0" t="inlineStr">
        <is>
          <t>Cason Youth Tri-Blend T-Shirt</t>
        </is>
      </c>
      <c r="D6029" s="0" t="inlineStr">
        <is>
          <t>127803</t>
        </is>
      </c>
      <c r="E6029" s="0" t="inlineStr">
        <is>
          <t>BLANK CASON Y PE:127803D-YL</t>
        </is>
      </c>
      <c r="F6029" s="0" t="inlineStr">
        <is>
          <t>899127803034</t>
        </is>
      </c>
      <c r="G6029" s="0" t="inlineStr">
        <is>
          <t>YOUTH</t>
        </is>
      </c>
      <c r="H6029" s="0" t="inlineStr">
        <is>
          <t>YL</t>
        </is>
      </c>
      <c r="I6029" s="0">
        <v>14.99</v>
      </c>
      <c r="J6029" s="0">
        <v>70</v>
      </c>
    </row>
    <row r="6030" spans="1:10" customHeight="0">
      <c r="A6030" s="0">
        <f>HYPERLINK("https://dl.dropboxusercontent.com/scl/fi/kk74cad53rkp2d5axylhk/127803-af.jpg?rlkey=7414qmvcvjc939c56pgupvz5t&amp;dl=0","Click to download Image")</f>
      </c>
      <c r="B6030" s="0">
        <f>HYPERLINK("https://dl.dropboxusercontent.com/scl/fi/mkapjhv1b2c595h1nqjqm/graphic-update22022-youth.jpg?rlkey=vsqyhcb5u3xsevejclfwix65g&amp;dl=0","Click to download SizeChart")</f>
      </c>
      <c r="C6030" s="0" t="inlineStr">
        <is>
          <t>Cason Youth Tri-Blend T-Shirt</t>
        </is>
      </c>
      <c r="D6030" s="0" t="inlineStr">
        <is>
          <t>127803</t>
        </is>
      </c>
      <c r="E6030" s="0" t="inlineStr">
        <is>
          <t>BLANK CASON Y PE:127803E-YXL</t>
        </is>
      </c>
      <c r="F6030" s="0" t="inlineStr">
        <is>
          <t>899127803041</t>
        </is>
      </c>
      <c r="G6030" s="0" t="inlineStr">
        <is>
          <t>YOUTH</t>
        </is>
      </c>
      <c r="H6030" s="0" t="inlineStr">
        <is>
          <t>YXL</t>
        </is>
      </c>
      <c r="I6030" s="0">
        <v>14.99</v>
      </c>
      <c r="J6030" s="0">
        <v>68</v>
      </c>
    </row>
    <row r="6031" spans="1:10" customHeight="0">
      <c r="A6031" s="0">
        <f>HYPERLINK("https://dl.dropboxusercontent.com/scl/fi/ybumixlxip7okycki3de2/121550af94773.jpg?rlkey=bpzwcccfkvqqt6c3kzkkzxc0b&amp;dl=0","Click to download Image")</f>
      </c>
      <c r="B6031" s="0">
        <f>HYPERLINK("https://dl.dropboxusercontent.com/scl/fi/mkapjhv1b2c595h1nqjqm/graphic-update22022-youth.jpg?rlkey=vsqyhcb5u3xsevejclfwix65g&amp;dl=0","Click to download SizeChart")</f>
      </c>
      <c r="C6031" s="0" t="inlineStr">
        <is>
          <t>Cason Youth Tri-Blend T-Shirt</t>
        </is>
      </c>
      <c r="D6031" s="0" t="inlineStr">
        <is>
          <t>136608</t>
        </is>
      </c>
      <c r="E6031" s="0" t="inlineStr">
        <is>
          <t>BLANK CASON Y WE:136608B-YS</t>
        </is>
      </c>
      <c r="F6031" s="0" t="inlineStr">
        <is>
          <t>899136608019</t>
        </is>
      </c>
      <c r="G6031" s="0" t="inlineStr">
        <is>
          <t>YOUTH</t>
        </is>
      </c>
      <c r="H6031" s="0" t="inlineStr">
        <is>
          <t>YS</t>
        </is>
      </c>
      <c r="I6031" s="0">
        <v>14.99</v>
      </c>
      <c r="J6031" s="0">
        <v>9</v>
      </c>
    </row>
    <row r="6032" spans="1:10" customHeight="0">
      <c r="A6032" s="0">
        <f>HYPERLINK("https://dl.dropboxusercontent.com/scl/fi/ybumixlxip7okycki3de2/121550af94773.jpg?rlkey=bpzwcccfkvqqt6c3kzkkzxc0b&amp;dl=0","Click to download Image")</f>
      </c>
      <c r="B6032" s="0">
        <f>HYPERLINK("https://dl.dropboxusercontent.com/scl/fi/mkapjhv1b2c595h1nqjqm/graphic-update22022-youth.jpg?rlkey=vsqyhcb5u3xsevejclfwix65g&amp;dl=0","Click to download SizeChart")</f>
      </c>
      <c r="C6032" s="0" t="inlineStr">
        <is>
          <t>Cason Youth Tri-Blend T-Shirt</t>
        </is>
      </c>
      <c r="D6032" s="0" t="inlineStr">
        <is>
          <t>136608</t>
        </is>
      </c>
      <c r="E6032" s="0" t="inlineStr">
        <is>
          <t>BLANK CASON Y WE:136608C-YM</t>
        </is>
      </c>
      <c r="F6032" s="0" t="inlineStr">
        <is>
          <t>899136608026</t>
        </is>
      </c>
      <c r="G6032" s="0" t="inlineStr">
        <is>
          <t>YOUTH</t>
        </is>
      </c>
      <c r="H6032" s="0" t="inlineStr">
        <is>
          <t>YM</t>
        </is>
      </c>
      <c r="I6032" s="0">
        <v>14.99</v>
      </c>
      <c r="J6032" s="0">
        <v>26</v>
      </c>
    </row>
    <row r="6033" spans="1:10" customHeight="0">
      <c r="A6033" s="0">
        <f>HYPERLINK("https://dl.dropboxusercontent.com/scl/fi/ybumixlxip7okycki3de2/121550af94773.jpg?rlkey=bpzwcccfkvqqt6c3kzkkzxc0b&amp;dl=0","Click to download Image")</f>
      </c>
      <c r="B6033" s="0">
        <f>HYPERLINK("https://dl.dropboxusercontent.com/scl/fi/mkapjhv1b2c595h1nqjqm/graphic-update22022-youth.jpg?rlkey=vsqyhcb5u3xsevejclfwix65g&amp;dl=0","Click to download SizeChart")</f>
      </c>
      <c r="C6033" s="0" t="inlineStr">
        <is>
          <t>Cason Youth Tri-Blend T-Shirt</t>
        </is>
      </c>
      <c r="D6033" s="0" t="inlineStr">
        <is>
          <t>136608</t>
        </is>
      </c>
      <c r="E6033" s="0" t="inlineStr">
        <is>
          <t>BLANK CASON Y WE:136608D-YL</t>
        </is>
      </c>
      <c r="F6033" s="0" t="inlineStr">
        <is>
          <t>899136608033</t>
        </is>
      </c>
      <c r="G6033" s="0" t="inlineStr">
        <is>
          <t>YOUTH</t>
        </is>
      </c>
      <c r="H6033" s="0" t="inlineStr">
        <is>
          <t>YL</t>
        </is>
      </c>
      <c r="I6033" s="0">
        <v>14.99</v>
      </c>
      <c r="J6033" s="0">
        <v>6</v>
      </c>
    </row>
    <row r="6034" spans="1:10" customHeight="0">
      <c r="A6034" s="0">
        <f>HYPERLINK("https://dl.dropboxusercontent.com/scl/fi/ybumixlxip7okycki3de2/121550af94773.jpg?rlkey=bpzwcccfkvqqt6c3kzkkzxc0b&amp;dl=0","Click to download Image")</f>
      </c>
      <c r="B6034" s="0">
        <f>HYPERLINK("https://dl.dropboxusercontent.com/scl/fi/mkapjhv1b2c595h1nqjqm/graphic-update22022-youth.jpg?rlkey=vsqyhcb5u3xsevejclfwix65g&amp;dl=0","Click to download SizeChart")</f>
      </c>
      <c r="C6034" s="0" t="inlineStr">
        <is>
          <t>Cason Youth Tri-Blend T-Shirt</t>
        </is>
      </c>
      <c r="D6034" s="0" t="inlineStr">
        <is>
          <t>136608</t>
        </is>
      </c>
      <c r="E6034" s="0" t="inlineStr">
        <is>
          <t>BLANK CASON Y WE:136608E-YXL</t>
        </is>
      </c>
      <c r="F6034" s="0" t="inlineStr">
        <is>
          <t>899136608040</t>
        </is>
      </c>
      <c r="G6034" s="0" t="inlineStr">
        <is>
          <t>YOUTH</t>
        </is>
      </c>
      <c r="H6034" s="0" t="inlineStr">
        <is>
          <t>YXL</t>
        </is>
      </c>
      <c r="I6034" s="0">
        <v>14.99</v>
      </c>
      <c r="J6034" s="0">
        <v>21</v>
      </c>
    </row>
    <row r="6035" spans="1:10" customHeight="0">
      <c r="A6035" s="0">
        <f>HYPERLINK("https://dl.dropboxusercontent.com/scl/fi/bw4v77psjhhcasowhq898/127744-af.jpg?rlkey=lvk1b267hcdzduvm0bcvhb6cw&amp;dl=0","Click to download Image")</f>
      </c>
      <c r="B6035" s="0">
        <f>HYPERLINK("https://dl.dropboxusercontent.com/scl/fi/mkapjhv1b2c595h1nqjqm/graphic-update22022-youth.jpg?rlkey=vsqyhcb5u3xsevejclfwix65g&amp;dl=0","Click to download SizeChart")</f>
      </c>
      <c r="C6035" s="0" t="inlineStr">
        <is>
          <t>Cason Youth Tri-Blend T-Shirt</t>
        </is>
      </c>
      <c r="D6035" s="0" t="inlineStr">
        <is>
          <t>127744</t>
        </is>
      </c>
      <c r="E6035" s="0" t="inlineStr">
        <is>
          <t>BLANK CASON Y RD:127744B-YS</t>
        </is>
      </c>
      <c r="F6035" s="0" t="inlineStr">
        <is>
          <t>899127744016</t>
        </is>
      </c>
      <c r="G6035" s="0" t="inlineStr">
        <is>
          <t>YOUTH</t>
        </is>
      </c>
      <c r="H6035" s="0" t="inlineStr">
        <is>
          <t>YS</t>
        </is>
      </c>
      <c r="I6035" s="0">
        <v>14.99</v>
      </c>
      <c r="J6035" s="0">
        <v>59</v>
      </c>
    </row>
    <row r="6036" spans="1:10" customHeight="0">
      <c r="A6036" s="0">
        <f>HYPERLINK("https://dl.dropboxusercontent.com/scl/fi/bw4v77psjhhcasowhq898/127744-af.jpg?rlkey=lvk1b267hcdzduvm0bcvhb6cw&amp;dl=0","Click to download Image")</f>
      </c>
      <c r="B6036" s="0">
        <f>HYPERLINK("https://dl.dropboxusercontent.com/scl/fi/mkapjhv1b2c595h1nqjqm/graphic-update22022-youth.jpg?rlkey=vsqyhcb5u3xsevejclfwix65g&amp;dl=0","Click to download SizeChart")</f>
      </c>
      <c r="C6036" s="0" t="inlineStr">
        <is>
          <t>Cason Youth Tri-Blend T-Shirt</t>
        </is>
      </c>
      <c r="D6036" s="0" t="inlineStr">
        <is>
          <t>127744</t>
        </is>
      </c>
      <c r="E6036" s="0" t="inlineStr">
        <is>
          <t>BLANK CASON Y RD:127744C-YM</t>
        </is>
      </c>
      <c r="F6036" s="0" t="inlineStr">
        <is>
          <t>899127744023</t>
        </is>
      </c>
      <c r="G6036" s="0" t="inlineStr">
        <is>
          <t>YOUTH</t>
        </is>
      </c>
      <c r="H6036" s="0" t="inlineStr">
        <is>
          <t>YM</t>
        </is>
      </c>
      <c r="I6036" s="0">
        <v>14.99</v>
      </c>
      <c r="J6036" s="0">
        <v>58</v>
      </c>
    </row>
    <row r="6037" spans="1:10" customHeight="0">
      <c r="A6037" s="0">
        <f>HYPERLINK("https://dl.dropboxusercontent.com/scl/fi/bw4v77psjhhcasowhq898/127744-af.jpg?rlkey=lvk1b267hcdzduvm0bcvhb6cw&amp;dl=0","Click to download Image")</f>
      </c>
      <c r="B6037" s="0">
        <f>HYPERLINK("https://dl.dropboxusercontent.com/scl/fi/mkapjhv1b2c595h1nqjqm/graphic-update22022-youth.jpg?rlkey=vsqyhcb5u3xsevejclfwix65g&amp;dl=0","Click to download SizeChart")</f>
      </c>
      <c r="C6037" s="0" t="inlineStr">
        <is>
          <t>Cason Youth Tri-Blend T-Shirt</t>
        </is>
      </c>
      <c r="D6037" s="0" t="inlineStr">
        <is>
          <t>127744</t>
        </is>
      </c>
      <c r="E6037" s="0" t="inlineStr">
        <is>
          <t>BLANK CASON Y RD:127744D-YL</t>
        </is>
      </c>
      <c r="F6037" s="0" t="inlineStr">
        <is>
          <t>899127744030</t>
        </is>
      </c>
      <c r="G6037" s="0" t="inlineStr">
        <is>
          <t>YOUTH</t>
        </is>
      </c>
      <c r="H6037" s="0" t="inlineStr">
        <is>
          <t>YL</t>
        </is>
      </c>
      <c r="I6037" s="0">
        <v>14.99</v>
      </c>
      <c r="J6037" s="0">
        <v>55</v>
      </c>
    </row>
    <row r="6038" spans="1:10" customHeight="0">
      <c r="A6038" s="0">
        <f>HYPERLINK("https://dl.dropboxusercontent.com/scl/fi/bw4v77psjhhcasowhq898/127744-af.jpg?rlkey=lvk1b267hcdzduvm0bcvhb6cw&amp;dl=0","Click to download Image")</f>
      </c>
      <c r="B6038" s="0">
        <f>HYPERLINK("https://dl.dropboxusercontent.com/scl/fi/mkapjhv1b2c595h1nqjqm/graphic-update22022-youth.jpg?rlkey=vsqyhcb5u3xsevejclfwix65g&amp;dl=0","Click to download SizeChart")</f>
      </c>
      <c r="C6038" s="0" t="inlineStr">
        <is>
          <t>Cason Youth Tri-Blend T-Shirt</t>
        </is>
      </c>
      <c r="D6038" s="0" t="inlineStr">
        <is>
          <t>127744</t>
        </is>
      </c>
      <c r="E6038" s="0" t="inlineStr">
        <is>
          <t>BLANK CASON Y RD:127744E-YXL</t>
        </is>
      </c>
      <c r="F6038" s="0" t="inlineStr">
        <is>
          <t>899127744047</t>
        </is>
      </c>
      <c r="G6038" s="0" t="inlineStr">
        <is>
          <t>YOUTH</t>
        </is>
      </c>
      <c r="H6038" s="0" t="inlineStr">
        <is>
          <t>YXL</t>
        </is>
      </c>
      <c r="I6038" s="0">
        <v>14.99</v>
      </c>
      <c r="J6038" s="0">
        <v>58</v>
      </c>
    </row>
    <row r="6039" spans="1:10" customHeight="0">
      <c r="A6039" s="0">
        <f>HYPERLINK("https://dl.dropboxusercontent.com/scl/fi/triolhrj3svfsey2e6xv6/morrissey114696f51580.jpg?rlkey=bs4zwe9w3w9acium8mktfgdwz&amp;dl=0","Click to download Image")</f>
      </c>
      <c r="B6039" s="0">
        <f>HYPERLINK("https://dl.dropboxusercontent.com/scl/fi/20trpl3wc838o389nxg8p/graphic-update22022-infant.jpg?rlkey=m7fji4m0v0z26iff0yt13snf9&amp;dl=0","Click to download SizeChart")</f>
      </c>
      <c r="C6039" s="0" t="inlineStr">
        <is>
          <t>Morrissey Infant Bodysuit</t>
        </is>
      </c>
      <c r="D6039" s="0" t="inlineStr">
        <is>
          <t>114696</t>
        </is>
      </c>
      <c r="E6039" s="0" t="inlineStr">
        <is>
          <t>GENERIC MORRISSEY I WHITE:114696A - 0-3M</t>
        </is>
      </c>
      <c r="F6039" s="0" t="inlineStr">
        <is>
          <t>898114696000</t>
        </is>
      </c>
      <c r="G6039" s="0" t="inlineStr">
        <is>
          <t>INFANT</t>
        </is>
      </c>
      <c r="H6039" s="0" t="inlineStr">
        <is>
          <t>0-3M</t>
        </is>
      </c>
      <c r="I6039" s="0">
        <v>24.99</v>
      </c>
      <c r="J6039" s="0">
        <v>6</v>
      </c>
    </row>
    <row r="6040" spans="1:10" customHeight="0">
      <c r="A6040" s="0">
        <f>HYPERLINK("https://dl.dropboxusercontent.com/scl/fi/triolhrj3svfsey2e6xv6/morrissey114696f51580.jpg?rlkey=bs4zwe9w3w9acium8mktfgdwz&amp;dl=0","Click to download Image")</f>
      </c>
      <c r="B6040" s="0">
        <f>HYPERLINK("https://dl.dropboxusercontent.com/scl/fi/20trpl3wc838o389nxg8p/graphic-update22022-infant.jpg?rlkey=m7fji4m0v0z26iff0yt13snf9&amp;dl=0","Click to download SizeChart")</f>
      </c>
      <c r="C6040" s="0" t="inlineStr">
        <is>
          <t>Morrissey Infant Bodysuit</t>
        </is>
      </c>
      <c r="D6040" s="0" t="inlineStr">
        <is>
          <t>114696</t>
        </is>
      </c>
      <c r="E6040" s="0" t="inlineStr">
        <is>
          <t>GENERIC MORRISSEY I WHITE:114696B - 3-6M</t>
        </is>
      </c>
      <c r="F6040" s="0" t="inlineStr">
        <is>
          <t>898114696017</t>
        </is>
      </c>
      <c r="G6040" s="0" t="inlineStr">
        <is>
          <t>INFANT</t>
        </is>
      </c>
      <c r="H6040" s="0" t="inlineStr">
        <is>
          <t>3-6M</t>
        </is>
      </c>
      <c r="I6040" s="0">
        <v>24.99</v>
      </c>
      <c r="J6040" s="0">
        <v>5</v>
      </c>
    </row>
    <row r="6041" spans="1:10" customHeight="0">
      <c r="A6041" s="0">
        <f>HYPERLINK("https://dl.dropboxusercontent.com/scl/fi/triolhrj3svfsey2e6xv6/morrissey114696f51580.jpg?rlkey=bs4zwe9w3w9acium8mktfgdwz&amp;dl=0","Click to download Image")</f>
      </c>
      <c r="B6041" s="0">
        <f>HYPERLINK("https://dl.dropboxusercontent.com/scl/fi/20trpl3wc838o389nxg8p/graphic-update22022-infant.jpg?rlkey=m7fji4m0v0z26iff0yt13snf9&amp;dl=0","Click to download SizeChart")</f>
      </c>
      <c r="C6041" s="0" t="inlineStr">
        <is>
          <t>Morrissey Infant Bodysuit</t>
        </is>
      </c>
      <c r="D6041" s="0" t="inlineStr">
        <is>
          <t>114696</t>
        </is>
      </c>
      <c r="E6041" s="0" t="inlineStr">
        <is>
          <t>GENERIC MORRISSEY I WHITE:114696C - 6-9M</t>
        </is>
      </c>
      <c r="F6041" s="0" t="inlineStr">
        <is>
          <t>898114696024</t>
        </is>
      </c>
      <c r="G6041" s="0" t="inlineStr">
        <is>
          <t>INFANT</t>
        </is>
      </c>
      <c r="H6041" s="0" t="inlineStr">
        <is>
          <t>6-9M</t>
        </is>
      </c>
      <c r="I6041" s="0">
        <v>24.99</v>
      </c>
      <c r="J6041" s="0">
        <v>7</v>
      </c>
    </row>
    <row r="6042" spans="1:10" customHeight="0">
      <c r="A6042" s="0">
        <f>HYPERLINK("https://dl.dropboxusercontent.com/scl/fi/triolhrj3svfsey2e6xv6/morrissey114696f51580.jpg?rlkey=bs4zwe9w3w9acium8mktfgdwz&amp;dl=0","Click to download Image")</f>
      </c>
      <c r="B6042" s="0">
        <f>HYPERLINK("https://dl.dropboxusercontent.com/scl/fi/20trpl3wc838o389nxg8p/graphic-update22022-infant.jpg?rlkey=m7fji4m0v0z26iff0yt13snf9&amp;dl=0","Click to download SizeChart")</f>
      </c>
      <c r="C6042" s="0" t="inlineStr">
        <is>
          <t>Morrissey Infant Bodysuit</t>
        </is>
      </c>
      <c r="D6042" s="0" t="inlineStr">
        <is>
          <t>114696</t>
        </is>
      </c>
      <c r="E6042" s="0" t="inlineStr">
        <is>
          <t>GENERIC MORRISSEY I WHITE:114696F - 12M</t>
        </is>
      </c>
      <c r="F6042" s="0" t="inlineStr">
        <is>
          <t>898114696031</t>
        </is>
      </c>
      <c r="G6042" s="0" t="inlineStr">
        <is>
          <t>INFANT</t>
        </is>
      </c>
      <c r="H6042" s="0" t="inlineStr">
        <is>
          <t>9-12M</t>
        </is>
      </c>
      <c r="I6042" s="0">
        <v>24.99</v>
      </c>
      <c r="J6042" s="0">
        <v>7</v>
      </c>
    </row>
    <row r="6043" spans="1:10" customHeight="0">
      <c r="A6043" s="0">
        <f>HYPERLINK("https://dl.dropboxusercontent.com/scl/fi/or7ji74cfgnwuehpstq0l/121536-b.jpg?rlkey=jiy09aj3z836sb9czctqhu139&amp;dl=0","Click to download Image")</f>
      </c>
      <c r="B6043" s="0">
        <f>HYPERLINK("https://dl.dropboxusercontent.com/scl/fi/dth9zcdfmn34fmothd58b/graphic-update22022-infant.jpg?rlkey=llis446m06pr9hfm0zqunnwg4&amp;dl=0","Click to download SizeChart")</f>
      </c>
      <c r="C6043" s="0" t="inlineStr">
        <is>
          <t>Blush Infant Bodysuit</t>
        </is>
      </c>
      <c r="D6043" s="0" t="inlineStr">
        <is>
          <t>121536</t>
        </is>
      </c>
      <c r="E6043" s="0" t="inlineStr">
        <is>
          <t>FLOWE BLUSH I BK:121536A-0-3M</t>
        </is>
      </c>
      <c r="F6043" s="0" t="inlineStr">
        <is>
          <t>898121536009</t>
        </is>
      </c>
      <c r="G6043" s="0" t="inlineStr">
        <is>
          <t>INFANT</t>
        </is>
      </c>
      <c r="H6043" s="0" t="inlineStr">
        <is>
          <t>0-3M</t>
        </is>
      </c>
      <c r="I6043" s="0">
        <v>24.99</v>
      </c>
      <c r="J6043" s="0">
        <v>35</v>
      </c>
    </row>
    <row r="6044" spans="1:10" customHeight="0">
      <c r="A6044" s="0">
        <f>HYPERLINK("https://dl.dropboxusercontent.com/scl/fi/or7ji74cfgnwuehpstq0l/121536-b.jpg?rlkey=jiy09aj3z836sb9czctqhu139&amp;dl=0","Click to download Image")</f>
      </c>
      <c r="B6044" s="0">
        <f>HYPERLINK("https://dl.dropboxusercontent.com/scl/fi/dth9zcdfmn34fmothd58b/graphic-update22022-infant.jpg?rlkey=llis446m06pr9hfm0zqunnwg4&amp;dl=0","Click to download SizeChart")</f>
      </c>
      <c r="C6044" s="0" t="inlineStr">
        <is>
          <t>Blush Infant Bodysuit</t>
        </is>
      </c>
      <c r="D6044" s="0" t="inlineStr">
        <is>
          <t>121536</t>
        </is>
      </c>
      <c r="E6044" s="0" t="inlineStr">
        <is>
          <t>FLOWE BLUSH I BK:121536B-3-6M</t>
        </is>
      </c>
      <c r="F6044" s="0" t="inlineStr">
        <is>
          <t>898121536016</t>
        </is>
      </c>
      <c r="G6044" s="0" t="inlineStr">
        <is>
          <t>INFANT</t>
        </is>
      </c>
      <c r="H6044" s="0" t="inlineStr">
        <is>
          <t>3-6M</t>
        </is>
      </c>
      <c r="I6044" s="0">
        <v>24.99</v>
      </c>
      <c r="J6044" s="0">
        <v>34</v>
      </c>
    </row>
    <row r="6045" spans="1:10" customHeight="0">
      <c r="A6045" s="0">
        <f>HYPERLINK("https://dl.dropboxusercontent.com/scl/fi/or7ji74cfgnwuehpstq0l/121536-b.jpg?rlkey=jiy09aj3z836sb9czctqhu139&amp;dl=0","Click to download Image")</f>
      </c>
      <c r="B6045" s="0">
        <f>HYPERLINK("https://dl.dropboxusercontent.com/scl/fi/dth9zcdfmn34fmothd58b/graphic-update22022-infant.jpg?rlkey=llis446m06pr9hfm0zqunnwg4&amp;dl=0","Click to download SizeChart")</f>
      </c>
      <c r="C6045" s="0" t="inlineStr">
        <is>
          <t>Blush Infant Bodysuit</t>
        </is>
      </c>
      <c r="D6045" s="0" t="inlineStr">
        <is>
          <t>121536</t>
        </is>
      </c>
      <c r="E6045" s="0" t="inlineStr">
        <is>
          <t>FLOWE BLUSH I BK:121536C-6-9M</t>
        </is>
      </c>
      <c r="F6045" s="0" t="inlineStr">
        <is>
          <t>898121536023</t>
        </is>
      </c>
      <c r="G6045" s="0" t="inlineStr">
        <is>
          <t>INFANT</t>
        </is>
      </c>
      <c r="H6045" s="0" t="inlineStr">
        <is>
          <t>6-9M</t>
        </is>
      </c>
      <c r="I6045" s="0">
        <v>24.99</v>
      </c>
      <c r="J6045" s="0">
        <v>36</v>
      </c>
    </row>
    <row r="6046" spans="1:10" customHeight="0">
      <c r="A6046" s="0">
        <f>HYPERLINK("https://dl.dropboxusercontent.com/scl/fi/or7ji74cfgnwuehpstq0l/121536-b.jpg?rlkey=jiy09aj3z836sb9czctqhu139&amp;dl=0","Click to download Image")</f>
      </c>
      <c r="B6046" s="0">
        <f>HYPERLINK("https://dl.dropboxusercontent.com/scl/fi/dth9zcdfmn34fmothd58b/graphic-update22022-infant.jpg?rlkey=llis446m06pr9hfm0zqunnwg4&amp;dl=0","Click to download SizeChart")</f>
      </c>
      <c r="C6046" s="0" t="inlineStr">
        <is>
          <t>Blush Infant Bodysuit</t>
        </is>
      </c>
      <c r="D6046" s="0" t="inlineStr">
        <is>
          <t>121536</t>
        </is>
      </c>
      <c r="E6046" s="0" t="inlineStr">
        <is>
          <t>FLOWE BLUSH I BK:121536F-12M</t>
        </is>
      </c>
      <c r="F6046" s="0" t="inlineStr">
        <is>
          <t>898121536030</t>
        </is>
      </c>
      <c r="G6046" s="0" t="inlineStr">
        <is>
          <t>INFANT</t>
        </is>
      </c>
      <c r="H6046" s="0" t="inlineStr">
        <is>
          <t>9-12M</t>
        </is>
      </c>
      <c r="I6046" s="0">
        <v>24.99</v>
      </c>
      <c r="J6046" s="0">
        <v>35</v>
      </c>
    </row>
    <row r="6047" spans="1:10" customHeight="0">
      <c r="A6047" s="0">
        <f>HYPERLINK("https://dl.dropboxusercontent.com/scl/fi/p1tw2n3mrpp2durepxdk7/blushcardinalf66675.jpg?rlkey=7vqknodi5kxizr8cpnczv7paf&amp;dl=0","Click to download Image")</f>
      </c>
      <c r="B6047" s="0">
        <f>HYPERLINK("https://dl.dropboxusercontent.com/scl/fi/dth9zcdfmn34fmothd58b/graphic-update22022-infant.jpg?rlkey=llis446m06pr9hfm0zqunnwg4&amp;dl=0","Click to download SizeChart")</f>
      </c>
      <c r="C6047" s="0" t="inlineStr">
        <is>
          <t>Blush Infant Bodysuit</t>
        </is>
      </c>
      <c r="D6047" s="0" t="inlineStr">
        <is>
          <t>121537</t>
        </is>
      </c>
      <c r="E6047" s="0" t="inlineStr">
        <is>
          <t>FLOWE BLUSH I CL:121537A-0-3M</t>
        </is>
      </c>
      <c r="F6047" s="0" t="inlineStr">
        <is>
          <t>898121537006</t>
        </is>
      </c>
      <c r="G6047" s="0" t="inlineStr">
        <is>
          <t>INFANT</t>
        </is>
      </c>
      <c r="H6047" s="0" t="inlineStr">
        <is>
          <t>0-3M</t>
        </is>
      </c>
      <c r="I6047" s="0">
        <v>24.99</v>
      </c>
      <c r="J6047" s="0">
        <v>37</v>
      </c>
    </row>
    <row r="6048" spans="1:10" customHeight="0">
      <c r="A6048" s="0">
        <f>HYPERLINK("https://dl.dropboxusercontent.com/scl/fi/p1tw2n3mrpp2durepxdk7/blushcardinalf66675.jpg?rlkey=7vqknodi5kxizr8cpnczv7paf&amp;dl=0","Click to download Image")</f>
      </c>
      <c r="B6048" s="0">
        <f>HYPERLINK("https://dl.dropboxusercontent.com/scl/fi/dth9zcdfmn34fmothd58b/graphic-update22022-infant.jpg?rlkey=llis446m06pr9hfm0zqunnwg4&amp;dl=0","Click to download SizeChart")</f>
      </c>
      <c r="C6048" s="0" t="inlineStr">
        <is>
          <t>Blush Infant Bodysuit</t>
        </is>
      </c>
      <c r="D6048" s="0" t="inlineStr">
        <is>
          <t>121537</t>
        </is>
      </c>
      <c r="E6048" s="0" t="inlineStr">
        <is>
          <t>FLOWE BLUSH I CL:121537B-3-6M</t>
        </is>
      </c>
      <c r="F6048" s="0" t="inlineStr">
        <is>
          <t>898121537013</t>
        </is>
      </c>
      <c r="G6048" s="0" t="inlineStr">
        <is>
          <t>INFANT</t>
        </is>
      </c>
      <c r="H6048" s="0" t="inlineStr">
        <is>
          <t>3-6M</t>
        </is>
      </c>
      <c r="I6048" s="0">
        <v>24.99</v>
      </c>
      <c r="J6048" s="0">
        <v>36</v>
      </c>
    </row>
    <row r="6049" spans="1:10" customHeight="0">
      <c r="A6049" s="0">
        <f>HYPERLINK("https://dl.dropboxusercontent.com/scl/fi/p1tw2n3mrpp2durepxdk7/blushcardinalf66675.jpg?rlkey=7vqknodi5kxizr8cpnczv7paf&amp;dl=0","Click to download Image")</f>
      </c>
      <c r="B6049" s="0">
        <f>HYPERLINK("https://dl.dropboxusercontent.com/scl/fi/dth9zcdfmn34fmothd58b/graphic-update22022-infant.jpg?rlkey=llis446m06pr9hfm0zqunnwg4&amp;dl=0","Click to download SizeChart")</f>
      </c>
      <c r="C6049" s="0" t="inlineStr">
        <is>
          <t>Blush Infant Bodysuit</t>
        </is>
      </c>
      <c r="D6049" s="0" t="inlineStr">
        <is>
          <t>121537</t>
        </is>
      </c>
      <c r="E6049" s="0" t="inlineStr">
        <is>
          <t>FLOWE BLUSH I CL:121537C-6-9M</t>
        </is>
      </c>
      <c r="F6049" s="0" t="inlineStr">
        <is>
          <t>898121537020</t>
        </is>
      </c>
      <c r="G6049" s="0" t="inlineStr">
        <is>
          <t>INFANT</t>
        </is>
      </c>
      <c r="H6049" s="0" t="inlineStr">
        <is>
          <t>6-9M</t>
        </is>
      </c>
      <c r="I6049" s="0">
        <v>24.99</v>
      </c>
      <c r="J6049" s="0">
        <v>35</v>
      </c>
    </row>
    <row r="6050" spans="1:10" customHeight="0">
      <c r="A6050" s="0">
        <f>HYPERLINK("https://dl.dropboxusercontent.com/scl/fi/p1tw2n3mrpp2durepxdk7/blushcardinalf66675.jpg?rlkey=7vqknodi5kxizr8cpnczv7paf&amp;dl=0","Click to download Image")</f>
      </c>
      <c r="B6050" s="0">
        <f>HYPERLINK("https://dl.dropboxusercontent.com/scl/fi/dth9zcdfmn34fmothd58b/graphic-update22022-infant.jpg?rlkey=llis446m06pr9hfm0zqunnwg4&amp;dl=0","Click to download SizeChart")</f>
      </c>
      <c r="C6050" s="0" t="inlineStr">
        <is>
          <t>Blush Infant Bodysuit</t>
        </is>
      </c>
      <c r="D6050" s="0" t="inlineStr">
        <is>
          <t>121537</t>
        </is>
      </c>
      <c r="E6050" s="0" t="inlineStr">
        <is>
          <t>FLOWE BLUSH I CL:121537F-12M</t>
        </is>
      </c>
      <c r="F6050" s="0" t="inlineStr">
        <is>
          <t>898121537037</t>
        </is>
      </c>
      <c r="G6050" s="0" t="inlineStr">
        <is>
          <t>INFANT</t>
        </is>
      </c>
      <c r="H6050" s="0" t="inlineStr">
        <is>
          <t>9-12M</t>
        </is>
      </c>
      <c r="I6050" s="0">
        <v>24.99</v>
      </c>
      <c r="J6050" s="0">
        <v>35</v>
      </c>
    </row>
    <row r="6051" spans="1:10" customHeight="0">
      <c r="A6051" s="0">
        <f>HYPERLINK("https://dl.dropboxusercontent.com/scl/fi/raboo2xlrql9zon40gu0d/121538f.jpg?rlkey=pt410jn02ncka8b4uqji3rpzs&amp;dl=0","Click to download Image")</f>
      </c>
      <c r="B6051" s="0">
        <f>HYPERLINK("https://dl.dropboxusercontent.com/scl/fi/dth9zcdfmn34fmothd58b/graphic-update22022-infant.jpg?rlkey=llis446m06pr9hfm0zqunnwg4&amp;dl=0","Click to download SizeChart")</f>
      </c>
      <c r="C6051" s="0" t="inlineStr">
        <is>
          <t>Blush Infant Bodysuit</t>
        </is>
      </c>
      <c r="D6051" s="0" t="inlineStr">
        <is>
          <t>121538</t>
        </is>
      </c>
      <c r="E6051" s="0" t="inlineStr">
        <is>
          <t>FLOWE BLUSH I PE:121538A-0-3M</t>
        </is>
      </c>
      <c r="F6051" s="0" t="inlineStr">
        <is>
          <t>898121538003</t>
        </is>
      </c>
      <c r="G6051" s="0" t="inlineStr">
        <is>
          <t>INFANT</t>
        </is>
      </c>
      <c r="H6051" s="0" t="inlineStr">
        <is>
          <t>0-3M</t>
        </is>
      </c>
      <c r="I6051" s="0">
        <v>24.99</v>
      </c>
      <c r="J6051" s="0">
        <v>30</v>
      </c>
    </row>
    <row r="6052" spans="1:10" customHeight="0">
      <c r="A6052" s="0">
        <f>HYPERLINK("https://dl.dropboxusercontent.com/scl/fi/raboo2xlrql9zon40gu0d/121538f.jpg?rlkey=pt410jn02ncka8b4uqji3rpzs&amp;dl=0","Click to download Image")</f>
      </c>
      <c r="B6052" s="0">
        <f>HYPERLINK("https://dl.dropboxusercontent.com/scl/fi/dth9zcdfmn34fmothd58b/graphic-update22022-infant.jpg?rlkey=llis446m06pr9hfm0zqunnwg4&amp;dl=0","Click to download SizeChart")</f>
      </c>
      <c r="C6052" s="0" t="inlineStr">
        <is>
          <t>Blush Infant Bodysuit</t>
        </is>
      </c>
      <c r="D6052" s="0" t="inlineStr">
        <is>
          <t>121538</t>
        </is>
      </c>
      <c r="E6052" s="0" t="inlineStr">
        <is>
          <t>FLOWE BLUSH I PE:121538B-3-6M</t>
        </is>
      </c>
      <c r="F6052" s="0" t="inlineStr">
        <is>
          <t>898121538010</t>
        </is>
      </c>
      <c r="G6052" s="0" t="inlineStr">
        <is>
          <t>INFANT</t>
        </is>
      </c>
      <c r="H6052" s="0" t="inlineStr">
        <is>
          <t>3-6M</t>
        </is>
      </c>
      <c r="I6052" s="0">
        <v>24.99</v>
      </c>
      <c r="J6052" s="0">
        <v>31</v>
      </c>
    </row>
    <row r="6053" spans="1:10" customHeight="0">
      <c r="A6053" s="0">
        <f>HYPERLINK("https://dl.dropboxusercontent.com/scl/fi/raboo2xlrql9zon40gu0d/121538f.jpg?rlkey=pt410jn02ncka8b4uqji3rpzs&amp;dl=0","Click to download Image")</f>
      </c>
      <c r="B6053" s="0">
        <f>HYPERLINK("https://dl.dropboxusercontent.com/scl/fi/dth9zcdfmn34fmothd58b/graphic-update22022-infant.jpg?rlkey=llis446m06pr9hfm0zqunnwg4&amp;dl=0","Click to download SizeChart")</f>
      </c>
      <c r="C6053" s="0" t="inlineStr">
        <is>
          <t>Blush Infant Bodysuit</t>
        </is>
      </c>
      <c r="D6053" s="0" t="inlineStr">
        <is>
          <t>121538</t>
        </is>
      </c>
      <c r="E6053" s="0" t="inlineStr">
        <is>
          <t>FLOWE BLUSH I PE:121538C-6-9M</t>
        </is>
      </c>
      <c r="F6053" s="0" t="inlineStr">
        <is>
          <t>898121538027</t>
        </is>
      </c>
      <c r="G6053" s="0" t="inlineStr">
        <is>
          <t>INFANT</t>
        </is>
      </c>
      <c r="H6053" s="0" t="inlineStr">
        <is>
          <t>6-9M</t>
        </is>
      </c>
      <c r="I6053" s="0">
        <v>24.99</v>
      </c>
      <c r="J6053" s="0">
        <v>30</v>
      </c>
    </row>
    <row r="6054" spans="1:10" customHeight="0">
      <c r="A6054" s="0">
        <f>HYPERLINK("https://dl.dropboxusercontent.com/scl/fi/raboo2xlrql9zon40gu0d/121538f.jpg?rlkey=pt410jn02ncka8b4uqji3rpzs&amp;dl=0","Click to download Image")</f>
      </c>
      <c r="B6054" s="0">
        <f>HYPERLINK("https://dl.dropboxusercontent.com/scl/fi/dth9zcdfmn34fmothd58b/graphic-update22022-infant.jpg?rlkey=llis446m06pr9hfm0zqunnwg4&amp;dl=0","Click to download SizeChart")</f>
      </c>
      <c r="C6054" s="0" t="inlineStr">
        <is>
          <t>Blush Infant Bodysuit</t>
        </is>
      </c>
      <c r="D6054" s="0" t="inlineStr">
        <is>
          <t>121538</t>
        </is>
      </c>
      <c r="E6054" s="0" t="inlineStr">
        <is>
          <t>FLOWE BLUSH I PE:121538F-12M</t>
        </is>
      </c>
      <c r="F6054" s="0" t="inlineStr">
        <is>
          <t>898121538034</t>
        </is>
      </c>
      <c r="G6054" s="0" t="inlineStr">
        <is>
          <t>INFANT</t>
        </is>
      </c>
      <c r="H6054" s="0" t="inlineStr">
        <is>
          <t>9-12M</t>
        </is>
      </c>
      <c r="I6054" s="0">
        <v>24.99</v>
      </c>
      <c r="J6054" s="0">
        <v>29</v>
      </c>
    </row>
    <row r="6055" spans="1:10" customHeight="0">
      <c r="A6055" s="0">
        <f>HYPERLINK("https://dl.dropboxusercontent.com/scl/fi/ki47dkikolxiz906jbo9c/123661-f.jpg?rlkey=16d11j26v1tc4rk5xgwso9xs6&amp;dl=0","Click to download Image")</f>
      </c>
      <c r="C6055" s="0" t="inlineStr">
        <is>
          <t>Santana Infant Bodysuit</t>
        </is>
      </c>
      <c r="D6055" s="0" t="inlineStr">
        <is>
          <t>123661</t>
        </is>
      </c>
      <c r="E6055" s="0" t="inlineStr">
        <is>
          <t>BLANK SANTANA I WE:123661A-0-3M</t>
        </is>
      </c>
      <c r="F6055" s="0" t="inlineStr">
        <is>
          <t>899123661003</t>
        </is>
      </c>
      <c r="G6055" s="0" t="inlineStr">
        <is>
          <t>INFANT</t>
        </is>
      </c>
      <c r="H6055" s="0" t="inlineStr">
        <is>
          <t>0-3M</t>
        </is>
      </c>
      <c r="I6055" s="0">
        <v>19.99</v>
      </c>
      <c r="J6055" s="0">
        <v>39</v>
      </c>
    </row>
    <row r="6056" spans="1:10" customHeight="0">
      <c r="A6056" s="0">
        <f>HYPERLINK("https://dl.dropboxusercontent.com/scl/fi/ki47dkikolxiz906jbo9c/123661-f.jpg?rlkey=16d11j26v1tc4rk5xgwso9xs6&amp;dl=0","Click to download Image")</f>
      </c>
      <c r="C6056" s="0" t="inlineStr">
        <is>
          <t>Santana Infant Bodysuit</t>
        </is>
      </c>
      <c r="D6056" s="0" t="inlineStr">
        <is>
          <t>123661</t>
        </is>
      </c>
      <c r="E6056" s="0" t="inlineStr">
        <is>
          <t>BLANK SANTANA I WE:123661B-3-6M</t>
        </is>
      </c>
      <c r="F6056" s="0" t="inlineStr">
        <is>
          <t>899123661010</t>
        </is>
      </c>
      <c r="G6056" s="0" t="inlineStr">
        <is>
          <t>INFANT</t>
        </is>
      </c>
      <c r="H6056" s="0" t="inlineStr">
        <is>
          <t>3-6M</t>
        </is>
      </c>
      <c r="I6056" s="0">
        <v>19.99</v>
      </c>
      <c r="J6056" s="0">
        <v>40</v>
      </c>
    </row>
    <row r="6057" spans="1:10" customHeight="0">
      <c r="A6057" s="0">
        <f>HYPERLINK("https://dl.dropboxusercontent.com/scl/fi/ki47dkikolxiz906jbo9c/123661-f.jpg?rlkey=16d11j26v1tc4rk5xgwso9xs6&amp;dl=0","Click to download Image")</f>
      </c>
      <c r="C6057" s="0" t="inlineStr">
        <is>
          <t>Santana Infant Bodysuit</t>
        </is>
      </c>
      <c r="D6057" s="0" t="inlineStr">
        <is>
          <t>123661</t>
        </is>
      </c>
      <c r="E6057" s="0" t="inlineStr">
        <is>
          <t>BLANK SANTANA I WE:123661C-6-9M</t>
        </is>
      </c>
      <c r="F6057" s="0" t="inlineStr">
        <is>
          <t>899123661027</t>
        </is>
      </c>
      <c r="G6057" s="0" t="inlineStr">
        <is>
          <t>INFANT</t>
        </is>
      </c>
      <c r="H6057" s="0" t="inlineStr">
        <is>
          <t>6-9M</t>
        </is>
      </c>
      <c r="I6057" s="0">
        <v>19.99</v>
      </c>
      <c r="J6057" s="0">
        <v>35</v>
      </c>
    </row>
    <row r="6058" spans="1:10" customHeight="0">
      <c r="A6058" s="0">
        <f>HYPERLINK("https://dl.dropboxusercontent.com/scl/fi/ki47dkikolxiz906jbo9c/123661-f.jpg?rlkey=16d11j26v1tc4rk5xgwso9xs6&amp;dl=0","Click to download Image")</f>
      </c>
      <c r="C6058" s="0" t="inlineStr">
        <is>
          <t>Santana Infant Bodysuit</t>
        </is>
      </c>
      <c r="D6058" s="0" t="inlineStr">
        <is>
          <t>123661</t>
        </is>
      </c>
      <c r="E6058" s="0" t="inlineStr">
        <is>
          <t>BLANK SANTANA I WE:123661F-12M</t>
        </is>
      </c>
      <c r="F6058" s="0" t="inlineStr">
        <is>
          <t>899123661034</t>
        </is>
      </c>
      <c r="G6058" s="0" t="inlineStr">
        <is>
          <t>INFANT</t>
        </is>
      </c>
      <c r="H6058" s="0" t="inlineStr">
        <is>
          <t>9-12M</t>
        </is>
      </c>
      <c r="I6058" s="0">
        <v>19.99</v>
      </c>
      <c r="J6058" s="0">
        <v>40</v>
      </c>
    </row>
    <row r="6059" spans="1:10" customHeight="0">
      <c r="A6059" s="0">
        <f>HYPERLINK("https://dl.dropboxusercontent.com/scl/fi/jx4wois1olgnczic1bgc1/webster-157991-f.jpg?rlkey=8mjtamg1ryud5qh94k2aa26tn&amp;dl=0","Click to download Image")</f>
      </c>
      <c r="B6059" s="0">
        <f>HYPERLINK("https://dl.dropboxusercontent.com/scl/fi/ngts8cjxh12x11kp42gdt/mens-hoodie-size-chartswebster.jpg?rlkey=mdl1ppv6voufp5gfpxo8nbvd1&amp;dl=0","Click to download SizeChart")</f>
      </c>
      <c r="C6059" s="0" t="inlineStr">
        <is>
          <t>Webster Men's Midweight Full Zip Hoodie</t>
        </is>
      </c>
      <c r="D6059" s="0" t="inlineStr">
        <is>
          <t>157991</t>
        </is>
      </c>
      <c r="E6059" s="0" t="inlineStr">
        <is>
          <t>WEBSTER M RD:157991A-S</t>
        </is>
      </c>
      <c r="F6059" s="0" t="inlineStr">
        <is>
          <t>899157991046</t>
        </is>
      </c>
      <c r="G6059" s="0" t="inlineStr">
        <is>
          <t>MENS</t>
        </is>
      </c>
      <c r="H6059" s="0" t="inlineStr">
        <is>
          <t>S</t>
        </is>
      </c>
      <c r="I6059" s="0">
        <v>34.99</v>
      </c>
      <c r="J6059" s="0">
        <v>15</v>
      </c>
    </row>
    <row r="6060" spans="1:10" customHeight="0">
      <c r="A6060" s="0">
        <f>HYPERLINK("https://dl.dropboxusercontent.com/scl/fi/jx4wois1olgnczic1bgc1/webster-157991-f.jpg?rlkey=8mjtamg1ryud5qh94k2aa26tn&amp;dl=0","Click to download Image")</f>
      </c>
      <c r="B6060" s="0">
        <f>HYPERLINK("https://dl.dropboxusercontent.com/scl/fi/ngts8cjxh12x11kp42gdt/mens-hoodie-size-chartswebster.jpg?rlkey=mdl1ppv6voufp5gfpxo8nbvd1&amp;dl=0","Click to download SizeChart")</f>
      </c>
      <c r="C6060" s="0" t="inlineStr">
        <is>
          <t>Webster Men's Midweight Full Zip Hoodie</t>
        </is>
      </c>
      <c r="D6060" s="0" t="inlineStr">
        <is>
          <t>157991</t>
        </is>
      </c>
      <c r="E6060" s="0" t="inlineStr">
        <is>
          <t>WEBSTER M RD:157991B-M</t>
        </is>
      </c>
      <c r="F6060" s="0" t="inlineStr">
        <is>
          <t>899157991053</t>
        </is>
      </c>
      <c r="G6060" s="0" t="inlineStr">
        <is>
          <t>MENS</t>
        </is>
      </c>
      <c r="H6060" s="0" t="inlineStr">
        <is>
          <t>M</t>
        </is>
      </c>
      <c r="I6060" s="0">
        <v>34.99</v>
      </c>
      <c r="J6060" s="0">
        <v>28</v>
      </c>
    </row>
    <row r="6061" spans="1:10" customHeight="0">
      <c r="A6061" s="0">
        <f>HYPERLINK("https://dl.dropboxusercontent.com/scl/fi/jx4wois1olgnczic1bgc1/webster-157991-f.jpg?rlkey=8mjtamg1ryud5qh94k2aa26tn&amp;dl=0","Click to download Image")</f>
      </c>
      <c r="B6061" s="0">
        <f>HYPERLINK("https://dl.dropboxusercontent.com/scl/fi/ngts8cjxh12x11kp42gdt/mens-hoodie-size-chartswebster.jpg?rlkey=mdl1ppv6voufp5gfpxo8nbvd1&amp;dl=0","Click to download SizeChart")</f>
      </c>
      <c r="C6061" s="0" t="inlineStr">
        <is>
          <t>Webster Men's Midweight Full Zip Hoodie</t>
        </is>
      </c>
      <c r="D6061" s="0" t="inlineStr">
        <is>
          <t>157991</t>
        </is>
      </c>
      <c r="E6061" s="0" t="inlineStr">
        <is>
          <t>WEBSTER M RD:157991C-L</t>
        </is>
      </c>
      <c r="F6061" s="0" t="inlineStr">
        <is>
          <t>899157991060</t>
        </is>
      </c>
      <c r="G6061" s="0" t="inlineStr">
        <is>
          <t>MENS</t>
        </is>
      </c>
      <c r="H6061" s="0" t="inlineStr">
        <is>
          <t>L</t>
        </is>
      </c>
      <c r="I6061" s="0">
        <v>34.99</v>
      </c>
      <c r="J6061" s="0">
        <v>39</v>
      </c>
    </row>
    <row r="6062" spans="1:10" customHeight="0">
      <c r="A6062" s="0">
        <f>HYPERLINK("https://dl.dropboxusercontent.com/scl/fi/jx4wois1olgnczic1bgc1/webster-157991-f.jpg?rlkey=8mjtamg1ryud5qh94k2aa26tn&amp;dl=0","Click to download Image")</f>
      </c>
      <c r="B6062" s="0">
        <f>HYPERLINK("https://dl.dropboxusercontent.com/scl/fi/ngts8cjxh12x11kp42gdt/mens-hoodie-size-chartswebster.jpg?rlkey=mdl1ppv6voufp5gfpxo8nbvd1&amp;dl=0","Click to download SizeChart")</f>
      </c>
      <c r="C6062" s="0" t="inlineStr">
        <is>
          <t>Webster Men's Midweight Full Zip Hoodie</t>
        </is>
      </c>
      <c r="D6062" s="0" t="inlineStr">
        <is>
          <t>157991</t>
        </is>
      </c>
      <c r="E6062" s="0" t="inlineStr">
        <is>
          <t>WEBSTER M RD:157991D-XL</t>
        </is>
      </c>
      <c r="F6062" s="0" t="inlineStr">
        <is>
          <t>899157991077</t>
        </is>
      </c>
      <c r="G6062" s="0" t="inlineStr">
        <is>
          <t>MENS</t>
        </is>
      </c>
      <c r="H6062" s="0" t="inlineStr">
        <is>
          <t>XL</t>
        </is>
      </c>
      <c r="I6062" s="0">
        <v>34.99</v>
      </c>
      <c r="J6062" s="0">
        <v>39</v>
      </c>
    </row>
    <row r="6063" spans="1:10" customHeight="0">
      <c r="A6063" s="0">
        <f>HYPERLINK("https://dl.dropboxusercontent.com/scl/fi/jx4wois1olgnczic1bgc1/webster-157991-f.jpg?rlkey=8mjtamg1ryud5qh94k2aa26tn&amp;dl=0","Click to download Image")</f>
      </c>
      <c r="B6063" s="0">
        <f>HYPERLINK("https://dl.dropboxusercontent.com/scl/fi/ngts8cjxh12x11kp42gdt/mens-hoodie-size-chartswebster.jpg?rlkey=mdl1ppv6voufp5gfpxo8nbvd1&amp;dl=0","Click to download SizeChart")</f>
      </c>
      <c r="C6063" s="0" t="inlineStr">
        <is>
          <t>Webster Men's Midweight Full Zip Hoodie</t>
        </is>
      </c>
      <c r="D6063" s="0" t="inlineStr">
        <is>
          <t>157991</t>
        </is>
      </c>
      <c r="E6063" s="0" t="inlineStr">
        <is>
          <t>WEBSTER M RD:157991E-2XL</t>
        </is>
      </c>
      <c r="F6063" s="0" t="inlineStr">
        <is>
          <t>899157991084</t>
        </is>
      </c>
      <c r="G6063" s="0" t="inlineStr">
        <is>
          <t>MENS</t>
        </is>
      </c>
      <c r="H6063" s="0" t="inlineStr">
        <is>
          <t>2XL</t>
        </is>
      </c>
      <c r="I6063" s="0">
        <v>34.99</v>
      </c>
      <c r="J6063" s="0">
        <v>28</v>
      </c>
    </row>
    <row r="6064" spans="1:10" customHeight="0">
      <c r="A6064" s="0">
        <f>HYPERLINK("https://dl.dropboxusercontent.com/scl/fi/jx4wois1olgnczic1bgc1/webster-157991-f.jpg?rlkey=8mjtamg1ryud5qh94k2aa26tn&amp;dl=0","Click to download Image")</f>
      </c>
      <c r="B6064" s="0">
        <f>HYPERLINK("https://dl.dropboxusercontent.com/scl/fi/ngts8cjxh12x11kp42gdt/mens-hoodie-size-chartswebster.jpg?rlkey=mdl1ppv6voufp5gfpxo8nbvd1&amp;dl=0","Click to download SizeChart")</f>
      </c>
      <c r="C6064" s="0" t="inlineStr">
        <is>
          <t>Webster Men's Midweight Full Zip Hoodie</t>
        </is>
      </c>
      <c r="D6064" s="0" t="inlineStr">
        <is>
          <t>157991</t>
        </is>
      </c>
      <c r="E6064" s="0" t="inlineStr">
        <is>
          <t>WEBSTER M RD:157991F-3XL</t>
        </is>
      </c>
      <c r="F6064" s="0" t="inlineStr">
        <is>
          <t>899157991091</t>
        </is>
      </c>
      <c r="G6064" s="0" t="inlineStr">
        <is>
          <t>MENS</t>
        </is>
      </c>
      <c r="H6064" s="0" t="inlineStr">
        <is>
          <t>3XL</t>
        </is>
      </c>
      <c r="I6064" s="0">
        <v>34.99</v>
      </c>
      <c r="J6064" s="0">
        <v>14</v>
      </c>
    </row>
    <row r="6065" spans="1:10" customHeight="0">
      <c r="A6065" s="0">
        <f>HYPERLINK("https://dl.dropboxusercontent.com/scl/fi/q7hkmygr2klpdcxok5w0v/webster-157990-f.jpg?rlkey=6r1srbygkx2fa9ovf7quz8bq2&amp;dl=0","Click to download Image")</f>
      </c>
      <c r="B6065" s="0">
        <f>HYPERLINK("https://dl.dropboxusercontent.com/scl/fi/ngts8cjxh12x11kp42gdt/mens-hoodie-size-chartswebster.jpg?rlkey=mdl1ppv6voufp5gfpxo8nbvd1&amp;dl=0","Click to download SizeChart")</f>
      </c>
      <c r="C6065" s="0" t="inlineStr">
        <is>
          <t>Webster Men's Midweight Full Zip Hoodie</t>
        </is>
      </c>
      <c r="D6065" s="0" t="inlineStr">
        <is>
          <t>157990</t>
        </is>
      </c>
      <c r="E6065" s="0" t="inlineStr">
        <is>
          <t>WEBSTER M DG:157990A-S</t>
        </is>
      </c>
      <c r="F6065" s="0" t="inlineStr">
        <is>
          <t>899157990049</t>
        </is>
      </c>
      <c r="G6065" s="0" t="inlineStr">
        <is>
          <t>MENS</t>
        </is>
      </c>
      <c r="H6065" s="0" t="inlineStr">
        <is>
          <t>S</t>
        </is>
      </c>
      <c r="I6065" s="0">
        <v>34.99</v>
      </c>
      <c r="J6065" s="0">
        <v>13</v>
      </c>
    </row>
    <row r="6066" spans="1:10" customHeight="0">
      <c r="A6066" s="0">
        <f>HYPERLINK("https://dl.dropboxusercontent.com/scl/fi/q7hkmygr2klpdcxok5w0v/webster-157990-f.jpg?rlkey=6r1srbygkx2fa9ovf7quz8bq2&amp;dl=0","Click to download Image")</f>
      </c>
      <c r="B6066" s="0">
        <f>HYPERLINK("https://dl.dropboxusercontent.com/scl/fi/ngts8cjxh12x11kp42gdt/mens-hoodie-size-chartswebster.jpg?rlkey=mdl1ppv6voufp5gfpxo8nbvd1&amp;dl=0","Click to download SizeChart")</f>
      </c>
      <c r="C6066" s="0" t="inlineStr">
        <is>
          <t>Webster Men's Midweight Full Zip Hoodie</t>
        </is>
      </c>
      <c r="D6066" s="0" t="inlineStr">
        <is>
          <t>157990</t>
        </is>
      </c>
      <c r="E6066" s="0" t="inlineStr">
        <is>
          <t>WEBSTER M DG:157990B-M</t>
        </is>
      </c>
      <c r="F6066" s="0" t="inlineStr">
        <is>
          <t>899157990056</t>
        </is>
      </c>
      <c r="G6066" s="0" t="inlineStr">
        <is>
          <t>MENS</t>
        </is>
      </c>
      <c r="H6066" s="0" t="inlineStr">
        <is>
          <t>M</t>
        </is>
      </c>
      <c r="I6066" s="0">
        <v>34.99</v>
      </c>
      <c r="J6066" s="0">
        <v>26</v>
      </c>
    </row>
    <row r="6067" spans="1:10" customHeight="0">
      <c r="A6067" s="0">
        <f>HYPERLINK("https://dl.dropboxusercontent.com/scl/fi/q7hkmygr2klpdcxok5w0v/webster-157990-f.jpg?rlkey=6r1srbygkx2fa9ovf7quz8bq2&amp;dl=0","Click to download Image")</f>
      </c>
      <c r="B6067" s="0">
        <f>HYPERLINK("https://dl.dropboxusercontent.com/scl/fi/ngts8cjxh12x11kp42gdt/mens-hoodie-size-chartswebster.jpg?rlkey=mdl1ppv6voufp5gfpxo8nbvd1&amp;dl=0","Click to download SizeChart")</f>
      </c>
      <c r="C6067" s="0" t="inlineStr">
        <is>
          <t>Webster Men's Midweight Full Zip Hoodie</t>
        </is>
      </c>
      <c r="D6067" s="0" t="inlineStr">
        <is>
          <t>157990</t>
        </is>
      </c>
      <c r="E6067" s="0" t="inlineStr">
        <is>
          <t>WEBSTER M DG:157990C-L</t>
        </is>
      </c>
      <c r="F6067" s="0" t="inlineStr">
        <is>
          <t>899157990063</t>
        </is>
      </c>
      <c r="G6067" s="0" t="inlineStr">
        <is>
          <t>MENS</t>
        </is>
      </c>
      <c r="H6067" s="0" t="inlineStr">
        <is>
          <t>L</t>
        </is>
      </c>
      <c r="I6067" s="0">
        <v>34.99</v>
      </c>
      <c r="J6067" s="0">
        <v>39</v>
      </c>
    </row>
    <row r="6068" spans="1:10" customHeight="0">
      <c r="A6068" s="0">
        <f>HYPERLINK("https://dl.dropboxusercontent.com/scl/fi/q7hkmygr2klpdcxok5w0v/webster-157990-f.jpg?rlkey=6r1srbygkx2fa9ovf7quz8bq2&amp;dl=0","Click to download Image")</f>
      </c>
      <c r="B6068" s="0">
        <f>HYPERLINK("https://dl.dropboxusercontent.com/scl/fi/ngts8cjxh12x11kp42gdt/mens-hoodie-size-chartswebster.jpg?rlkey=mdl1ppv6voufp5gfpxo8nbvd1&amp;dl=0","Click to download SizeChart")</f>
      </c>
      <c r="C6068" s="0" t="inlineStr">
        <is>
          <t>Webster Men's Midweight Full Zip Hoodie</t>
        </is>
      </c>
      <c r="D6068" s="0" t="inlineStr">
        <is>
          <t>157990</t>
        </is>
      </c>
      <c r="E6068" s="0" t="inlineStr">
        <is>
          <t>WEBSTER M DG:157990D-XL</t>
        </is>
      </c>
      <c r="F6068" s="0" t="inlineStr">
        <is>
          <t>899157990070</t>
        </is>
      </c>
      <c r="G6068" s="0" t="inlineStr">
        <is>
          <t>MENS</t>
        </is>
      </c>
      <c r="H6068" s="0" t="inlineStr">
        <is>
          <t>XL</t>
        </is>
      </c>
      <c r="I6068" s="0">
        <v>34.99</v>
      </c>
      <c r="J6068" s="0">
        <v>39</v>
      </c>
    </row>
    <row r="6069" spans="1:10" customHeight="0">
      <c r="A6069" s="0">
        <f>HYPERLINK("https://dl.dropboxusercontent.com/scl/fi/q7hkmygr2klpdcxok5w0v/webster-157990-f.jpg?rlkey=6r1srbygkx2fa9ovf7quz8bq2&amp;dl=0","Click to download Image")</f>
      </c>
      <c r="B6069" s="0">
        <f>HYPERLINK("https://dl.dropboxusercontent.com/scl/fi/ngts8cjxh12x11kp42gdt/mens-hoodie-size-chartswebster.jpg?rlkey=mdl1ppv6voufp5gfpxo8nbvd1&amp;dl=0","Click to download SizeChart")</f>
      </c>
      <c r="C6069" s="0" t="inlineStr">
        <is>
          <t>Webster Men's Midweight Full Zip Hoodie</t>
        </is>
      </c>
      <c r="D6069" s="0" t="inlineStr">
        <is>
          <t>157990</t>
        </is>
      </c>
      <c r="E6069" s="0" t="inlineStr">
        <is>
          <t>WEBSTER M DG:157990E-2XL</t>
        </is>
      </c>
      <c r="F6069" s="0" t="inlineStr">
        <is>
          <t>899157990087</t>
        </is>
      </c>
      <c r="G6069" s="0" t="inlineStr">
        <is>
          <t>MENS</t>
        </is>
      </c>
      <c r="H6069" s="0" t="inlineStr">
        <is>
          <t>2XL</t>
        </is>
      </c>
      <c r="I6069" s="0">
        <v>34.99</v>
      </c>
      <c r="J6069" s="0">
        <v>26</v>
      </c>
    </row>
    <row r="6070" spans="1:10" customHeight="0">
      <c r="A6070" s="0">
        <f>HYPERLINK("https://dl.dropboxusercontent.com/scl/fi/q7hkmygr2klpdcxok5w0v/webster-157990-f.jpg?rlkey=6r1srbygkx2fa9ovf7quz8bq2&amp;dl=0","Click to download Image")</f>
      </c>
      <c r="B6070" s="0">
        <f>HYPERLINK("https://dl.dropboxusercontent.com/scl/fi/ngts8cjxh12x11kp42gdt/mens-hoodie-size-chartswebster.jpg?rlkey=mdl1ppv6voufp5gfpxo8nbvd1&amp;dl=0","Click to download SizeChart")</f>
      </c>
      <c r="C6070" s="0" t="inlineStr">
        <is>
          <t>Webster Men's Midweight Full Zip Hoodie</t>
        </is>
      </c>
      <c r="D6070" s="0" t="inlineStr">
        <is>
          <t>157990</t>
        </is>
      </c>
      <c r="E6070" s="0" t="inlineStr">
        <is>
          <t>WEBSTER M DG:157990F-3XL</t>
        </is>
      </c>
      <c r="F6070" s="0" t="inlineStr">
        <is>
          <t>899157990094</t>
        </is>
      </c>
      <c r="G6070" s="0" t="inlineStr">
        <is>
          <t>MENS</t>
        </is>
      </c>
      <c r="H6070" s="0" t="inlineStr">
        <is>
          <t>3XL</t>
        </is>
      </c>
      <c r="I6070" s="0">
        <v>34.99</v>
      </c>
      <c r="J6070" s="0">
        <v>13</v>
      </c>
    </row>
    <row r="6071" spans="1:10" customHeight="0">
      <c r="A6071" s="0">
        <f>HYPERLINK("https://dl.dropboxusercontent.com/scl/fi/aoq3elqemui4qqgnda4fa/106106af51569.jpg?rlkey=et8cjj7178e079vu2a3v6wk8t&amp;dl=0","Click to download Image")</f>
      </c>
      <c r="B6071" s="0">
        <f>HYPERLINK("https://dl.dropboxusercontent.com/scl/fi/l5rodz5b143x6dt72opqk/mens-t-shirt-size-chartsrealtree.jpg?rlkey=2m05wvm4iozpd8jyqwf00vqbl&amp;dl=0","Click to download SizeChart")</f>
      </c>
      <c r="C6071" s="0" t="inlineStr">
        <is>
          <t>Realtree Edge Long Sleeve</t>
        </is>
      </c>
      <c r="D6071" s="0" t="inlineStr">
        <is>
          <t>106106</t>
        </is>
      </c>
      <c r="E6071" s="0" t="inlineStr">
        <is>
          <t>REALTREE:106106A-S</t>
        </is>
      </c>
      <c r="G6071" s="0" t="inlineStr">
        <is>
          <t>MENS</t>
        </is>
      </c>
      <c r="H6071" s="0" t="inlineStr">
        <is>
          <t>S</t>
        </is>
      </c>
      <c r="I6071" s="0">
        <v>39.99</v>
      </c>
      <c r="J6071" s="0">
        <v>35</v>
      </c>
    </row>
    <row r="6072" spans="1:10" customHeight="0">
      <c r="A6072" s="0">
        <f>HYPERLINK("https://dl.dropboxusercontent.com/scl/fi/aoq3elqemui4qqgnda4fa/106106af51569.jpg?rlkey=et8cjj7178e079vu2a3v6wk8t&amp;dl=0","Click to download Image")</f>
      </c>
      <c r="B6072" s="0">
        <f>HYPERLINK("https://dl.dropboxusercontent.com/scl/fi/l5rodz5b143x6dt72opqk/mens-t-shirt-size-chartsrealtree.jpg?rlkey=2m05wvm4iozpd8jyqwf00vqbl&amp;dl=0","Click to download SizeChart")</f>
      </c>
      <c r="C6072" s="0" t="inlineStr">
        <is>
          <t>Realtree Edge Long Sleeve</t>
        </is>
      </c>
      <c r="D6072" s="0" t="inlineStr">
        <is>
          <t>106106</t>
        </is>
      </c>
      <c r="E6072" s="0" t="inlineStr">
        <is>
          <t>REALTREE:106106B-M</t>
        </is>
      </c>
      <c r="G6072" s="0" t="inlineStr">
        <is>
          <t>MENS</t>
        </is>
      </c>
      <c r="H6072" s="0" t="inlineStr">
        <is>
          <t>M</t>
        </is>
      </c>
      <c r="I6072" s="0">
        <v>39.99</v>
      </c>
      <c r="J6072" s="0">
        <v>50</v>
      </c>
    </row>
    <row r="6073" spans="1:10" customHeight="0">
      <c r="A6073" s="0">
        <f>HYPERLINK("https://dl.dropboxusercontent.com/scl/fi/aoq3elqemui4qqgnda4fa/106106af51569.jpg?rlkey=et8cjj7178e079vu2a3v6wk8t&amp;dl=0","Click to download Image")</f>
      </c>
      <c r="B6073" s="0">
        <f>HYPERLINK("https://dl.dropboxusercontent.com/scl/fi/l5rodz5b143x6dt72opqk/mens-t-shirt-size-chartsrealtree.jpg?rlkey=2m05wvm4iozpd8jyqwf00vqbl&amp;dl=0","Click to download SizeChart")</f>
      </c>
      <c r="C6073" s="0" t="inlineStr">
        <is>
          <t>Realtree Edge Long Sleeve</t>
        </is>
      </c>
      <c r="D6073" s="0" t="inlineStr">
        <is>
          <t>106106</t>
        </is>
      </c>
      <c r="E6073" s="0" t="inlineStr">
        <is>
          <t>REALTREE:106106C-L</t>
        </is>
      </c>
      <c r="G6073" s="0" t="inlineStr">
        <is>
          <t>MENS</t>
        </is>
      </c>
      <c r="H6073" s="0" t="inlineStr">
        <is>
          <t>L</t>
        </is>
      </c>
      <c r="I6073" s="0">
        <v>39.99</v>
      </c>
      <c r="J6073" s="0">
        <v>15</v>
      </c>
    </row>
    <row r="6074" spans="1:10" customHeight="0">
      <c r="A6074" s="0">
        <f>HYPERLINK("https://dl.dropboxusercontent.com/scl/fi/aoq3elqemui4qqgnda4fa/106106af51569.jpg?rlkey=et8cjj7178e079vu2a3v6wk8t&amp;dl=0","Click to download Image")</f>
      </c>
      <c r="B6074" s="0">
        <f>HYPERLINK("https://dl.dropboxusercontent.com/scl/fi/l5rodz5b143x6dt72opqk/mens-t-shirt-size-chartsrealtree.jpg?rlkey=2m05wvm4iozpd8jyqwf00vqbl&amp;dl=0","Click to download SizeChart")</f>
      </c>
      <c r="C6074" s="0" t="inlineStr">
        <is>
          <t>Realtree Edge Long Sleeve</t>
        </is>
      </c>
      <c r="D6074" s="0" t="inlineStr">
        <is>
          <t>106106</t>
        </is>
      </c>
      <c r="E6074" s="0" t="inlineStr">
        <is>
          <t>REALTREE:106106D-XL</t>
        </is>
      </c>
      <c r="G6074" s="0" t="inlineStr">
        <is>
          <t>MENS</t>
        </is>
      </c>
      <c r="H6074" s="0" t="inlineStr">
        <is>
          <t>XL</t>
        </is>
      </c>
      <c r="I6074" s="0">
        <v>39.99</v>
      </c>
      <c r="J6074" s="0">
        <v>27</v>
      </c>
    </row>
    <row r="6075" spans="1:10" customHeight="0">
      <c r="A6075" s="0">
        <f>HYPERLINK("https://dl.dropboxusercontent.com/scl/fi/aoq3elqemui4qqgnda4fa/106106af51569.jpg?rlkey=et8cjj7178e079vu2a3v6wk8t&amp;dl=0","Click to download Image")</f>
      </c>
      <c r="B6075" s="0">
        <f>HYPERLINK("https://dl.dropboxusercontent.com/scl/fi/l5rodz5b143x6dt72opqk/mens-t-shirt-size-chartsrealtree.jpg?rlkey=2m05wvm4iozpd8jyqwf00vqbl&amp;dl=0","Click to download SizeChart")</f>
      </c>
      <c r="C6075" s="0" t="inlineStr">
        <is>
          <t>Realtree Edge Long Sleeve</t>
        </is>
      </c>
      <c r="D6075" s="0" t="inlineStr">
        <is>
          <t>106106</t>
        </is>
      </c>
      <c r="E6075" s="0" t="inlineStr">
        <is>
          <t>REALTREE:106106E-2XL</t>
        </is>
      </c>
      <c r="G6075" s="0" t="inlineStr">
        <is>
          <t>MENS</t>
        </is>
      </c>
      <c r="H6075" s="0" t="inlineStr">
        <is>
          <t>2XL</t>
        </is>
      </c>
      <c r="I6075" s="0">
        <v>41.99</v>
      </c>
      <c r="J6075" s="0">
        <v>14</v>
      </c>
    </row>
    <row r="6076" spans="1:10" customHeight="0">
      <c r="A6076" s="0">
        <f>HYPERLINK("https://dl.dropboxusercontent.com/scl/fi/aoq3elqemui4qqgnda4fa/106106af51569.jpg?rlkey=et8cjj7178e079vu2a3v6wk8t&amp;dl=0","Click to download Image")</f>
      </c>
      <c r="B6076" s="0">
        <f>HYPERLINK("https://dl.dropboxusercontent.com/scl/fi/l5rodz5b143x6dt72opqk/mens-t-shirt-size-chartsrealtree.jpg?rlkey=2m05wvm4iozpd8jyqwf00vqbl&amp;dl=0","Click to download SizeChart")</f>
      </c>
      <c r="C6076" s="0" t="inlineStr">
        <is>
          <t>Realtree Edge Long Sleeve</t>
        </is>
      </c>
      <c r="D6076" s="0" t="inlineStr">
        <is>
          <t>106106</t>
        </is>
      </c>
      <c r="E6076" s="0" t="inlineStr">
        <is>
          <t>REALTREE:106106F-3XL</t>
        </is>
      </c>
      <c r="G6076" s="0" t="inlineStr">
        <is>
          <t>MENS</t>
        </is>
      </c>
      <c r="H6076" s="0" t="inlineStr">
        <is>
          <t>3XL</t>
        </is>
      </c>
      <c r="I6076" s="0">
        <v>41.99</v>
      </c>
      <c r="J6076" s="0">
        <v>1</v>
      </c>
    </row>
    <row r="6077" spans="1:10" customHeight="0">
      <c r="A6077" s="0">
        <f>HYPERLINK("https://dl.dropboxusercontent.com/scl/fi/vjen8r5ckwvywcgl6a5yt/memphis-112542-af.jpg?rlkey=gd5azt749ab0yiinni0k3o5u7&amp;dl=0","Click to download Image")</f>
      </c>
      <c r="C6077" s="0" t="inlineStr">
        <is>
          <t>Memphis Youth Bamboo T-Shirt</t>
        </is>
      </c>
      <c r="D6077" s="0" t="inlineStr">
        <is>
          <t>112542</t>
        </is>
      </c>
      <c r="E6077" s="0" t="inlineStr">
        <is>
          <t>BLANK MEMPHIS BLACK:112542B - YS</t>
        </is>
      </c>
      <c r="G6077" s="0" t="inlineStr">
        <is>
          <t>YOUTH</t>
        </is>
      </c>
      <c r="H6077" s="0" t="inlineStr">
        <is>
          <t>YS</t>
        </is>
      </c>
      <c r="I6077" s="0">
        <v>24.99</v>
      </c>
      <c r="J6077" s="0">
        <v>36</v>
      </c>
    </row>
    <row r="6078" spans="1:10" customHeight="0">
      <c r="A6078" s="0">
        <f>HYPERLINK("https://dl.dropboxusercontent.com/scl/fi/vjen8r5ckwvywcgl6a5yt/memphis-112542-af.jpg?rlkey=gd5azt749ab0yiinni0k3o5u7&amp;dl=0","Click to download Image")</f>
      </c>
      <c r="C6078" s="0" t="inlineStr">
        <is>
          <t>Memphis Youth Bamboo T-Shirt</t>
        </is>
      </c>
      <c r="D6078" s="0" t="inlineStr">
        <is>
          <t>112542</t>
        </is>
      </c>
      <c r="E6078" s="0" t="inlineStr">
        <is>
          <t>BLANK MEMPHIS BLACK:112542C - YM</t>
        </is>
      </c>
      <c r="G6078" s="0" t="inlineStr">
        <is>
          <t>YOUTH</t>
        </is>
      </c>
      <c r="H6078" s="0" t="inlineStr">
        <is>
          <t>YM</t>
        </is>
      </c>
      <c r="I6078" s="0">
        <v>24.99</v>
      </c>
      <c r="J6078" s="0">
        <v>36</v>
      </c>
    </row>
    <row r="6079" spans="1:10" customHeight="0">
      <c r="A6079" s="0">
        <f>HYPERLINK("https://dl.dropboxusercontent.com/scl/fi/vjen8r5ckwvywcgl6a5yt/memphis-112542-af.jpg?rlkey=gd5azt749ab0yiinni0k3o5u7&amp;dl=0","Click to download Image")</f>
      </c>
      <c r="C6079" s="0" t="inlineStr">
        <is>
          <t>Memphis Youth Bamboo T-Shirt</t>
        </is>
      </c>
      <c r="D6079" s="0" t="inlineStr">
        <is>
          <t>112542</t>
        </is>
      </c>
      <c r="E6079" s="0" t="inlineStr">
        <is>
          <t>BLANK MEMPHIS BLACK:112542D - YL</t>
        </is>
      </c>
      <c r="G6079" s="0" t="inlineStr">
        <is>
          <t>YOUTH</t>
        </is>
      </c>
      <c r="H6079" s="0" t="inlineStr">
        <is>
          <t>YL</t>
        </is>
      </c>
      <c r="I6079" s="0">
        <v>24.99</v>
      </c>
      <c r="J6079" s="0">
        <v>36</v>
      </c>
    </row>
    <row r="6080" spans="1:10" customHeight="0">
      <c r="A6080" s="0">
        <f>HYPERLINK("https://dl.dropboxusercontent.com/scl/fi/vjen8r5ckwvywcgl6a5yt/memphis-112542-af.jpg?rlkey=gd5azt749ab0yiinni0k3o5u7&amp;dl=0","Click to download Image")</f>
      </c>
      <c r="C6080" s="0" t="inlineStr">
        <is>
          <t>Memphis Youth Bamboo T-Shirt</t>
        </is>
      </c>
      <c r="D6080" s="0" t="inlineStr">
        <is>
          <t>112542</t>
        </is>
      </c>
      <c r="E6080" s="0" t="inlineStr">
        <is>
          <t>BLANK MEMPHIS BLACK:112542E - YXL</t>
        </is>
      </c>
      <c r="G6080" s="0" t="inlineStr">
        <is>
          <t>YOUTH</t>
        </is>
      </c>
      <c r="H6080" s="0" t="inlineStr">
        <is>
          <t>YXL</t>
        </is>
      </c>
      <c r="I6080" s="0">
        <v>24.99</v>
      </c>
      <c r="J6080" s="0">
        <v>36</v>
      </c>
    </row>
    <row r="6081" spans="1:10" customHeight="0">
      <c r="A6081" s="0">
        <f>HYPERLINK("https://dl.dropboxusercontent.com/scl/fi/9xr7f3rytkysfidcao5fu/memphis-112541-af.jpg?rlkey=puuxf2khdyu4hpyviw7xgix2t&amp;dl=0","Click to download Image")</f>
      </c>
      <c r="C6081" s="0" t="inlineStr">
        <is>
          <t>Memphis Youth Bamboo T-Shirt</t>
        </is>
      </c>
      <c r="D6081" s="0" t="inlineStr">
        <is>
          <t>112541</t>
        </is>
      </c>
      <c r="E6081" s="0" t="inlineStr">
        <is>
          <t>BLANK MEMPHIS CARDINAL:112541B - YS</t>
        </is>
      </c>
      <c r="G6081" s="0" t="inlineStr">
        <is>
          <t>YOUTH</t>
        </is>
      </c>
      <c r="H6081" s="0" t="inlineStr">
        <is>
          <t>YS</t>
        </is>
      </c>
      <c r="I6081" s="0">
        <v>24.99</v>
      </c>
      <c r="J6081" s="0">
        <v>35</v>
      </c>
    </row>
    <row r="6082" spans="1:10" customHeight="0">
      <c r="A6082" s="0">
        <f>HYPERLINK("https://dl.dropboxusercontent.com/scl/fi/9xr7f3rytkysfidcao5fu/memphis-112541-af.jpg?rlkey=puuxf2khdyu4hpyviw7xgix2t&amp;dl=0","Click to download Image")</f>
      </c>
      <c r="C6082" s="0" t="inlineStr">
        <is>
          <t>Memphis Youth Bamboo T-Shirt</t>
        </is>
      </c>
      <c r="D6082" s="0" t="inlineStr">
        <is>
          <t>112541</t>
        </is>
      </c>
      <c r="E6082" s="0" t="inlineStr">
        <is>
          <t>BLANK MEMPHIS CARDINAL:112541C - YM</t>
        </is>
      </c>
      <c r="G6082" s="0" t="inlineStr">
        <is>
          <t>YOUTH</t>
        </is>
      </c>
      <c r="H6082" s="0" t="inlineStr">
        <is>
          <t>YM</t>
        </is>
      </c>
      <c r="I6082" s="0">
        <v>24.99</v>
      </c>
      <c r="J6082" s="0">
        <v>36</v>
      </c>
    </row>
    <row r="6083" spans="1:10" customHeight="0">
      <c r="A6083" s="0">
        <f>HYPERLINK("https://dl.dropboxusercontent.com/scl/fi/9xr7f3rytkysfidcao5fu/memphis-112541-af.jpg?rlkey=puuxf2khdyu4hpyviw7xgix2t&amp;dl=0","Click to download Image")</f>
      </c>
      <c r="C6083" s="0" t="inlineStr">
        <is>
          <t>Memphis Youth Bamboo T-Shirt</t>
        </is>
      </c>
      <c r="D6083" s="0" t="inlineStr">
        <is>
          <t>112541</t>
        </is>
      </c>
      <c r="E6083" s="0" t="inlineStr">
        <is>
          <t>BLANK MEMPHIS CARDINAL:112541D - YL</t>
        </is>
      </c>
      <c r="G6083" s="0" t="inlineStr">
        <is>
          <t>YOUTH</t>
        </is>
      </c>
      <c r="H6083" s="0" t="inlineStr">
        <is>
          <t>YL</t>
        </is>
      </c>
      <c r="I6083" s="0">
        <v>24.99</v>
      </c>
      <c r="J6083" s="0">
        <v>36</v>
      </c>
    </row>
    <row r="6084" spans="1:10" customHeight="0">
      <c r="A6084" s="0">
        <f>HYPERLINK("https://dl.dropboxusercontent.com/scl/fi/9xr7f3rytkysfidcao5fu/memphis-112541-af.jpg?rlkey=puuxf2khdyu4hpyviw7xgix2t&amp;dl=0","Click to download Image")</f>
      </c>
      <c r="C6084" s="0" t="inlineStr">
        <is>
          <t>Memphis Youth Bamboo T-Shirt</t>
        </is>
      </c>
      <c r="D6084" s="0" t="inlineStr">
        <is>
          <t>112541</t>
        </is>
      </c>
      <c r="E6084" s="0" t="inlineStr">
        <is>
          <t>BLANK MEMPHIS CARDINAL:112541E - YXL</t>
        </is>
      </c>
      <c r="G6084" s="0" t="inlineStr">
        <is>
          <t>YOUTH</t>
        </is>
      </c>
      <c r="H6084" s="0" t="inlineStr">
        <is>
          <t>YXL</t>
        </is>
      </c>
      <c r="I6084" s="0">
        <v>24.99</v>
      </c>
      <c r="J6084" s="0">
        <v>36</v>
      </c>
    </row>
    <row r="6085" spans="1:10" customHeight="0">
      <c r="A6085" s="0">
        <f>HYPERLINK("https://dl.dropboxusercontent.com/scl/fi/uwpn2iw284qtruvjs8oer/lawton-159088-grey-photoshop-f.jpg?rlkey=nnb05tlc62im6fqhet21go1a4&amp;dl=0","Click to download Image")</f>
      </c>
      <c r="B6085" s="0">
        <f>HYPERLINK("https://dl.dropboxusercontent.com/scl/fi/a5twgolxve7onkmyjytul/mens-hoodie-size-chartsquincy-crewneck.jpg?rlkey=0x6xdr4fqc8ym7kt5zjcltoox&amp;dl=0","Click to download SizeChart")</f>
      </c>
      <c r="C6085" s="0" t="inlineStr">
        <is>
          <t>Lawton Men's French Terry Sweatshirt</t>
        </is>
      </c>
      <c r="D6085" s="0" t="inlineStr">
        <is>
          <t>159088</t>
        </is>
      </c>
      <c r="E6085" s="0" t="inlineStr">
        <is>
          <t>BULK CREW HD:159088A-S</t>
        </is>
      </c>
      <c r="F6085" s="0" t="inlineStr">
        <is>
          <t>800150471466</t>
        </is>
      </c>
      <c r="G6085" s="0" t="inlineStr">
        <is>
          <t>MENS</t>
        </is>
      </c>
      <c r="H6085" s="0" t="inlineStr">
        <is>
          <t>S</t>
        </is>
      </c>
      <c r="I6085" s="0">
        <v>33.99</v>
      </c>
      <c r="J6085" s="0">
        <v>27</v>
      </c>
    </row>
    <row r="6086" spans="1:10" customHeight="0">
      <c r="A6086" s="0">
        <f>HYPERLINK("https://dl.dropboxusercontent.com/scl/fi/uwpn2iw284qtruvjs8oer/lawton-159088-grey-photoshop-f.jpg?rlkey=nnb05tlc62im6fqhet21go1a4&amp;dl=0","Click to download Image")</f>
      </c>
      <c r="B6086" s="0">
        <f>HYPERLINK("https://dl.dropboxusercontent.com/scl/fi/a5twgolxve7onkmyjytul/mens-hoodie-size-chartsquincy-crewneck.jpg?rlkey=0x6xdr4fqc8ym7kt5zjcltoox&amp;dl=0","Click to download SizeChart")</f>
      </c>
      <c r="C6086" s="0" t="inlineStr">
        <is>
          <t>Lawton Men's French Terry Sweatshirt</t>
        </is>
      </c>
      <c r="D6086" s="0" t="inlineStr">
        <is>
          <t>159088</t>
        </is>
      </c>
      <c r="E6086" s="0" t="inlineStr">
        <is>
          <t>BULK CREW HD:159088B-M</t>
        </is>
      </c>
      <c r="F6086" s="0" t="inlineStr">
        <is>
          <t>800150471466</t>
        </is>
      </c>
      <c r="G6086" s="0" t="inlineStr">
        <is>
          <t>MENS</t>
        </is>
      </c>
      <c r="H6086" s="0" t="inlineStr">
        <is>
          <t>M</t>
        </is>
      </c>
      <c r="I6086" s="0">
        <v>33.99</v>
      </c>
      <c r="J6086" s="0">
        <v>48</v>
      </c>
    </row>
    <row r="6087" spans="1:10" customHeight="0">
      <c r="A6087" s="0">
        <f>HYPERLINK("https://dl.dropboxusercontent.com/scl/fi/uwpn2iw284qtruvjs8oer/lawton-159088-grey-photoshop-f.jpg?rlkey=nnb05tlc62im6fqhet21go1a4&amp;dl=0","Click to download Image")</f>
      </c>
      <c r="B6087" s="0">
        <f>HYPERLINK("https://dl.dropboxusercontent.com/scl/fi/a5twgolxve7onkmyjytul/mens-hoodie-size-chartsquincy-crewneck.jpg?rlkey=0x6xdr4fqc8ym7kt5zjcltoox&amp;dl=0","Click to download SizeChart")</f>
      </c>
      <c r="C6087" s="0" t="inlineStr">
        <is>
          <t>Lawton Men's French Terry Sweatshirt</t>
        </is>
      </c>
      <c r="D6087" s="0" t="inlineStr">
        <is>
          <t>159088</t>
        </is>
      </c>
      <c r="E6087" s="0" t="inlineStr">
        <is>
          <t>BULK CREW HD:159088C-L</t>
        </is>
      </c>
      <c r="F6087" s="0" t="inlineStr">
        <is>
          <t>800150471466</t>
        </is>
      </c>
      <c r="G6087" s="0" t="inlineStr">
        <is>
          <t>MENS</t>
        </is>
      </c>
      <c r="H6087" s="0" t="inlineStr">
        <is>
          <t>L</t>
        </is>
      </c>
      <c r="I6087" s="0">
        <v>33.99</v>
      </c>
      <c r="J6087" s="0">
        <v>73</v>
      </c>
    </row>
    <row r="6088" spans="1:10" customHeight="0">
      <c r="A6088" s="0">
        <f>HYPERLINK("https://dl.dropboxusercontent.com/scl/fi/uwpn2iw284qtruvjs8oer/lawton-159088-grey-photoshop-f.jpg?rlkey=nnb05tlc62im6fqhet21go1a4&amp;dl=0","Click to download Image")</f>
      </c>
      <c r="B6088" s="0">
        <f>HYPERLINK("https://dl.dropboxusercontent.com/scl/fi/a5twgolxve7onkmyjytul/mens-hoodie-size-chartsquincy-crewneck.jpg?rlkey=0x6xdr4fqc8ym7kt5zjcltoox&amp;dl=0","Click to download SizeChart")</f>
      </c>
      <c r="C6088" s="0" t="inlineStr">
        <is>
          <t>Lawton Men's French Terry Sweatshirt</t>
        </is>
      </c>
      <c r="D6088" s="0" t="inlineStr">
        <is>
          <t>159088</t>
        </is>
      </c>
      <c r="E6088" s="0" t="inlineStr">
        <is>
          <t>BULK CREW HD:159088D-XL</t>
        </is>
      </c>
      <c r="F6088" s="0" t="inlineStr">
        <is>
          <t>800150471466</t>
        </is>
      </c>
      <c r="G6088" s="0" t="inlineStr">
        <is>
          <t>MENS</t>
        </is>
      </c>
      <c r="H6088" s="0" t="inlineStr">
        <is>
          <t>XL</t>
        </is>
      </c>
      <c r="I6088" s="0">
        <v>33.99</v>
      </c>
      <c r="J6088" s="0">
        <v>75</v>
      </c>
    </row>
    <row r="6089" spans="1:10" customHeight="0">
      <c r="A6089" s="0">
        <f>HYPERLINK("https://dl.dropboxusercontent.com/scl/fi/uwpn2iw284qtruvjs8oer/lawton-159088-grey-photoshop-f.jpg?rlkey=nnb05tlc62im6fqhet21go1a4&amp;dl=0","Click to download Image")</f>
      </c>
      <c r="B6089" s="0">
        <f>HYPERLINK("https://dl.dropboxusercontent.com/scl/fi/a5twgolxve7onkmyjytul/mens-hoodie-size-chartsquincy-crewneck.jpg?rlkey=0x6xdr4fqc8ym7kt5zjcltoox&amp;dl=0","Click to download SizeChart")</f>
      </c>
      <c r="C6089" s="0" t="inlineStr">
        <is>
          <t>Lawton Men's French Terry Sweatshirt</t>
        </is>
      </c>
      <c r="D6089" s="0" t="inlineStr">
        <is>
          <t>159088</t>
        </is>
      </c>
      <c r="E6089" s="0" t="inlineStr">
        <is>
          <t>BULK CREW HD:159088E-2XL</t>
        </is>
      </c>
      <c r="F6089" s="0" t="inlineStr">
        <is>
          <t>800150471466</t>
        </is>
      </c>
      <c r="G6089" s="0" t="inlineStr">
        <is>
          <t>MENS</t>
        </is>
      </c>
      <c r="H6089" s="0" t="inlineStr">
        <is>
          <t>2XL</t>
        </is>
      </c>
      <c r="I6089" s="0">
        <v>35.99</v>
      </c>
      <c r="J6089" s="0">
        <v>47</v>
      </c>
    </row>
    <row r="6090" spans="1:10" customHeight="0">
      <c r="A6090" s="0">
        <f>HYPERLINK("https://dl.dropboxusercontent.com/scl/fi/uwpn2iw284qtruvjs8oer/lawton-159088-grey-photoshop-f.jpg?rlkey=nnb05tlc62im6fqhet21go1a4&amp;dl=0","Click to download Image")</f>
      </c>
      <c r="B6090" s="0">
        <f>HYPERLINK("https://dl.dropboxusercontent.com/scl/fi/a5twgolxve7onkmyjytul/mens-hoodie-size-chartsquincy-crewneck.jpg?rlkey=0x6xdr4fqc8ym7kt5zjcltoox&amp;dl=0","Click to download SizeChart")</f>
      </c>
      <c r="C6090" s="0" t="inlineStr">
        <is>
          <t>Lawton Men's French Terry Sweatshirt</t>
        </is>
      </c>
      <c r="D6090" s="0" t="inlineStr">
        <is>
          <t>159088</t>
        </is>
      </c>
      <c r="E6090" s="0" t="inlineStr">
        <is>
          <t>BULK CREW HD:159088F-3XL</t>
        </is>
      </c>
      <c r="F6090" s="0" t="inlineStr">
        <is>
          <t>800150471466</t>
        </is>
      </c>
      <c r="G6090" s="0" t="inlineStr">
        <is>
          <t>MENS</t>
        </is>
      </c>
      <c r="H6090" s="0" t="inlineStr">
        <is>
          <t>3XL</t>
        </is>
      </c>
      <c r="I6090" s="0">
        <v>35.99</v>
      </c>
      <c r="J6090" s="0">
        <v>25</v>
      </c>
    </row>
    <row r="6091" spans="1:10" customHeight="0">
      <c r="A6091" s="0">
        <f>HYPERLINK("https://dl.dropboxusercontent.com/scl/fi/cshzk8w4ei2iyjwac0qzq/tulsa-159087-black-photoshop-f.jpg?rlkey=fnn2p4smrp8tun8o29ku9vmcf&amp;dl=0","Click to download Image")</f>
      </c>
      <c r="B6091" s="0">
        <f>HYPERLINK("https://dl.dropboxusercontent.com/scl/fi/2hhgv1uolga430l3lznsq/mens-hoodie-size-chartsquincy-crewneck.jpg?rlkey=z0v6k17q97y1jen00nkfgoou7&amp;dl=0","Click to download SizeChart")</f>
      </c>
      <c r="C6091" s="0" t="inlineStr">
        <is>
          <t>Tulsa Men's Poly Cotton Sweatshirt</t>
        </is>
      </c>
      <c r="D6091" s="0" t="inlineStr">
        <is>
          <t>159087</t>
        </is>
      </c>
      <c r="E6091" s="0" t="inlineStr">
        <is>
          <t>BLANK TULSA M BK:159087A-S</t>
        </is>
      </c>
      <c r="F6091" s="0" t="inlineStr">
        <is>
          <t>800150471466</t>
        </is>
      </c>
      <c r="G6091" s="0" t="inlineStr">
        <is>
          <t>MENS</t>
        </is>
      </c>
      <c r="H6091" s="0" t="inlineStr">
        <is>
          <t>S</t>
        </is>
      </c>
      <c r="I6091" s="0">
        <v>31.99</v>
      </c>
      <c r="J6091" s="0">
        <v>2</v>
      </c>
    </row>
    <row r="6092" spans="1:10" customHeight="0">
      <c r="A6092" s="0">
        <f>HYPERLINK("https://dl.dropboxusercontent.com/scl/fi/cshzk8w4ei2iyjwac0qzq/tulsa-159087-black-photoshop-f.jpg?rlkey=fnn2p4smrp8tun8o29ku9vmcf&amp;dl=0","Click to download Image")</f>
      </c>
      <c r="B6092" s="0">
        <f>HYPERLINK("https://dl.dropboxusercontent.com/scl/fi/2hhgv1uolga430l3lznsq/mens-hoodie-size-chartsquincy-crewneck.jpg?rlkey=z0v6k17q97y1jen00nkfgoou7&amp;dl=0","Click to download SizeChart")</f>
      </c>
      <c r="C6092" s="0" t="inlineStr">
        <is>
          <t>Tulsa Men's Poly Cotton Sweatshirt</t>
        </is>
      </c>
      <c r="D6092" s="0" t="inlineStr">
        <is>
          <t>159087</t>
        </is>
      </c>
      <c r="E6092" s="0" t="inlineStr">
        <is>
          <t>BLANK TULSA M BK:159087B-M</t>
        </is>
      </c>
      <c r="F6092" s="0" t="inlineStr">
        <is>
          <t>800150471466</t>
        </is>
      </c>
      <c r="G6092" s="0" t="inlineStr">
        <is>
          <t>MENS</t>
        </is>
      </c>
      <c r="H6092" s="0" t="inlineStr">
        <is>
          <t>M</t>
        </is>
      </c>
      <c r="I6092" s="0">
        <v>31.99</v>
      </c>
      <c r="J6092" s="0">
        <v>4</v>
      </c>
    </row>
    <row r="6093" spans="1:10" customHeight="0">
      <c r="A6093" s="0">
        <f>HYPERLINK("https://dl.dropboxusercontent.com/scl/fi/cshzk8w4ei2iyjwac0qzq/tulsa-159087-black-photoshop-f.jpg?rlkey=fnn2p4smrp8tun8o29ku9vmcf&amp;dl=0","Click to download Image")</f>
      </c>
      <c r="B6093" s="0">
        <f>HYPERLINK("https://dl.dropboxusercontent.com/scl/fi/2hhgv1uolga430l3lznsq/mens-hoodie-size-chartsquincy-crewneck.jpg?rlkey=z0v6k17q97y1jen00nkfgoou7&amp;dl=0","Click to download SizeChart")</f>
      </c>
      <c r="C6093" s="0" t="inlineStr">
        <is>
          <t>Tulsa Men's Poly Cotton Sweatshirt</t>
        </is>
      </c>
      <c r="D6093" s="0" t="inlineStr">
        <is>
          <t>159087</t>
        </is>
      </c>
      <c r="E6093" s="0" t="inlineStr">
        <is>
          <t>BLANK TULSA M BK:159087C-L</t>
        </is>
      </c>
      <c r="F6093" s="0" t="inlineStr">
        <is>
          <t>800150471466</t>
        </is>
      </c>
      <c r="G6093" s="0" t="inlineStr">
        <is>
          <t>MENS</t>
        </is>
      </c>
      <c r="H6093" s="0" t="inlineStr">
        <is>
          <t>L</t>
        </is>
      </c>
      <c r="I6093" s="0">
        <v>31.99</v>
      </c>
      <c r="J6093" s="0">
        <v>1</v>
      </c>
    </row>
    <row r="6094" spans="1:10" customHeight="0">
      <c r="A6094" s="0">
        <f>HYPERLINK("https://dl.dropboxusercontent.com/scl/fi/cshzk8w4ei2iyjwac0qzq/tulsa-159087-black-photoshop-f.jpg?rlkey=fnn2p4smrp8tun8o29ku9vmcf&amp;dl=0","Click to download Image")</f>
      </c>
      <c r="B6094" s="0">
        <f>HYPERLINK("https://dl.dropboxusercontent.com/scl/fi/2hhgv1uolga430l3lznsq/mens-hoodie-size-chartsquincy-crewneck.jpg?rlkey=z0v6k17q97y1jen00nkfgoou7&amp;dl=0","Click to download SizeChart")</f>
      </c>
      <c r="C6094" s="0" t="inlineStr">
        <is>
          <t>Tulsa Men's Poly Cotton Sweatshirt</t>
        </is>
      </c>
      <c r="D6094" s="0" t="inlineStr">
        <is>
          <t>159087</t>
        </is>
      </c>
      <c r="E6094" s="0" t="inlineStr">
        <is>
          <t>BLANK TULSA M BK:159087D-XL</t>
        </is>
      </c>
      <c r="F6094" s="0" t="inlineStr">
        <is>
          <t>800150471466</t>
        </is>
      </c>
      <c r="G6094" s="0" t="inlineStr">
        <is>
          <t>MENS</t>
        </is>
      </c>
      <c r="H6094" s="0" t="inlineStr">
        <is>
          <t>XL</t>
        </is>
      </c>
      <c r="I6094" s="0">
        <v>31.99</v>
      </c>
      <c r="J6094" s="0">
        <v>1</v>
      </c>
    </row>
    <row r="6095" spans="1:10" customHeight="0">
      <c r="A6095" s="0">
        <f>HYPERLINK("https://dl.dropboxusercontent.com/scl/fi/cshzk8w4ei2iyjwac0qzq/tulsa-159087-black-photoshop-f.jpg?rlkey=fnn2p4smrp8tun8o29ku9vmcf&amp;dl=0","Click to download Image")</f>
      </c>
      <c r="B6095" s="0">
        <f>HYPERLINK("https://dl.dropboxusercontent.com/scl/fi/2hhgv1uolga430l3lznsq/mens-hoodie-size-chartsquincy-crewneck.jpg?rlkey=z0v6k17q97y1jen00nkfgoou7&amp;dl=0","Click to download SizeChart")</f>
      </c>
      <c r="C6095" s="0" t="inlineStr">
        <is>
          <t>Tulsa Men's Poly Cotton Sweatshirt</t>
        </is>
      </c>
      <c r="D6095" s="0" t="inlineStr">
        <is>
          <t>159087</t>
        </is>
      </c>
      <c r="E6095" s="0" t="inlineStr">
        <is>
          <t>BLANK TULSA M BK:159087E-2XL</t>
        </is>
      </c>
      <c r="F6095" s="0" t="inlineStr">
        <is>
          <t>800150471466</t>
        </is>
      </c>
      <c r="G6095" s="0" t="inlineStr">
        <is>
          <t>MENS</t>
        </is>
      </c>
      <c r="H6095" s="0" t="inlineStr">
        <is>
          <t>2XL</t>
        </is>
      </c>
      <c r="I6095" s="0">
        <v>33.99</v>
      </c>
      <c r="J6095" s="0">
        <v>3</v>
      </c>
    </row>
    <row r="6096" spans="1:10" customHeight="0">
      <c r="A6096" s="0">
        <f>HYPERLINK("https://dl.dropboxusercontent.com/scl/fi/cshzk8w4ei2iyjwac0qzq/tulsa-159087-black-photoshop-f.jpg?rlkey=fnn2p4smrp8tun8o29ku9vmcf&amp;dl=0","Click to download Image")</f>
      </c>
      <c r="B6096" s="0">
        <f>HYPERLINK("https://dl.dropboxusercontent.com/scl/fi/2hhgv1uolga430l3lznsq/mens-hoodie-size-chartsquincy-crewneck.jpg?rlkey=z0v6k17q97y1jen00nkfgoou7&amp;dl=0","Click to download SizeChart")</f>
      </c>
      <c r="C6096" s="0" t="inlineStr">
        <is>
          <t>Tulsa Men's Poly Cotton Sweatshirt</t>
        </is>
      </c>
      <c r="D6096" s="0" t="inlineStr">
        <is>
          <t>159087</t>
        </is>
      </c>
      <c r="E6096" s="0" t="inlineStr">
        <is>
          <t>BLANK TULSA M BK:159087F-3XL</t>
        </is>
      </c>
      <c r="F6096" s="0" t="inlineStr">
        <is>
          <t>800150471466</t>
        </is>
      </c>
      <c r="G6096" s="0" t="inlineStr">
        <is>
          <t>MENS</t>
        </is>
      </c>
      <c r="H6096" s="0" t="inlineStr">
        <is>
          <t>3XL</t>
        </is>
      </c>
      <c r="I6096" s="0">
        <v>33.99</v>
      </c>
      <c r="J6096" s="0">
        <v>0</v>
      </c>
    </row>
    <row r="6097" spans="1:10" customHeight="0">
      <c r="A6097" s="0">
        <f>HYPERLINK("https://dl.dropboxusercontent.com/scl/fi/os57kdjpk0u7hdqvli3xq/quincy-155355-f.jpg?rlkey=137gv04wrm4tlewe4a78nbqhx&amp;dl=0","Click to download Image")</f>
      </c>
      <c r="B6097" s="0">
        <f>HYPERLINK("https://dl.dropboxusercontent.com/scl/fi/bj7pnn0rjeyih0flbc4yn/mens-hoodie-size-chartsace.jpg?rlkey=mku3zug64bmwxzzai0n1chgy1&amp;dl=0","Click to download SizeChart")</f>
      </c>
      <c r="C6097" s="0" t="inlineStr">
        <is>
          <t>Pink Fleece Hoodie</t>
        </is>
      </c>
      <c r="D6097" s="0" t="inlineStr">
        <is>
          <t>155355</t>
        </is>
      </c>
      <c r="E6097" s="0" t="inlineStr">
        <is>
          <t>BLANK QUINCY M PK:155355A-S</t>
        </is>
      </c>
      <c r="F6097" s="0" t="inlineStr">
        <is>
          <t>899155355048</t>
        </is>
      </c>
      <c r="G6097" s="0" t="inlineStr">
        <is>
          <t>MENS</t>
        </is>
      </c>
      <c r="H6097" s="0" t="inlineStr">
        <is>
          <t>S</t>
        </is>
      </c>
      <c r="I6097" s="0">
        <v>34.99</v>
      </c>
      <c r="J6097" s="0">
        <v>6</v>
      </c>
    </row>
    <row r="6098" spans="1:10" customHeight="0">
      <c r="A6098" s="0">
        <f>HYPERLINK("https://dl.dropboxusercontent.com/scl/fi/os57kdjpk0u7hdqvli3xq/quincy-155355-f.jpg?rlkey=137gv04wrm4tlewe4a78nbqhx&amp;dl=0","Click to download Image")</f>
      </c>
      <c r="B6098" s="0">
        <f>HYPERLINK("https://dl.dropboxusercontent.com/scl/fi/bj7pnn0rjeyih0flbc4yn/mens-hoodie-size-chartsace.jpg?rlkey=mku3zug64bmwxzzai0n1chgy1&amp;dl=0","Click to download SizeChart")</f>
      </c>
      <c r="C6098" s="0" t="inlineStr">
        <is>
          <t>Pink Fleece Hoodie</t>
        </is>
      </c>
      <c r="D6098" s="0" t="inlineStr">
        <is>
          <t>155355</t>
        </is>
      </c>
      <c r="E6098" s="0" t="inlineStr">
        <is>
          <t>BLANK QUINCY M PK:155355B-M</t>
        </is>
      </c>
      <c r="F6098" s="0" t="inlineStr">
        <is>
          <t>899155355055</t>
        </is>
      </c>
      <c r="G6098" s="0" t="inlineStr">
        <is>
          <t>MENS</t>
        </is>
      </c>
      <c r="H6098" s="0" t="inlineStr">
        <is>
          <t>M</t>
        </is>
      </c>
      <c r="I6098" s="0">
        <v>34.99</v>
      </c>
      <c r="J6098" s="0">
        <v>12</v>
      </c>
    </row>
    <row r="6099" spans="1:10" customHeight="0">
      <c r="A6099" s="0">
        <f>HYPERLINK("https://dl.dropboxusercontent.com/scl/fi/os57kdjpk0u7hdqvli3xq/quincy-155355-f.jpg?rlkey=137gv04wrm4tlewe4a78nbqhx&amp;dl=0","Click to download Image")</f>
      </c>
      <c r="B6099" s="0">
        <f>HYPERLINK("https://dl.dropboxusercontent.com/scl/fi/bj7pnn0rjeyih0flbc4yn/mens-hoodie-size-chartsace.jpg?rlkey=mku3zug64bmwxzzai0n1chgy1&amp;dl=0","Click to download SizeChart")</f>
      </c>
      <c r="C6099" s="0" t="inlineStr">
        <is>
          <t>Pink Fleece Hoodie</t>
        </is>
      </c>
      <c r="D6099" s="0" t="inlineStr">
        <is>
          <t>155355</t>
        </is>
      </c>
      <c r="E6099" s="0" t="inlineStr">
        <is>
          <t>BLANK QUINCY M PK:155355C-L</t>
        </is>
      </c>
      <c r="F6099" s="0" t="inlineStr">
        <is>
          <t>899155355062</t>
        </is>
      </c>
      <c r="G6099" s="0" t="inlineStr">
        <is>
          <t>MENS</t>
        </is>
      </c>
      <c r="H6099" s="0" t="inlineStr">
        <is>
          <t>L</t>
        </is>
      </c>
      <c r="I6099" s="0">
        <v>34.99</v>
      </c>
      <c r="J6099" s="0">
        <v>18</v>
      </c>
    </row>
    <row r="6100" spans="1:10" customHeight="0">
      <c r="A6100" s="0">
        <f>HYPERLINK("https://dl.dropboxusercontent.com/scl/fi/os57kdjpk0u7hdqvli3xq/quincy-155355-f.jpg?rlkey=137gv04wrm4tlewe4a78nbqhx&amp;dl=0","Click to download Image")</f>
      </c>
      <c r="B6100" s="0">
        <f>HYPERLINK("https://dl.dropboxusercontent.com/scl/fi/bj7pnn0rjeyih0flbc4yn/mens-hoodie-size-chartsace.jpg?rlkey=mku3zug64bmwxzzai0n1chgy1&amp;dl=0","Click to download SizeChart")</f>
      </c>
      <c r="C6100" s="0" t="inlineStr">
        <is>
          <t>Pink Fleece Hoodie</t>
        </is>
      </c>
      <c r="D6100" s="0" t="inlineStr">
        <is>
          <t>155355</t>
        </is>
      </c>
      <c r="E6100" s="0" t="inlineStr">
        <is>
          <t>BLANK QUINCY M PK:155355D-XL</t>
        </is>
      </c>
      <c r="F6100" s="0" t="inlineStr">
        <is>
          <t>899155355079</t>
        </is>
      </c>
      <c r="G6100" s="0" t="inlineStr">
        <is>
          <t>MENS</t>
        </is>
      </c>
      <c r="H6100" s="0" t="inlineStr">
        <is>
          <t>XL</t>
        </is>
      </c>
      <c r="I6100" s="0">
        <v>34.99</v>
      </c>
      <c r="J6100" s="0">
        <v>18</v>
      </c>
    </row>
    <row r="6101" spans="1:10" customHeight="0">
      <c r="A6101" s="0">
        <f>HYPERLINK("https://dl.dropboxusercontent.com/scl/fi/os57kdjpk0u7hdqvli3xq/quincy-155355-f.jpg?rlkey=137gv04wrm4tlewe4a78nbqhx&amp;dl=0","Click to download Image")</f>
      </c>
      <c r="B6101" s="0">
        <f>HYPERLINK("https://dl.dropboxusercontent.com/scl/fi/bj7pnn0rjeyih0flbc4yn/mens-hoodie-size-chartsace.jpg?rlkey=mku3zug64bmwxzzai0n1chgy1&amp;dl=0","Click to download SizeChart")</f>
      </c>
      <c r="C6101" s="0" t="inlineStr">
        <is>
          <t>Pink Fleece Hoodie</t>
        </is>
      </c>
      <c r="D6101" s="0" t="inlineStr">
        <is>
          <t>155355</t>
        </is>
      </c>
      <c r="E6101" s="0" t="inlineStr">
        <is>
          <t>BLANK QUINCY M PK:155355E-2XL</t>
        </is>
      </c>
      <c r="F6101" s="0" t="inlineStr">
        <is>
          <t>899155355086</t>
        </is>
      </c>
      <c r="G6101" s="0" t="inlineStr">
        <is>
          <t>MENS</t>
        </is>
      </c>
      <c r="H6101" s="0" t="inlineStr">
        <is>
          <t>2XL</t>
        </is>
      </c>
      <c r="I6101" s="0">
        <v>34.99</v>
      </c>
      <c r="J6101" s="0">
        <v>12</v>
      </c>
    </row>
    <row r="6102" spans="1:10" customHeight="0">
      <c r="A6102" s="0">
        <f>HYPERLINK("https://dl.dropboxusercontent.com/scl/fi/os57kdjpk0u7hdqvli3xq/quincy-155355-f.jpg?rlkey=137gv04wrm4tlewe4a78nbqhx&amp;dl=0","Click to download Image")</f>
      </c>
      <c r="B6102" s="0">
        <f>HYPERLINK("https://dl.dropboxusercontent.com/scl/fi/bj7pnn0rjeyih0flbc4yn/mens-hoodie-size-chartsace.jpg?rlkey=mku3zug64bmwxzzai0n1chgy1&amp;dl=0","Click to download SizeChart")</f>
      </c>
      <c r="C6102" s="0" t="inlineStr">
        <is>
          <t>Pink Fleece Hoodie</t>
        </is>
      </c>
      <c r="D6102" s="0" t="inlineStr">
        <is>
          <t>155355</t>
        </is>
      </c>
      <c r="E6102" s="0" t="inlineStr">
        <is>
          <t>BLANK QUINCY M PK:155355F-3XL</t>
        </is>
      </c>
      <c r="F6102" s="0" t="inlineStr">
        <is>
          <t>899155355093</t>
        </is>
      </c>
      <c r="G6102" s="0" t="inlineStr">
        <is>
          <t>MENS</t>
        </is>
      </c>
      <c r="H6102" s="0" t="inlineStr">
        <is>
          <t>3XL</t>
        </is>
      </c>
      <c r="I6102" s="0">
        <v>34.99</v>
      </c>
      <c r="J6102" s="0">
        <v>6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2026-01-31T08:31:24-06:00</dcterms:created>
  <dcterms:modified xsi:type="dcterms:W3CDTF">2026-01-31T08:31:24-06:00</dcterms:modified>
  <cp:revision>0</cp:revision>
</cp:coreProperties>
</file>